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№1'!$A$1:$O$281</definedName>
  </definedNames>
  <calcPr calcId="125725"/>
</workbook>
</file>

<file path=xl/calcChain.xml><?xml version="1.0" encoding="utf-8"?>
<calcChain xmlns="http://schemas.openxmlformats.org/spreadsheetml/2006/main">
  <c r="M278" i="4"/>
  <c r="N19"/>
  <c r="N16"/>
  <c r="N278" s="1"/>
  <c r="M19"/>
  <c r="M17"/>
  <c r="M279" s="1"/>
  <c r="M16"/>
  <c r="L19"/>
  <c r="L16"/>
  <c r="M20"/>
  <c r="H21"/>
  <c r="N22"/>
  <c r="N17" s="1"/>
  <c r="N279" s="1"/>
  <c r="L22"/>
  <c r="L17" s="1"/>
  <c r="K22"/>
  <c r="N23"/>
  <c r="N18" s="1"/>
  <c r="M23"/>
  <c r="M18" s="1"/>
  <c r="L23"/>
  <c r="L18" s="1"/>
  <c r="K23"/>
  <c r="H24"/>
  <c r="L25"/>
  <c r="M25"/>
  <c r="I30"/>
  <c r="J30"/>
  <c r="K30"/>
  <c r="L30"/>
  <c r="M30"/>
  <c r="M47"/>
  <c r="N47"/>
  <c r="M13" l="1"/>
  <c r="L13"/>
  <c r="N13"/>
  <c r="H22"/>
  <c r="L20"/>
  <c r="N20"/>
  <c r="H30"/>
  <c r="H23"/>
  <c r="N214"/>
  <c r="L230"/>
  <c r="L229"/>
  <c r="L228"/>
  <c r="N264"/>
  <c r="M264"/>
  <c r="L264"/>
  <c r="L259"/>
  <c r="M259"/>
  <c r="N259"/>
  <c r="N254"/>
  <c r="M254"/>
  <c r="L254"/>
  <c r="N249"/>
  <c r="M249"/>
  <c r="L249"/>
  <c r="N244"/>
  <c r="M244"/>
  <c r="L244"/>
  <c r="N239"/>
  <c r="M239"/>
  <c r="L239"/>
  <c r="N234"/>
  <c r="M234"/>
  <c r="L234"/>
  <c r="N209" l="1"/>
  <c r="M209"/>
  <c r="L209"/>
  <c r="L180" s="1"/>
  <c r="L204"/>
  <c r="M204"/>
  <c r="N204"/>
  <c r="N199"/>
  <c r="M199"/>
  <c r="L199"/>
  <c r="N194"/>
  <c r="M194"/>
  <c r="L194"/>
  <c r="L143"/>
  <c r="L278" s="1"/>
  <c r="L144"/>
  <c r="L145"/>
  <c r="N167"/>
  <c r="M167"/>
  <c r="L167"/>
  <c r="N162"/>
  <c r="M162"/>
  <c r="L162"/>
  <c r="N157"/>
  <c r="M157"/>
  <c r="L157"/>
  <c r="N152"/>
  <c r="M152"/>
  <c r="L152"/>
  <c r="N147"/>
  <c r="M147"/>
  <c r="L147"/>
  <c r="N136"/>
  <c r="M136"/>
  <c r="L136"/>
  <c r="N131"/>
  <c r="M131"/>
  <c r="L131"/>
  <c r="N126"/>
  <c r="M126"/>
  <c r="L126"/>
  <c r="L121"/>
  <c r="L116"/>
  <c r="L78" s="1"/>
  <c r="L178" l="1"/>
  <c r="N111"/>
  <c r="M111"/>
  <c r="L111"/>
  <c r="N106"/>
  <c r="M106"/>
  <c r="L106"/>
  <c r="N101"/>
  <c r="M101"/>
  <c r="L101"/>
  <c r="N96"/>
  <c r="M96"/>
  <c r="L96"/>
  <c r="L91"/>
  <c r="N86"/>
  <c r="M86"/>
  <c r="L86"/>
  <c r="L77" l="1"/>
  <c r="L279" s="1"/>
  <c r="N43"/>
  <c r="N49"/>
  <c r="M43"/>
  <c r="M49"/>
  <c r="L47"/>
  <c r="L49"/>
  <c r="N25"/>
  <c r="H19"/>
  <c r="K145"/>
  <c r="K47"/>
  <c r="N281"/>
  <c r="N270"/>
  <c r="N230"/>
  <c r="N280" s="1"/>
  <c r="N220"/>
  <c r="N174"/>
  <c r="N141"/>
  <c r="N74"/>
  <c r="N67"/>
  <c r="N61"/>
  <c r="N54"/>
  <c r="N36"/>
  <c r="M230"/>
  <c r="M280" s="1"/>
  <c r="M180"/>
  <c r="K18"/>
  <c r="K78"/>
  <c r="K77"/>
  <c r="K76"/>
  <c r="K278" s="1"/>
  <c r="K17"/>
  <c r="K229"/>
  <c r="L43" l="1"/>
  <c r="L280"/>
  <c r="N276"/>
  <c r="M42"/>
  <c r="L42"/>
  <c r="N42"/>
  <c r="K280"/>
  <c r="K279"/>
  <c r="N226"/>
  <c r="K141"/>
  <c r="K74"/>
  <c r="K42"/>
  <c r="N282" l="1"/>
  <c r="H16"/>
  <c r="I278"/>
  <c r="K226"/>
  <c r="J144"/>
  <c r="J143"/>
  <c r="J278" s="1"/>
  <c r="J178"/>
  <c r="J145"/>
  <c r="H278" l="1"/>
  <c r="J230"/>
  <c r="J78" l="1"/>
  <c r="J280" s="1"/>
  <c r="J279"/>
  <c r="J226"/>
  <c r="L141"/>
  <c r="I279"/>
  <c r="I78"/>
  <c r="H279" l="1"/>
  <c r="I65"/>
  <c r="I280" s="1"/>
  <c r="H280" s="1"/>
  <c r="H71"/>
  <c r="H70"/>
  <c r="M67"/>
  <c r="L67"/>
  <c r="K67"/>
  <c r="J67"/>
  <c r="I67"/>
  <c r="H225"/>
  <c r="H224"/>
  <c r="P223"/>
  <c r="P225" s="1"/>
  <c r="H223"/>
  <c r="M220"/>
  <c r="L220"/>
  <c r="K220"/>
  <c r="J220"/>
  <c r="I220"/>
  <c r="H64"/>
  <c r="M61"/>
  <c r="L61"/>
  <c r="K61"/>
  <c r="J61"/>
  <c r="I281"/>
  <c r="J281"/>
  <c r="K281"/>
  <c r="L281"/>
  <c r="L276" s="1"/>
  <c r="L282" s="1"/>
  <c r="M281"/>
  <c r="M276" s="1"/>
  <c r="H219"/>
  <c r="H218"/>
  <c r="P217"/>
  <c r="P219" s="1"/>
  <c r="H217"/>
  <c r="M214"/>
  <c r="L214"/>
  <c r="K214"/>
  <c r="J214"/>
  <c r="I214"/>
  <c r="H281" l="1"/>
  <c r="I61"/>
  <c r="H65"/>
  <c r="H220"/>
  <c r="H67"/>
  <c r="H61"/>
  <c r="H214"/>
  <c r="H143" l="1"/>
  <c r="J141" l="1"/>
  <c r="I226"/>
  <c r="H230"/>
  <c r="H77"/>
  <c r="H144"/>
  <c r="H145"/>
  <c r="H58"/>
  <c r="H274"/>
  <c r="H180"/>
  <c r="H229"/>
  <c r="L174"/>
  <c r="J174"/>
  <c r="I174"/>
  <c r="H85"/>
  <c r="H84"/>
  <c r="H59"/>
  <c r="H48"/>
  <c r="H47"/>
  <c r="H46"/>
  <c r="J42"/>
  <c r="I42"/>
  <c r="H40"/>
  <c r="H35"/>
  <c r="H34"/>
  <c r="H18"/>
  <c r="H17"/>
  <c r="H11"/>
  <c r="K174"/>
  <c r="M174"/>
  <c r="H78" l="1"/>
  <c r="H42"/>
  <c r="H178"/>
  <c r="H174"/>
  <c r="H10"/>
  <c r="H41"/>
  <c r="H39"/>
  <c r="M36"/>
  <c r="L36"/>
  <c r="K36"/>
  <c r="J36"/>
  <c r="I36"/>
  <c r="H12"/>
  <c r="M270"/>
  <c r="L270"/>
  <c r="M226"/>
  <c r="L226"/>
  <c r="M188"/>
  <c r="L188"/>
  <c r="M182"/>
  <c r="L182"/>
  <c r="M141"/>
  <c r="M80"/>
  <c r="L80"/>
  <c r="M74"/>
  <c r="L74"/>
  <c r="M54"/>
  <c r="L54"/>
  <c r="M7"/>
  <c r="L7"/>
  <c r="G61" i="10"/>
  <c r="F61"/>
  <c r="G48"/>
  <c r="F48"/>
  <c r="G43"/>
  <c r="F43"/>
  <c r="G38"/>
  <c r="F38"/>
  <c r="M282" i="4" l="1"/>
  <c r="H36"/>
  <c r="M283"/>
  <c r="M285" s="1"/>
  <c r="G33" i="10"/>
  <c r="F33"/>
  <c r="G28"/>
  <c r="F28"/>
  <c r="H177" i="4"/>
  <c r="H275"/>
  <c r="H273"/>
  <c r="H233"/>
  <c r="H193"/>
  <c r="H192"/>
  <c r="H191"/>
  <c r="H187"/>
  <c r="H181"/>
  <c r="H146"/>
  <c r="H57"/>
  <c r="H56"/>
  <c r="K54"/>
  <c r="J54"/>
  <c r="I54"/>
  <c r="L284" l="1"/>
  <c r="H54"/>
  <c r="H226"/>
  <c r="F13" i="10"/>
  <c r="G13"/>
  <c r="F18"/>
  <c r="G18"/>
  <c r="G62" l="1"/>
  <c r="F62"/>
  <c r="G60"/>
  <c r="F60"/>
  <c r="G53"/>
  <c r="F53"/>
  <c r="G23"/>
  <c r="F23"/>
  <c r="G8"/>
  <c r="F8"/>
  <c r="F58" l="1"/>
  <c r="P191" i="4"/>
  <c r="P193" s="1"/>
  <c r="G58" i="10"/>
  <c r="K188" i="4" l="1"/>
  <c r="J188"/>
  <c r="I188"/>
  <c r="H188" l="1"/>
  <c r="K182"/>
  <c r="J182"/>
  <c r="I182"/>
  <c r="H45"/>
  <c r="H76"/>
  <c r="I141"/>
  <c r="H141" l="1"/>
  <c r="H182"/>
  <c r="H232" l="1"/>
  <c r="H228"/>
  <c r="I80"/>
  <c r="J80"/>
  <c r="K80"/>
  <c r="I74"/>
  <c r="J74"/>
  <c r="I13"/>
  <c r="J13"/>
  <c r="K13"/>
  <c r="I7"/>
  <c r="J7"/>
  <c r="K7"/>
  <c r="H83"/>
  <c r="H33"/>
  <c r="H79"/>
  <c r="H74" l="1"/>
  <c r="H80"/>
  <c r="H7"/>
  <c r="H13"/>
  <c r="J270"/>
  <c r="J276" s="1"/>
  <c r="I270"/>
  <c r="I276" s="1"/>
  <c r="K270"/>
  <c r="K276" l="1"/>
  <c r="H276" s="1"/>
  <c r="J282"/>
  <c r="I282"/>
  <c r="I284" s="1"/>
  <c r="H270"/>
  <c r="K282" l="1"/>
  <c r="K284" s="1"/>
  <c r="K286" s="1"/>
  <c r="J284"/>
  <c r="J287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<sst xmlns="http://schemas.openxmlformats.org/spreadsheetml/2006/main" count="642" uniqueCount="192">
  <si>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</si>
  <si>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</si>
  <si>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</si>
  <si>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</si>
  <si>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</si>
  <si>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</si>
  <si>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</si>
  <si>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</si>
  <si>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</si>
  <si>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</si>
  <si>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</si>
  <si>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</si>
  <si>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</si>
  <si>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</si>
  <si>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</si>
  <si>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</si>
  <si>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</si>
  <si>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</si>
  <si>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</si>
  <si>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</si>
  <si>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</si>
  <si>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</si>
  <si>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</si>
  <si>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</si>
  <si>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</si>
  <si>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</si>
  <si>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</si>
  <si>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</si>
  <si>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</si>
  <si>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</si>
  <si>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</si>
  <si>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</si>
  <si>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</si>
  <si>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</si>
  <si>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</si>
  <si>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</si>
  <si>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</si>
  <si>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</si>
  <si>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</si>
  <si>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</si>
  <si>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</si>
  <si>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</si>
  <si>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</si>
  <si>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</si>
  <si>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</si>
  <si>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</si>
  <si>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</si>
  <si>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</si>
  <si>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</si>
  <si>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</si>
  <si>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</si>
  <si>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</si>
  <si>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</si>
  <si>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</si>
  <si>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</si>
  <si>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</si>
  <si>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</si>
  <si>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</si>
  <si>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</si>
  <si>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</si>
  <si>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</si>
  <si>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</si>
  <si>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</si>
  <si>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</si>
  <si>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</si>
  <si>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</si>
  <si>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</si>
  <si>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</si>
  <si>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</si>
  <si>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</si>
  <si>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</si>
  <si>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</si>
  <si>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</si>
  <si>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</si>
  <si>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</si>
  <si>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</si>
  <si>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</si>
  <si>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</si>
  <si>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</si>
  <si>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</si>
  <si>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</si>
  <si>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</si>
  <si>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</si>
  <si>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</si>
  <si>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</si>
  <si>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</si>
  <si>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</si>
  <si>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</si>
  <si>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</si>
  <si>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</si>
  <si>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</si>
  <si>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</si>
  <si>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</si>
  <si>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</si>
  <si>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</si>
  <si>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</si>
  <si>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</si>
  <si>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</si>
  <si>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</si>
  <si>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</si>
  <si>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</si>
  <si>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</si>
  <si>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</si>
  <si>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</si>
  <si>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</si>
  <si>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</si>
  <si>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</si>
  <si>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</si>
  <si>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</si>
  <si>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</si>
  <si>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</si>
  <si>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</si>
  <si>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</si>
  <si>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</si>
  <si>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</si>
  <si>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</si>
  <si>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</si>
  <si>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</si>
  <si>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</si>
  <si>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</si>
  <si>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</si>
  <si>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>3.1.2.</t>
  </si>
  <si>
    <t>МБУ ДО ДШИ "Радуга"</t>
  </si>
  <si>
    <t>3.1.1.</t>
  </si>
  <si>
    <t>Реализация мероприятий по социально -экономическому развитию мун.округов (капитальный ремонт теплового узла и системы отопления в здании МБУ ДО ДШИ "Радуга")</t>
  </si>
  <si>
    <t>Реализация мероприятий по социально -экономическому развитию мун.округов (капитальный ремонт кровли, чердачного перекрытия здания МБУ ДО ДШИ "Радуга")</t>
  </si>
  <si>
    <t>3.1.3.</t>
  </si>
  <si>
    <t>Реализация мероприятий по социально -экономическому развитию мун.округов (капитальный ремонт здания мирновского дома культуры СП "Мирновское" МБУК "Устьяны", п. Мирный)</t>
  </si>
  <si>
    <t>МБУК "Устьяны" СП Мирновское"</t>
  </si>
  <si>
    <t>3.1.4.</t>
  </si>
  <si>
    <t>МБУК "Устьянская МЦРБ"</t>
  </si>
  <si>
    <t>3.1.5.</t>
  </si>
  <si>
    <t>МБУК "Устьяны" СП "Синицкое"</t>
  </si>
  <si>
    <t>3.1.6.</t>
  </si>
  <si>
    <t>Реализация мероприятий по социально -экономическому развитию мун.округов (Установка системы видеонаблюдения в здании МБУК "Устьянский краеведческий музей")</t>
  </si>
  <si>
    <t>МБУК "Усьянский краеведческий музей"</t>
  </si>
  <si>
    <t>Субсидия на оплату услуг по обработке огнезащитным составом деревянных конструкций</t>
  </si>
  <si>
    <t>3.1.7.</t>
  </si>
  <si>
    <t>МБУК "УЦНТ"</t>
  </si>
  <si>
    <t>3.1.8.</t>
  </si>
  <si>
    <t>Проведение экспертизы проектно- сметной документации объектов капитального ремонта</t>
  </si>
  <si>
    <t>3.1.9.</t>
  </si>
  <si>
    <t>3.1.10.</t>
  </si>
  <si>
    <t>Текущий ремонт учреждений культуры</t>
  </si>
  <si>
    <t>Текущий ремонт дополнительного образования</t>
  </si>
  <si>
    <t>3.1.11.</t>
  </si>
  <si>
    <t>3.2.1.</t>
  </si>
  <si>
    <t>Техническое оснащение региональных и муниципальных музеев (в части муниципальных музеев)</t>
  </si>
  <si>
    <t>МБУК "Устьяны"</t>
  </si>
  <si>
    <t>3.2.2.</t>
  </si>
  <si>
    <t>Обеспечение учреждений культуры автотранспортом для обслуживания населения</t>
  </si>
  <si>
    <t>3.2.3.</t>
  </si>
  <si>
    <t>3.2.4.</t>
  </si>
  <si>
    <t xml:space="preserve"> МБУ ДО ДШИ "Радуга"</t>
  </si>
  <si>
    <t>Укрепление МТБ учреждений культуры</t>
  </si>
  <si>
    <t>3.2.5.</t>
  </si>
  <si>
    <t>Капитальный ремонт структурных подразделений  МБУК "ОЦДК"</t>
  </si>
  <si>
    <t>МБУК "ОЦДК"</t>
  </si>
  <si>
    <t>4.1.1.</t>
  </si>
  <si>
    <t>Организхация музейного обслуживания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</si>
  <si>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</si>
  <si>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</si>
  <si>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</si>
  <si>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</si>
  <si>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</si>
  <si>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МБУК "Устьяны", МБУК "УЦНТ", МБУК "ОЦДК", МАУ "Березницкий ЦКиТ"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</si>
  <si>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</si>
  <si>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</si>
  <si>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</si>
  <si>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</si>
  <si>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</si>
  <si>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МБУК "Устьянский краеведческий музей",  МБУК "УМЦРБ", МБУК "УЦНТ", МБУК "Устьяны", МБУ ДО ДШИ "Радуга", МБУ ДО УДШИ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</si>
  <si>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</si>
  <si>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</si>
  <si>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</si>
  <si>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</si>
  <si>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</si>
  <si>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Услуги по изготовлению технического паспорта и плана помещений для РДБ</t>
  </si>
  <si>
    <t>4.4.6.</t>
  </si>
  <si>
    <t>Субсидия на приобретение, установку оборудования и подключение моб.интернета для МБУК "УМЦРБ"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</si>
  <si>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</si>
  <si>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4.4.7.</t>
  </si>
  <si>
    <t>Расходы органов местного самоуправления в сфере культуры (расходы на содержание муниципальных органов и обеспечение их функций)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</si>
  <si>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</si>
  <si>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</si>
  <si>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Создание дизайн - пректа основной экспозиции музея</t>
  </si>
  <si>
    <t>Софинансирование на участие в конкурсе на предоставление субсидии бюджета муниципальных районов, мун. округов и городских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ДШИ "Радуга"</t>
  </si>
  <si>
    <t>Проведение культурных мероприятий  на территории Устьянского муниципального округа</t>
  </si>
  <si>
    <t>Реализация мероприятий по социально -экономическому развитию мун.округов (капитальный ремонт помещения СП Малодорская библиотека МБУК "УМЦРБ", расположенног по адресу: Архангельская обл. Устьянский район, с. Малодоры, ул. Школьная, д.8)</t>
  </si>
  <si>
    <t>Реализация мероприятий по социально -экономическому развитию мун.округов (капитальный ремонт здания Синицкого дома культуры СП "Синицкое" МБУК "Устьяны", пос. Кидюга)</t>
  </si>
  <si>
    <t>1.2.2.</t>
  </si>
  <si>
    <t xml:space="preserve">         Приложение №1 к муниципальной программе 
 "Развитие культуры Устьянского муниципального округа"  от " 31  " мая 2023 года №1147
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</si>
</sst>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4" fontId="9" fillId="0" borderId="0" xfId="0" applyNumberFormat="1" applyFont="1"/>
    <xf numFmtId="4" fontId="9" fillId="0" borderId="0" xfId="0" applyNumberFormat="1" applyFont="1" applyFill="1"/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0" fillId="0" borderId="1" xfId="0" applyFill="1" applyBorder="1"/>
    <xf numFmtId="0" fontId="9" fillId="0" borderId="1" xfId="0" applyFont="1" applyBorder="1"/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6" fillId="0" borderId="1" xfId="0" applyFont="1" applyBorder="1"/>
    <xf numFmtId="0" fontId="1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6" fillId="0" borderId="1" xfId="0" applyFont="1" applyFill="1" applyBorder="1"/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19" fillId="0" borderId="8" xfId="0" applyNumberFormat="1" applyFont="1" applyFill="1" applyBorder="1" applyAlignment="1">
      <alignment horizontal="center" vertical="top" wrapText="1"/>
    </xf>
    <xf numFmtId="16" fontId="19" fillId="0" borderId="3" xfId="0" applyNumberFormat="1" applyFont="1" applyFill="1" applyBorder="1" applyAlignment="1">
      <alignment horizontal="center" vertical="top" wrapText="1"/>
    </xf>
    <xf numFmtId="16" fontId="19" fillId="0" borderId="4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16" fontId="19" fillId="0" borderId="6" xfId="0" applyNumberFormat="1" applyFont="1" applyFill="1" applyBorder="1" applyAlignment="1">
      <alignment horizontal="center" vertical="top" wrapText="1"/>
    </xf>
    <xf numFmtId="16" fontId="19" fillId="0" borderId="7" xfId="0" applyNumberFormat="1" applyFont="1" applyFill="1" applyBorder="1" applyAlignment="1">
      <alignment horizontal="center" vertical="top" wrapText="1"/>
    </xf>
    <xf numFmtId="16" fontId="19" fillId="0" borderId="9" xfId="0" applyNumberFormat="1" applyFont="1" applyFill="1" applyBorder="1" applyAlignment="1">
      <alignment horizontal="center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4" fontId="19" fillId="0" borderId="8" xfId="0" applyNumberFormat="1" applyFont="1" applyFill="1" applyBorder="1" applyAlignment="1">
      <alignment horizontal="center" vertical="top"/>
    </xf>
    <xf numFmtId="4" fontId="19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7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G1" sqref="G1"/>
      <selection pane="bottomLeft" activeCell="A8" sqref="A8"/>
      <selection pane="bottomRight" activeCell="B2" sqref="B2:O2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7.5703125" style="3" customWidth="1"/>
    <col min="12" max="12" width="17.42578125" customWidth="1"/>
    <col min="13" max="14" width="17" style="3" customWidth="1"/>
    <col min="15" max="15" width="44.7109375" customWidth="1"/>
    <col min="16" max="16" width="18.5703125" customWidth="1"/>
  </cols>
  <sheetData>
    <row r="1" spans="1:15" ht="87" customHeight="1">
      <c r="B1" s="128"/>
      <c r="C1" s="128"/>
      <c r="D1" s="2"/>
      <c r="E1" s="2"/>
      <c r="F1" s="2"/>
      <c r="G1" s="2"/>
      <c r="H1" s="2"/>
      <c r="I1" s="2"/>
      <c r="J1" s="2"/>
      <c r="K1" s="124" t="s">
        <v>191</v>
      </c>
      <c r="L1" s="124"/>
      <c r="M1" s="124"/>
      <c r="N1" s="124"/>
      <c r="O1" s="125"/>
    </row>
    <row r="2" spans="1:15" ht="18.75">
      <c r="B2" s="127" t="s">
        <v>110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129" t="s">
        <v>0</v>
      </c>
      <c r="B4" s="130"/>
      <c r="C4" s="37" t="s">
        <v>1</v>
      </c>
      <c r="D4" s="37" t="s">
        <v>23</v>
      </c>
      <c r="E4" s="37" t="s">
        <v>24</v>
      </c>
      <c r="F4" s="37" t="s">
        <v>25</v>
      </c>
      <c r="G4" s="37" t="s">
        <v>2</v>
      </c>
      <c r="H4" s="56" t="s">
        <v>4</v>
      </c>
      <c r="I4" s="56">
        <v>2020</v>
      </c>
      <c r="J4" s="56">
        <v>2021</v>
      </c>
      <c r="K4" s="58">
        <v>2022</v>
      </c>
      <c r="L4" s="56">
        <v>2023</v>
      </c>
      <c r="M4" s="58">
        <v>2024</v>
      </c>
      <c r="N4" s="58">
        <v>2025</v>
      </c>
      <c r="O4" s="37" t="s">
        <v>3</v>
      </c>
    </row>
    <row r="5" spans="1:15">
      <c r="A5" s="131">
        <v>1</v>
      </c>
      <c r="B5" s="132"/>
      <c r="C5" s="59">
        <v>2</v>
      </c>
      <c r="D5" s="59">
        <v>3</v>
      </c>
      <c r="E5" s="59">
        <v>4</v>
      </c>
      <c r="F5" s="59">
        <v>5</v>
      </c>
      <c r="G5" s="59">
        <v>6</v>
      </c>
      <c r="H5" s="59">
        <v>7</v>
      </c>
      <c r="I5" s="59">
        <v>8</v>
      </c>
      <c r="J5" s="59">
        <v>9</v>
      </c>
      <c r="K5" s="60">
        <v>10</v>
      </c>
      <c r="L5" s="59">
        <v>9</v>
      </c>
      <c r="M5" s="60">
        <v>10</v>
      </c>
      <c r="N5" s="60">
        <v>11</v>
      </c>
      <c r="O5" s="59">
        <v>13</v>
      </c>
    </row>
    <row r="6" spans="1:15" ht="48.75" customHeight="1">
      <c r="A6" s="133" t="s">
        <v>75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</row>
    <row r="7" spans="1:15" s="5" customFormat="1" ht="24.6" customHeight="1">
      <c r="A7" s="136" t="s">
        <v>93</v>
      </c>
      <c r="B7" s="137"/>
      <c r="C7" s="91" t="s">
        <v>73</v>
      </c>
      <c r="D7" s="91" t="s">
        <v>26</v>
      </c>
      <c r="E7" s="91" t="s">
        <v>10</v>
      </c>
      <c r="F7" s="91" t="s">
        <v>12</v>
      </c>
      <c r="G7" s="39" t="s">
        <v>5</v>
      </c>
      <c r="H7" s="40">
        <f>SUM(I7:M7)</f>
        <v>70000</v>
      </c>
      <c r="I7" s="40">
        <f>SUM(I10:I12)</f>
        <v>70000</v>
      </c>
      <c r="J7" s="40">
        <f>SUM(J10:J12)</f>
        <v>0</v>
      </c>
      <c r="K7" s="41">
        <f>SUM(K10:K12)</f>
        <v>0</v>
      </c>
      <c r="L7" s="43">
        <f>SUM(L10:L12)</f>
        <v>0</v>
      </c>
      <c r="M7" s="41">
        <f>SUM(M10:M12)</f>
        <v>0</v>
      </c>
      <c r="N7" s="41">
        <v>0</v>
      </c>
      <c r="O7" s="126" t="s">
        <v>85</v>
      </c>
    </row>
    <row r="8" spans="1:15" s="5" customFormat="1" ht="14.25">
      <c r="A8" s="138"/>
      <c r="B8" s="139"/>
      <c r="C8" s="91"/>
      <c r="D8" s="91"/>
      <c r="E8" s="91"/>
      <c r="F8" s="91"/>
      <c r="G8" s="39" t="s">
        <v>6</v>
      </c>
      <c r="H8" s="40"/>
      <c r="I8" s="40"/>
      <c r="J8" s="40"/>
      <c r="K8" s="41"/>
      <c r="L8" s="40"/>
      <c r="M8" s="41"/>
      <c r="N8" s="41"/>
      <c r="O8" s="126"/>
    </row>
    <row r="9" spans="1:15" s="5" customFormat="1" ht="25.5" customHeight="1">
      <c r="A9" s="138"/>
      <c r="B9" s="139"/>
      <c r="C9" s="91"/>
      <c r="D9" s="91"/>
      <c r="E9" s="91"/>
      <c r="F9" s="91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42">
        <v>0</v>
      </c>
      <c r="M9" s="38">
        <v>0</v>
      </c>
      <c r="N9" s="38">
        <v>0</v>
      </c>
      <c r="O9" s="126"/>
    </row>
    <row r="10" spans="1:15" s="5" customFormat="1" ht="24">
      <c r="A10" s="138"/>
      <c r="B10" s="139"/>
      <c r="C10" s="91"/>
      <c r="D10" s="91"/>
      <c r="E10" s="91"/>
      <c r="F10" s="91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40">
        <v>0</v>
      </c>
      <c r="M10" s="41">
        <v>0</v>
      </c>
      <c r="N10" s="41">
        <v>0</v>
      </c>
      <c r="O10" s="126"/>
    </row>
    <row r="11" spans="1:15" s="5" customFormat="1" ht="24">
      <c r="A11" s="138"/>
      <c r="B11" s="139"/>
      <c r="C11" s="91"/>
      <c r="D11" s="91"/>
      <c r="E11" s="91"/>
      <c r="F11" s="91"/>
      <c r="G11" s="39" t="s">
        <v>111</v>
      </c>
      <c r="H11" s="40">
        <f>SUM(I11:M11)</f>
        <v>70000</v>
      </c>
      <c r="I11" s="43">
        <v>70000</v>
      </c>
      <c r="J11" s="40">
        <v>0</v>
      </c>
      <c r="K11" s="41">
        <v>0</v>
      </c>
      <c r="L11" s="40">
        <v>0</v>
      </c>
      <c r="M11" s="41">
        <v>0</v>
      </c>
      <c r="N11" s="41">
        <v>0</v>
      </c>
      <c r="O11" s="126"/>
    </row>
    <row r="12" spans="1:15" s="5" customFormat="1" ht="35.25" customHeight="1">
      <c r="A12" s="140"/>
      <c r="B12" s="141"/>
      <c r="C12" s="91"/>
      <c r="D12" s="91"/>
      <c r="E12" s="91"/>
      <c r="F12" s="91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40">
        <v>0</v>
      </c>
      <c r="M12" s="41">
        <v>0</v>
      </c>
      <c r="N12" s="41">
        <v>0</v>
      </c>
      <c r="O12" s="126"/>
    </row>
    <row r="13" spans="1:15" s="5" customFormat="1" ht="24.6" customHeight="1">
      <c r="A13" s="92" t="s">
        <v>92</v>
      </c>
      <c r="B13" s="93"/>
      <c r="C13" s="104" t="s">
        <v>184</v>
      </c>
      <c r="D13" s="104" t="s">
        <v>26</v>
      </c>
      <c r="E13" s="104" t="s">
        <v>10</v>
      </c>
      <c r="F13" s="104" t="s">
        <v>12</v>
      </c>
      <c r="G13" s="64" t="s">
        <v>5</v>
      </c>
      <c r="H13" s="66">
        <f>SUM(I13:M13)</f>
        <v>3265523.0199999996</v>
      </c>
      <c r="I13" s="66">
        <f>SUM(I16:I19)</f>
        <v>712533.33</v>
      </c>
      <c r="J13" s="66">
        <f>SUM(J16:J19)</f>
        <v>628705.88</v>
      </c>
      <c r="K13" s="68">
        <f>SUM(K16:K19)</f>
        <v>647343.05999999994</v>
      </c>
      <c r="L13" s="197">
        <f>L16+L17+L18+L19</f>
        <v>718209.27999999991</v>
      </c>
      <c r="M13" s="197">
        <f>M16+M17+M18+M19</f>
        <v>558731.47</v>
      </c>
      <c r="N13" s="197">
        <f>N16+N17+N18+N19</f>
        <v>559243.94999999995</v>
      </c>
      <c r="O13" s="119" t="s">
        <v>83</v>
      </c>
    </row>
    <row r="14" spans="1:15" s="5" customFormat="1" ht="3.75" customHeight="1">
      <c r="A14" s="94"/>
      <c r="B14" s="95"/>
      <c r="C14" s="104"/>
      <c r="D14" s="104"/>
      <c r="E14" s="104"/>
      <c r="F14" s="104"/>
      <c r="G14" s="65"/>
      <c r="H14" s="67"/>
      <c r="I14" s="67"/>
      <c r="J14" s="67"/>
      <c r="K14" s="69"/>
      <c r="L14" s="198"/>
      <c r="M14" s="198"/>
      <c r="N14" s="198"/>
      <c r="O14" s="119"/>
    </row>
    <row r="15" spans="1:15" s="5" customFormat="1" ht="14.25">
      <c r="A15" s="94"/>
      <c r="B15" s="95"/>
      <c r="C15" s="104"/>
      <c r="D15" s="104"/>
      <c r="E15" s="104"/>
      <c r="F15" s="104"/>
      <c r="G15" s="44" t="s">
        <v>6</v>
      </c>
      <c r="H15" s="45"/>
      <c r="I15" s="45"/>
      <c r="J15" s="45"/>
      <c r="K15" s="46"/>
      <c r="L15" s="46"/>
      <c r="M15" s="46"/>
      <c r="N15" s="46"/>
      <c r="O15" s="119"/>
    </row>
    <row r="16" spans="1:15" s="5" customFormat="1" ht="25.5" customHeight="1">
      <c r="A16" s="94"/>
      <c r="B16" s="95"/>
      <c r="C16" s="104"/>
      <c r="D16" s="104"/>
      <c r="E16" s="104"/>
      <c r="F16" s="104"/>
      <c r="G16" s="44" t="s">
        <v>20</v>
      </c>
      <c r="H16" s="47">
        <f>I16+J16+K16+L16+M16</f>
        <v>1116542.0399999998</v>
      </c>
      <c r="I16" s="47">
        <v>0</v>
      </c>
      <c r="J16" s="45">
        <v>0</v>
      </c>
      <c r="K16" s="48">
        <v>397258.22</v>
      </c>
      <c r="L16" s="46">
        <f t="shared" ref="L16:N19" si="0">L21+L26</f>
        <v>359641.91</v>
      </c>
      <c r="M16" s="48">
        <f t="shared" si="0"/>
        <v>359641.91</v>
      </c>
      <c r="N16" s="48">
        <f t="shared" si="0"/>
        <v>356060.95</v>
      </c>
      <c r="O16" s="119"/>
    </row>
    <row r="17" spans="1:15" s="5" customFormat="1" ht="24">
      <c r="A17" s="94"/>
      <c r="B17" s="95"/>
      <c r="C17" s="104"/>
      <c r="D17" s="104"/>
      <c r="E17" s="104"/>
      <c r="F17" s="104"/>
      <c r="G17" s="44" t="s">
        <v>7</v>
      </c>
      <c r="H17" s="47">
        <f>SUM(I17:M17)</f>
        <v>1664515.64</v>
      </c>
      <c r="I17" s="45">
        <v>534400</v>
      </c>
      <c r="J17" s="45">
        <v>534400</v>
      </c>
      <c r="K17" s="46">
        <f>44139.86+108843.52</f>
        <v>152983.38</v>
      </c>
      <c r="L17" s="46">
        <f t="shared" si="0"/>
        <v>293928.53000000003</v>
      </c>
      <c r="M17" s="46">
        <f t="shared" si="0"/>
        <v>148803.73000000001</v>
      </c>
      <c r="N17" s="46">
        <f t="shared" si="0"/>
        <v>152851.04999999999</v>
      </c>
      <c r="O17" s="119"/>
    </row>
    <row r="18" spans="1:15" s="5" customFormat="1" ht="24">
      <c r="A18" s="94"/>
      <c r="B18" s="95"/>
      <c r="C18" s="104"/>
      <c r="D18" s="104"/>
      <c r="E18" s="104"/>
      <c r="F18" s="104"/>
      <c r="G18" s="44" t="s">
        <v>112</v>
      </c>
      <c r="H18" s="47">
        <f>SUM(I18:M18)</f>
        <v>484465.33999999991</v>
      </c>
      <c r="I18" s="46">
        <v>178133.33</v>
      </c>
      <c r="J18" s="45">
        <v>94305.88</v>
      </c>
      <c r="K18" s="46">
        <f>77893.78+19207.68</f>
        <v>97101.459999999992</v>
      </c>
      <c r="L18" s="46">
        <f t="shared" si="0"/>
        <v>64638.84</v>
      </c>
      <c r="M18" s="46">
        <f t="shared" si="0"/>
        <v>50285.829999999994</v>
      </c>
      <c r="N18" s="46">
        <f t="shared" si="0"/>
        <v>50331.95</v>
      </c>
      <c r="O18" s="119"/>
    </row>
    <row r="19" spans="1:15" s="5" customFormat="1" ht="27" customHeight="1">
      <c r="A19" s="96"/>
      <c r="B19" s="97"/>
      <c r="C19" s="104"/>
      <c r="D19" s="104"/>
      <c r="E19" s="104"/>
      <c r="F19" s="104"/>
      <c r="G19" s="44" t="s">
        <v>8</v>
      </c>
      <c r="H19" s="47">
        <f>SUM(I19:K19)</f>
        <v>0</v>
      </c>
      <c r="I19" s="45">
        <v>0</v>
      </c>
      <c r="J19" s="45">
        <v>0</v>
      </c>
      <c r="K19" s="49">
        <v>0</v>
      </c>
      <c r="L19" s="45">
        <f t="shared" si="0"/>
        <v>0</v>
      </c>
      <c r="M19" s="49">
        <f t="shared" si="0"/>
        <v>0</v>
      </c>
      <c r="N19" s="49">
        <f t="shared" si="0"/>
        <v>0</v>
      </c>
      <c r="O19" s="119"/>
    </row>
    <row r="20" spans="1:15" s="5" customFormat="1" ht="27" customHeight="1">
      <c r="A20" s="70"/>
      <c r="B20" s="70" t="s">
        <v>116</v>
      </c>
      <c r="C20" s="70" t="s">
        <v>184</v>
      </c>
      <c r="D20" s="70" t="s">
        <v>26</v>
      </c>
      <c r="E20" s="70" t="s">
        <v>10</v>
      </c>
      <c r="F20" s="70"/>
      <c r="G20" s="44" t="s">
        <v>53</v>
      </c>
      <c r="H20" s="45"/>
      <c r="I20" s="45"/>
      <c r="J20" s="45"/>
      <c r="K20" s="46"/>
      <c r="L20" s="46">
        <f>L21+L22+L23+L24</f>
        <v>279086.07</v>
      </c>
      <c r="M20" s="46">
        <f>M21+M22+M23+M24</f>
        <v>119608.26000000001</v>
      </c>
      <c r="N20" s="46">
        <f>N21+N22+N23+N24</f>
        <v>119608.26000000001</v>
      </c>
      <c r="O20" s="119"/>
    </row>
    <row r="21" spans="1:15" s="5" customFormat="1" ht="27" customHeight="1">
      <c r="A21" s="70"/>
      <c r="B21" s="70"/>
      <c r="C21" s="70"/>
      <c r="D21" s="70"/>
      <c r="E21" s="70"/>
      <c r="F21" s="70"/>
      <c r="G21" s="44" t="s">
        <v>20</v>
      </c>
      <c r="H21" s="47">
        <f>I21+J21+K21+L21+M21</f>
        <v>397258.22</v>
      </c>
      <c r="I21" s="47">
        <v>0</v>
      </c>
      <c r="J21" s="45">
        <v>0</v>
      </c>
      <c r="K21" s="48">
        <v>397258.22</v>
      </c>
      <c r="L21" s="46">
        <v>0</v>
      </c>
      <c r="M21" s="48">
        <v>0</v>
      </c>
      <c r="N21" s="48">
        <v>0</v>
      </c>
      <c r="O21" s="119"/>
    </row>
    <row r="22" spans="1:15" s="5" customFormat="1" ht="27" customHeight="1">
      <c r="A22" s="70"/>
      <c r="B22" s="70"/>
      <c r="C22" s="70"/>
      <c r="D22" s="70"/>
      <c r="E22" s="70"/>
      <c r="F22" s="70"/>
      <c r="G22" s="44" t="s">
        <v>7</v>
      </c>
      <c r="H22" s="47">
        <f>SUM(I22:M22)</f>
        <v>1584595.22</v>
      </c>
      <c r="I22" s="45">
        <v>534400</v>
      </c>
      <c r="J22" s="45">
        <v>534400</v>
      </c>
      <c r="K22" s="46">
        <f>44139.86+108843.52</f>
        <v>152983.38</v>
      </c>
      <c r="L22" s="46">
        <f>253968.32</f>
        <v>253968.32</v>
      </c>
      <c r="M22" s="46">
        <v>108843.52</v>
      </c>
      <c r="N22" s="46">
        <f>108843.52</f>
        <v>108843.52</v>
      </c>
      <c r="O22" s="119"/>
    </row>
    <row r="23" spans="1:15" s="5" customFormat="1" ht="27" customHeight="1">
      <c r="A23" s="70"/>
      <c r="B23" s="70"/>
      <c r="C23" s="70"/>
      <c r="D23" s="70"/>
      <c r="E23" s="70"/>
      <c r="F23" s="70"/>
      <c r="G23" s="44" t="s">
        <v>112</v>
      </c>
      <c r="H23" s="47">
        <f>SUM(I23:M23)</f>
        <v>405423.15999999992</v>
      </c>
      <c r="I23" s="46">
        <v>178133.33</v>
      </c>
      <c r="J23" s="45">
        <v>94305.88</v>
      </c>
      <c r="K23" s="46">
        <f>77893.78+19207.68</f>
        <v>97101.459999999992</v>
      </c>
      <c r="L23" s="46">
        <f>25117.75</f>
        <v>25117.75</v>
      </c>
      <c r="M23" s="46">
        <f>10764.74</f>
        <v>10764.74</v>
      </c>
      <c r="N23" s="46">
        <f>10764.74</f>
        <v>10764.74</v>
      </c>
      <c r="O23" s="119"/>
    </row>
    <row r="24" spans="1:15" s="5" customFormat="1" ht="27" customHeight="1">
      <c r="A24" s="71"/>
      <c r="B24" s="71"/>
      <c r="C24" s="71"/>
      <c r="D24" s="71"/>
      <c r="E24" s="71"/>
      <c r="F24" s="71"/>
      <c r="G24" s="44" t="s">
        <v>8</v>
      </c>
      <c r="H24" s="47">
        <f>SUM(I24:K24)</f>
        <v>0</v>
      </c>
      <c r="I24" s="45">
        <v>0</v>
      </c>
      <c r="J24" s="45">
        <v>0</v>
      </c>
      <c r="K24" s="49">
        <v>0</v>
      </c>
      <c r="L24" s="45">
        <v>0</v>
      </c>
      <c r="M24" s="49">
        <v>0</v>
      </c>
      <c r="N24" s="49">
        <v>0</v>
      </c>
      <c r="O24" s="119"/>
    </row>
    <row r="25" spans="1:15" s="5" customFormat="1" ht="27" customHeight="1">
      <c r="A25" s="98"/>
      <c r="B25" s="142" t="s">
        <v>190</v>
      </c>
      <c r="C25" s="104" t="s">
        <v>117</v>
      </c>
      <c r="D25" s="120" t="s">
        <v>26</v>
      </c>
      <c r="E25" s="120" t="s">
        <v>10</v>
      </c>
      <c r="F25" s="120" t="s">
        <v>12</v>
      </c>
      <c r="G25" s="44" t="s">
        <v>53</v>
      </c>
      <c r="H25" s="47"/>
      <c r="I25" s="45"/>
      <c r="J25" s="45"/>
      <c r="K25" s="49"/>
      <c r="L25" s="45">
        <f>L26+L27+L28+L29</f>
        <v>439123.20999999996</v>
      </c>
      <c r="M25" s="49">
        <f>M26+M27+M28</f>
        <v>439123.20999999996</v>
      </c>
      <c r="N25" s="49">
        <f>N26+N27+N28+N29</f>
        <v>439635.69</v>
      </c>
      <c r="O25" s="119"/>
    </row>
    <row r="26" spans="1:15" s="5" customFormat="1" ht="27" customHeight="1">
      <c r="A26" s="99"/>
      <c r="B26" s="142"/>
      <c r="C26" s="104"/>
      <c r="D26" s="120"/>
      <c r="E26" s="120"/>
      <c r="F26" s="120"/>
      <c r="G26" s="44" t="s">
        <v>20</v>
      </c>
      <c r="H26" s="47"/>
      <c r="I26" s="45"/>
      <c r="J26" s="45"/>
      <c r="K26" s="49"/>
      <c r="L26" s="45">
        <v>359641.91</v>
      </c>
      <c r="M26" s="49">
        <v>359641.91</v>
      </c>
      <c r="N26" s="49">
        <v>356060.95</v>
      </c>
      <c r="O26" s="119"/>
    </row>
    <row r="27" spans="1:15" s="5" customFormat="1" ht="27" customHeight="1">
      <c r="A27" s="99"/>
      <c r="B27" s="142"/>
      <c r="C27" s="104"/>
      <c r="D27" s="120"/>
      <c r="E27" s="120"/>
      <c r="F27" s="120"/>
      <c r="G27" s="44" t="s">
        <v>7</v>
      </c>
      <c r="H27" s="47"/>
      <c r="I27" s="45"/>
      <c r="J27" s="45"/>
      <c r="K27" s="49"/>
      <c r="L27" s="45">
        <v>39960.21</v>
      </c>
      <c r="M27" s="49">
        <v>39960.21</v>
      </c>
      <c r="N27" s="49">
        <v>44007.53</v>
      </c>
      <c r="O27" s="119"/>
    </row>
    <row r="28" spans="1:15" s="5" customFormat="1" ht="27" customHeight="1">
      <c r="A28" s="99"/>
      <c r="B28" s="142"/>
      <c r="C28" s="104"/>
      <c r="D28" s="120"/>
      <c r="E28" s="120"/>
      <c r="F28" s="120"/>
      <c r="G28" s="44" t="s">
        <v>112</v>
      </c>
      <c r="H28" s="47"/>
      <c r="I28" s="45"/>
      <c r="J28" s="45"/>
      <c r="K28" s="49"/>
      <c r="L28" s="45">
        <v>39521.089999999997</v>
      </c>
      <c r="M28" s="49">
        <v>39521.089999999997</v>
      </c>
      <c r="N28" s="49">
        <v>39567.21</v>
      </c>
      <c r="O28" s="119"/>
    </row>
    <row r="29" spans="1:15" s="5" customFormat="1" ht="27" customHeight="1">
      <c r="A29" s="100"/>
      <c r="B29" s="142"/>
      <c r="C29" s="104"/>
      <c r="D29" s="120"/>
      <c r="E29" s="120"/>
      <c r="F29" s="120"/>
      <c r="G29" s="44" t="s">
        <v>8</v>
      </c>
      <c r="H29" s="47"/>
      <c r="I29" s="45"/>
      <c r="J29" s="45"/>
      <c r="K29" s="49"/>
      <c r="L29" s="45">
        <v>0</v>
      </c>
      <c r="M29" s="49">
        <v>0</v>
      </c>
      <c r="N29" s="49">
        <v>0</v>
      </c>
      <c r="O29" s="119"/>
    </row>
    <row r="30" spans="1:15" s="5" customFormat="1" ht="24.75" customHeight="1">
      <c r="A30" s="85" t="s">
        <v>94</v>
      </c>
      <c r="B30" s="86"/>
      <c r="C30" s="91" t="s">
        <v>9</v>
      </c>
      <c r="D30" s="91" t="s">
        <v>26</v>
      </c>
      <c r="E30" s="91" t="s">
        <v>11</v>
      </c>
      <c r="F30" s="91" t="s">
        <v>12</v>
      </c>
      <c r="G30" s="39" t="s">
        <v>5</v>
      </c>
      <c r="H30" s="40">
        <f>SUM(I30:M30)</f>
        <v>0</v>
      </c>
      <c r="I30" s="40">
        <f t="shared" ref="I30:K30" si="1">SUM(I33:I35)</f>
        <v>0</v>
      </c>
      <c r="J30" s="40">
        <f t="shared" si="1"/>
        <v>0</v>
      </c>
      <c r="K30" s="41">
        <f t="shared" si="1"/>
        <v>0</v>
      </c>
      <c r="L30" s="41">
        <f>SUM(L33:L35)</f>
        <v>0</v>
      </c>
      <c r="M30" s="41">
        <f t="shared" ref="M30" si="2">SUM(M33:M35)</f>
        <v>0</v>
      </c>
      <c r="N30" s="41">
        <v>0</v>
      </c>
      <c r="O30" s="110" t="s">
        <v>86</v>
      </c>
    </row>
    <row r="31" spans="1:15" s="5" customFormat="1" ht="14.25">
      <c r="A31" s="87"/>
      <c r="B31" s="88"/>
      <c r="C31" s="91"/>
      <c r="D31" s="91"/>
      <c r="E31" s="91"/>
      <c r="F31" s="91"/>
      <c r="G31" s="39" t="s">
        <v>6</v>
      </c>
      <c r="H31" s="40"/>
      <c r="I31" s="40"/>
      <c r="J31" s="40"/>
      <c r="K31" s="41"/>
      <c r="L31" s="41"/>
      <c r="M31" s="41"/>
      <c r="N31" s="41"/>
      <c r="O31" s="110"/>
    </row>
    <row r="32" spans="1:15" s="5" customFormat="1" ht="27.75" customHeight="1">
      <c r="A32" s="87"/>
      <c r="B32" s="88"/>
      <c r="C32" s="91"/>
      <c r="D32" s="91"/>
      <c r="E32" s="91"/>
      <c r="F32" s="91"/>
      <c r="G32" s="39" t="s">
        <v>20</v>
      </c>
      <c r="H32" s="42">
        <v>0</v>
      </c>
      <c r="I32" s="42">
        <v>0</v>
      </c>
      <c r="J32" s="42">
        <v>0</v>
      </c>
      <c r="K32" s="38">
        <v>0</v>
      </c>
      <c r="L32" s="38">
        <v>0</v>
      </c>
      <c r="M32" s="38">
        <v>0</v>
      </c>
      <c r="N32" s="38">
        <v>0</v>
      </c>
      <c r="O32" s="110"/>
    </row>
    <row r="33" spans="1:15" s="5" customFormat="1" ht="24">
      <c r="A33" s="87"/>
      <c r="B33" s="88"/>
      <c r="C33" s="91"/>
      <c r="D33" s="91"/>
      <c r="E33" s="91"/>
      <c r="F33" s="91"/>
      <c r="G33" s="39" t="s">
        <v>7</v>
      </c>
      <c r="H33" s="40">
        <f>SUM(I33:K33)</f>
        <v>0</v>
      </c>
      <c r="I33" s="40">
        <v>0</v>
      </c>
      <c r="J33" s="40">
        <v>0</v>
      </c>
      <c r="K33" s="41">
        <v>0</v>
      </c>
      <c r="L33" s="41">
        <v>0</v>
      </c>
      <c r="M33" s="41">
        <v>0</v>
      </c>
      <c r="N33" s="41">
        <v>0</v>
      </c>
      <c r="O33" s="110"/>
    </row>
    <row r="34" spans="1:15" s="5" customFormat="1" ht="24">
      <c r="A34" s="87"/>
      <c r="B34" s="88"/>
      <c r="C34" s="91"/>
      <c r="D34" s="91"/>
      <c r="E34" s="91"/>
      <c r="F34" s="91"/>
      <c r="G34" s="39" t="s">
        <v>111</v>
      </c>
      <c r="H34" s="40">
        <f>SUM(I34:M34)</f>
        <v>0</v>
      </c>
      <c r="I34" s="40">
        <v>0</v>
      </c>
      <c r="J34" s="40">
        <v>0</v>
      </c>
      <c r="K34" s="41">
        <v>0</v>
      </c>
      <c r="L34" s="41">
        <v>0</v>
      </c>
      <c r="M34" s="41">
        <v>0</v>
      </c>
      <c r="N34" s="41">
        <v>0</v>
      </c>
      <c r="O34" s="110"/>
    </row>
    <row r="35" spans="1:15" s="5" customFormat="1" ht="30" customHeight="1">
      <c r="A35" s="89"/>
      <c r="B35" s="90"/>
      <c r="C35" s="91"/>
      <c r="D35" s="91"/>
      <c r="E35" s="91"/>
      <c r="F35" s="91"/>
      <c r="G35" s="39" t="s">
        <v>8</v>
      </c>
      <c r="H35" s="40">
        <f>SUM(I35:M35)</f>
        <v>0</v>
      </c>
      <c r="I35" s="40">
        <v>0</v>
      </c>
      <c r="J35" s="40">
        <v>0</v>
      </c>
      <c r="K35" s="40">
        <v>0</v>
      </c>
      <c r="L35" s="41">
        <v>0</v>
      </c>
      <c r="M35" s="41">
        <v>0</v>
      </c>
      <c r="N35" s="41">
        <v>0</v>
      </c>
      <c r="O35" s="110"/>
    </row>
    <row r="36" spans="1:15" s="5" customFormat="1" ht="24.75" customHeight="1">
      <c r="A36" s="85" t="s">
        <v>95</v>
      </c>
      <c r="B36" s="86"/>
      <c r="C36" s="91" t="s">
        <v>69</v>
      </c>
      <c r="D36" s="91" t="s">
        <v>26</v>
      </c>
      <c r="E36" s="91" t="s">
        <v>11</v>
      </c>
      <c r="F36" s="91" t="s">
        <v>12</v>
      </c>
      <c r="G36" s="39" t="s">
        <v>5</v>
      </c>
      <c r="H36" s="40">
        <f>SUM(I36:M36)</f>
        <v>785000</v>
      </c>
      <c r="I36" s="40">
        <f t="shared" ref="I36:M36" si="3">SUM(I39:I41)</f>
        <v>100000</v>
      </c>
      <c r="J36" s="40">
        <f t="shared" si="3"/>
        <v>223000</v>
      </c>
      <c r="K36" s="43">
        <f t="shared" si="3"/>
        <v>100000</v>
      </c>
      <c r="L36" s="41">
        <f t="shared" si="3"/>
        <v>162000</v>
      </c>
      <c r="M36" s="41">
        <f t="shared" si="3"/>
        <v>200000</v>
      </c>
      <c r="N36" s="41">
        <f>N38+N39+N40+N41</f>
        <v>200000</v>
      </c>
      <c r="O36" s="110" t="s">
        <v>84</v>
      </c>
    </row>
    <row r="37" spans="1:15" s="5" customFormat="1" ht="14.25">
      <c r="A37" s="87"/>
      <c r="B37" s="88"/>
      <c r="C37" s="91"/>
      <c r="D37" s="91"/>
      <c r="E37" s="91"/>
      <c r="F37" s="91"/>
      <c r="G37" s="39" t="s">
        <v>6</v>
      </c>
      <c r="H37" s="40"/>
      <c r="I37" s="40"/>
      <c r="J37" s="40"/>
      <c r="K37" s="41"/>
      <c r="L37" s="41"/>
      <c r="M37" s="41"/>
      <c r="N37" s="41"/>
      <c r="O37" s="110"/>
    </row>
    <row r="38" spans="1:15" s="5" customFormat="1" ht="27.75" customHeight="1">
      <c r="A38" s="87"/>
      <c r="B38" s="88"/>
      <c r="C38" s="91"/>
      <c r="D38" s="91"/>
      <c r="E38" s="91"/>
      <c r="F38" s="91"/>
      <c r="G38" s="39" t="s">
        <v>20</v>
      </c>
      <c r="H38" s="42">
        <v>0</v>
      </c>
      <c r="I38" s="42">
        <v>0</v>
      </c>
      <c r="J38" s="42">
        <v>0</v>
      </c>
      <c r="K38" s="38">
        <v>0</v>
      </c>
      <c r="L38" s="38">
        <v>0</v>
      </c>
      <c r="M38" s="38">
        <v>0</v>
      </c>
      <c r="N38" s="38">
        <v>0</v>
      </c>
      <c r="O38" s="110"/>
    </row>
    <row r="39" spans="1:15" s="5" customFormat="1" ht="24">
      <c r="A39" s="87"/>
      <c r="B39" s="88"/>
      <c r="C39" s="91"/>
      <c r="D39" s="91"/>
      <c r="E39" s="91"/>
      <c r="F39" s="91"/>
      <c r="G39" s="39" t="s">
        <v>7</v>
      </c>
      <c r="H39" s="40">
        <f>SUM(I39:K39)</f>
        <v>0</v>
      </c>
      <c r="I39" s="40">
        <v>0</v>
      </c>
      <c r="J39" s="40">
        <v>0</v>
      </c>
      <c r="K39" s="41">
        <v>0</v>
      </c>
      <c r="L39" s="41">
        <v>0</v>
      </c>
      <c r="M39" s="41">
        <v>0</v>
      </c>
      <c r="N39" s="41">
        <v>0</v>
      </c>
      <c r="O39" s="110"/>
    </row>
    <row r="40" spans="1:15" s="5" customFormat="1" ht="24">
      <c r="A40" s="87"/>
      <c r="B40" s="88"/>
      <c r="C40" s="91"/>
      <c r="D40" s="91"/>
      <c r="E40" s="91"/>
      <c r="F40" s="91"/>
      <c r="G40" s="39" t="s">
        <v>111</v>
      </c>
      <c r="H40" s="40">
        <f>SUM(I40:M40)</f>
        <v>285000</v>
      </c>
      <c r="I40" s="40">
        <v>0</v>
      </c>
      <c r="J40" s="40">
        <v>123000</v>
      </c>
      <c r="K40" s="43">
        <v>0</v>
      </c>
      <c r="L40" s="41">
        <v>62000</v>
      </c>
      <c r="M40" s="41">
        <v>100000</v>
      </c>
      <c r="N40" s="41">
        <v>100000</v>
      </c>
      <c r="O40" s="110"/>
    </row>
    <row r="41" spans="1:15" s="5" customFormat="1" ht="30" customHeight="1">
      <c r="A41" s="89"/>
      <c r="B41" s="90"/>
      <c r="C41" s="91"/>
      <c r="D41" s="91"/>
      <c r="E41" s="91"/>
      <c r="F41" s="91"/>
      <c r="G41" s="39" t="s">
        <v>8</v>
      </c>
      <c r="H41" s="40">
        <f>SUM(I41:M41)</f>
        <v>500000</v>
      </c>
      <c r="I41" s="40">
        <v>100000</v>
      </c>
      <c r="J41" s="40">
        <v>100000</v>
      </c>
      <c r="K41" s="41">
        <v>100000</v>
      </c>
      <c r="L41" s="41">
        <v>100000</v>
      </c>
      <c r="M41" s="41">
        <v>100000</v>
      </c>
      <c r="N41" s="41">
        <v>100000</v>
      </c>
      <c r="O41" s="110"/>
    </row>
    <row r="42" spans="1:15" s="5" customFormat="1" ht="24.75" customHeight="1">
      <c r="A42" s="92" t="s">
        <v>96</v>
      </c>
      <c r="B42" s="93"/>
      <c r="C42" s="120" t="s">
        <v>187</v>
      </c>
      <c r="D42" s="119" t="s">
        <v>26</v>
      </c>
      <c r="E42" s="119" t="s">
        <v>30</v>
      </c>
      <c r="F42" s="104" t="s">
        <v>12</v>
      </c>
      <c r="G42" s="44" t="s">
        <v>5</v>
      </c>
      <c r="H42" s="45">
        <f>I42+J42+L42+M42+K42</f>
        <v>3660366.1</v>
      </c>
      <c r="I42" s="45">
        <f>I46+I47+I48+I45</f>
        <v>893981.03999999992</v>
      </c>
      <c r="J42" s="45">
        <f>J46+J47+J48+J45</f>
        <v>532005</v>
      </c>
      <c r="K42" s="46">
        <f>K46+K47+K48+K45</f>
        <v>726472.11</v>
      </c>
      <c r="L42" s="49">
        <f>L43+L49</f>
        <v>635300</v>
      </c>
      <c r="M42" s="49">
        <f>M43+M49</f>
        <v>872607.95</v>
      </c>
      <c r="N42" s="49">
        <f>N43+N49</f>
        <v>805458.05</v>
      </c>
      <c r="O42" s="143" t="s">
        <v>114</v>
      </c>
    </row>
    <row r="43" spans="1:15" s="5" customFormat="1" ht="24.75" customHeight="1">
      <c r="A43" s="94"/>
      <c r="B43" s="95"/>
      <c r="C43" s="120"/>
      <c r="D43" s="119"/>
      <c r="E43" s="119"/>
      <c r="F43" s="104"/>
      <c r="G43" s="44" t="s">
        <v>53</v>
      </c>
      <c r="H43" s="45"/>
      <c r="I43" s="45"/>
      <c r="J43" s="45"/>
      <c r="K43" s="46"/>
      <c r="L43" s="49">
        <f>L45+L46+L47+L48</f>
        <v>497300</v>
      </c>
      <c r="M43" s="49">
        <f>M45+M46+M47+M48</f>
        <v>742607.95</v>
      </c>
      <c r="N43" s="49">
        <f>N45+N46+N47+N48</f>
        <v>675458.05</v>
      </c>
      <c r="O43" s="143"/>
    </row>
    <row r="44" spans="1:15" s="5" customFormat="1" ht="19.5" customHeight="1">
      <c r="A44" s="94"/>
      <c r="B44" s="95"/>
      <c r="C44" s="120"/>
      <c r="D44" s="119"/>
      <c r="E44" s="119"/>
      <c r="F44" s="104"/>
      <c r="G44" s="44" t="s">
        <v>6</v>
      </c>
      <c r="H44" s="45"/>
      <c r="I44" s="45"/>
      <c r="J44" s="45"/>
      <c r="K44" s="46"/>
      <c r="L44" s="49"/>
      <c r="M44" s="49"/>
      <c r="N44" s="49"/>
      <c r="O44" s="143"/>
    </row>
    <row r="45" spans="1:15" s="5" customFormat="1" ht="29.25" customHeight="1">
      <c r="A45" s="94"/>
      <c r="B45" s="95"/>
      <c r="C45" s="120"/>
      <c r="D45" s="119"/>
      <c r="E45" s="119"/>
      <c r="F45" s="104"/>
      <c r="G45" s="44" t="s">
        <v>20</v>
      </c>
      <c r="H45" s="47">
        <f>SUM(I45:K45)</f>
        <v>200000</v>
      </c>
      <c r="I45" s="47">
        <v>200000</v>
      </c>
      <c r="J45" s="47">
        <v>0</v>
      </c>
      <c r="K45" s="48">
        <v>0</v>
      </c>
      <c r="L45" s="50">
        <v>0</v>
      </c>
      <c r="M45" s="50">
        <v>0</v>
      </c>
      <c r="N45" s="50">
        <v>0</v>
      </c>
      <c r="O45" s="143"/>
    </row>
    <row r="46" spans="1:15" s="5" customFormat="1" ht="27.75" customHeight="1">
      <c r="A46" s="94"/>
      <c r="B46" s="95"/>
      <c r="C46" s="120"/>
      <c r="D46" s="119"/>
      <c r="E46" s="119"/>
      <c r="F46" s="104"/>
      <c r="G46" s="44" t="s">
        <v>7</v>
      </c>
      <c r="H46" s="45">
        <f>I46+J46+K46+L46+M46</f>
        <v>22222.22</v>
      </c>
      <c r="I46" s="45">
        <v>22222.22</v>
      </c>
      <c r="J46" s="45">
        <v>0</v>
      </c>
      <c r="K46" s="46">
        <v>0</v>
      </c>
      <c r="L46" s="49">
        <v>0</v>
      </c>
      <c r="M46" s="49">
        <v>0</v>
      </c>
      <c r="N46" s="49">
        <v>0</v>
      </c>
      <c r="O46" s="143"/>
    </row>
    <row r="47" spans="1:15" s="5" customFormat="1" ht="33" customHeight="1">
      <c r="A47" s="94"/>
      <c r="B47" s="95"/>
      <c r="C47" s="120"/>
      <c r="D47" s="119"/>
      <c r="E47" s="119"/>
      <c r="F47" s="104"/>
      <c r="G47" s="44" t="s">
        <v>111</v>
      </c>
      <c r="H47" s="45">
        <f>I47+J47+L47+M47+K47</f>
        <v>3170143.8799999994</v>
      </c>
      <c r="I47" s="45">
        <v>671758.82</v>
      </c>
      <c r="J47" s="49">
        <v>532005</v>
      </c>
      <c r="K47" s="46">
        <f>611472.11+115000</f>
        <v>726472.11</v>
      </c>
      <c r="L47" s="49">
        <f>497300</f>
        <v>497300</v>
      </c>
      <c r="M47" s="49">
        <f>742607.95</f>
        <v>742607.95</v>
      </c>
      <c r="N47" s="49">
        <f>675458.05</f>
        <v>675458.05</v>
      </c>
      <c r="O47" s="143"/>
    </row>
    <row r="48" spans="1:15" s="5" customFormat="1" ht="35.25" customHeight="1">
      <c r="A48" s="96"/>
      <c r="B48" s="97"/>
      <c r="C48" s="120"/>
      <c r="D48" s="119"/>
      <c r="E48" s="119"/>
      <c r="F48" s="104"/>
      <c r="G48" s="44" t="s">
        <v>8</v>
      </c>
      <c r="H48" s="45">
        <f>I48+J48+K48+L48+M48</f>
        <v>0</v>
      </c>
      <c r="I48" s="45">
        <v>0</v>
      </c>
      <c r="J48" s="45">
        <v>0</v>
      </c>
      <c r="K48" s="49">
        <v>0</v>
      </c>
      <c r="L48" s="49">
        <v>0</v>
      </c>
      <c r="M48" s="49">
        <v>0</v>
      </c>
      <c r="N48" s="49">
        <v>0</v>
      </c>
      <c r="O48" s="143"/>
    </row>
    <row r="49" spans="1:15" s="5" customFormat="1" ht="25.5" customHeight="1">
      <c r="A49" s="98"/>
      <c r="B49" s="144" t="s">
        <v>118</v>
      </c>
      <c r="C49" s="120" t="s">
        <v>119</v>
      </c>
      <c r="D49" s="119" t="s">
        <v>26</v>
      </c>
      <c r="E49" s="119" t="s">
        <v>120</v>
      </c>
      <c r="F49" s="120" t="s">
        <v>12</v>
      </c>
      <c r="G49" s="44" t="s">
        <v>53</v>
      </c>
      <c r="H49" s="45"/>
      <c r="I49" s="45"/>
      <c r="J49" s="45"/>
      <c r="K49" s="49"/>
      <c r="L49" s="49">
        <f>L52+L53+L51+L50</f>
        <v>138000</v>
      </c>
      <c r="M49" s="49">
        <f>M50+M51+M52+M53</f>
        <v>130000</v>
      </c>
      <c r="N49" s="49">
        <f>N50+N51+N52+N53</f>
        <v>130000</v>
      </c>
      <c r="O49" s="143"/>
    </row>
    <row r="50" spans="1:15" s="5" customFormat="1" ht="25.5" customHeight="1">
      <c r="A50" s="99"/>
      <c r="B50" s="144"/>
      <c r="C50" s="120"/>
      <c r="D50" s="119"/>
      <c r="E50" s="119"/>
      <c r="F50" s="120"/>
      <c r="G50" s="44" t="s">
        <v>20</v>
      </c>
      <c r="H50" s="45"/>
      <c r="I50" s="45"/>
      <c r="J50" s="45"/>
      <c r="K50" s="49"/>
      <c r="L50" s="49">
        <v>0</v>
      </c>
      <c r="M50" s="49">
        <v>0</v>
      </c>
      <c r="N50" s="49">
        <v>0</v>
      </c>
      <c r="O50" s="143"/>
    </row>
    <row r="51" spans="1:15" s="5" customFormat="1" ht="25.5" customHeight="1">
      <c r="A51" s="99"/>
      <c r="B51" s="144"/>
      <c r="C51" s="120"/>
      <c r="D51" s="119"/>
      <c r="E51" s="119"/>
      <c r="F51" s="120"/>
      <c r="G51" s="44" t="s">
        <v>7</v>
      </c>
      <c r="H51" s="45"/>
      <c r="I51" s="45"/>
      <c r="J51" s="45"/>
      <c r="K51" s="49"/>
      <c r="L51" s="49">
        <v>0</v>
      </c>
      <c r="M51" s="49">
        <v>0</v>
      </c>
      <c r="N51" s="49">
        <v>0</v>
      </c>
      <c r="O51" s="143"/>
    </row>
    <row r="52" spans="1:15" s="5" customFormat="1" ht="25.5" customHeight="1">
      <c r="A52" s="99"/>
      <c r="B52" s="144"/>
      <c r="C52" s="120"/>
      <c r="D52" s="119"/>
      <c r="E52" s="119"/>
      <c r="F52" s="120"/>
      <c r="G52" s="44" t="s">
        <v>112</v>
      </c>
      <c r="H52" s="45"/>
      <c r="I52" s="45"/>
      <c r="J52" s="45"/>
      <c r="K52" s="49"/>
      <c r="L52" s="45">
        <v>138000</v>
      </c>
      <c r="M52" s="49">
        <v>130000</v>
      </c>
      <c r="N52" s="49">
        <v>130000</v>
      </c>
      <c r="O52" s="143"/>
    </row>
    <row r="53" spans="1:15" s="5" customFormat="1" ht="25.5" customHeight="1">
      <c r="A53" s="100"/>
      <c r="B53" s="144"/>
      <c r="C53" s="120"/>
      <c r="D53" s="119"/>
      <c r="E53" s="119"/>
      <c r="F53" s="120"/>
      <c r="G53" s="44" t="s">
        <v>8</v>
      </c>
      <c r="H53" s="45"/>
      <c r="I53" s="45"/>
      <c r="J53" s="45"/>
      <c r="K53" s="49"/>
      <c r="L53" s="45">
        <v>0</v>
      </c>
      <c r="M53" s="49">
        <v>0</v>
      </c>
      <c r="N53" s="49">
        <v>0</v>
      </c>
      <c r="O53" s="143"/>
    </row>
    <row r="54" spans="1:15" s="5" customFormat="1" ht="24.75" customHeight="1">
      <c r="A54" s="92" t="s">
        <v>97</v>
      </c>
      <c r="B54" s="93"/>
      <c r="C54" s="104" t="s">
        <v>57</v>
      </c>
      <c r="D54" s="117" t="s">
        <v>26</v>
      </c>
      <c r="E54" s="117" t="s">
        <v>30</v>
      </c>
      <c r="F54" s="104" t="s">
        <v>12</v>
      </c>
      <c r="G54" s="44" t="s">
        <v>5</v>
      </c>
      <c r="H54" s="45">
        <f>I54+J54+K54+L54+M54</f>
        <v>250000</v>
      </c>
      <c r="I54" s="45">
        <f>I57+I58+I59+I56</f>
        <v>50000</v>
      </c>
      <c r="J54" s="45">
        <f t="shared" ref="J54:K54" si="4">J57+J58+J59+J56</f>
        <v>50000</v>
      </c>
      <c r="K54" s="49">
        <f t="shared" si="4"/>
        <v>50000</v>
      </c>
      <c r="L54" s="49">
        <f t="shared" ref="L54:M54" si="5">L57+L58+L59+L56</f>
        <v>50000</v>
      </c>
      <c r="M54" s="49">
        <f t="shared" si="5"/>
        <v>50000</v>
      </c>
      <c r="N54" s="49">
        <f>N56+N57+N58+N59</f>
        <v>50000</v>
      </c>
      <c r="O54" s="116" t="s">
        <v>70</v>
      </c>
    </row>
    <row r="55" spans="1:15" s="5" customFormat="1" ht="14.25">
      <c r="A55" s="94"/>
      <c r="B55" s="95"/>
      <c r="C55" s="104"/>
      <c r="D55" s="117"/>
      <c r="E55" s="117"/>
      <c r="F55" s="104"/>
      <c r="G55" s="44" t="s">
        <v>6</v>
      </c>
      <c r="H55" s="45"/>
      <c r="I55" s="45"/>
      <c r="J55" s="45"/>
      <c r="K55" s="49"/>
      <c r="L55" s="45"/>
      <c r="M55" s="49"/>
      <c r="N55" s="49"/>
      <c r="O55" s="116"/>
    </row>
    <row r="56" spans="1:15" s="5" customFormat="1" ht="25.5" customHeight="1">
      <c r="A56" s="94"/>
      <c r="B56" s="95"/>
      <c r="C56" s="104"/>
      <c r="D56" s="117"/>
      <c r="E56" s="117"/>
      <c r="F56" s="104"/>
      <c r="G56" s="44" t="s">
        <v>20</v>
      </c>
      <c r="H56" s="47">
        <f>SUM(I56:K56)</f>
        <v>0</v>
      </c>
      <c r="I56" s="47">
        <v>0</v>
      </c>
      <c r="J56" s="47">
        <v>0</v>
      </c>
      <c r="K56" s="50">
        <v>0</v>
      </c>
      <c r="L56" s="47">
        <v>0</v>
      </c>
      <c r="M56" s="50">
        <v>0</v>
      </c>
      <c r="N56" s="50">
        <v>0</v>
      </c>
      <c r="O56" s="116"/>
    </row>
    <row r="57" spans="1:15" s="5" customFormat="1" ht="24">
      <c r="A57" s="94"/>
      <c r="B57" s="95"/>
      <c r="C57" s="104"/>
      <c r="D57" s="117"/>
      <c r="E57" s="117"/>
      <c r="F57" s="104"/>
      <c r="G57" s="44" t="s">
        <v>7</v>
      </c>
      <c r="H57" s="45">
        <f>I57+J57+K57</f>
        <v>0</v>
      </c>
      <c r="I57" s="45">
        <v>0</v>
      </c>
      <c r="J57" s="45">
        <v>0</v>
      </c>
      <c r="K57" s="49">
        <v>0</v>
      </c>
      <c r="L57" s="45">
        <v>0</v>
      </c>
      <c r="M57" s="49">
        <v>0</v>
      </c>
      <c r="N57" s="49">
        <v>0</v>
      </c>
      <c r="O57" s="116"/>
    </row>
    <row r="58" spans="1:15" s="5" customFormat="1" ht="24">
      <c r="A58" s="94"/>
      <c r="B58" s="95"/>
      <c r="C58" s="104"/>
      <c r="D58" s="117"/>
      <c r="E58" s="117"/>
      <c r="F58" s="104"/>
      <c r="G58" s="44" t="s">
        <v>111</v>
      </c>
      <c r="H58" s="45">
        <f>I58+L58+M58+J58+K58</f>
        <v>0</v>
      </c>
      <c r="I58" s="45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116"/>
    </row>
    <row r="59" spans="1:15" s="5" customFormat="1" ht="87.75" customHeight="1">
      <c r="A59" s="96"/>
      <c r="B59" s="97"/>
      <c r="C59" s="104"/>
      <c r="D59" s="117"/>
      <c r="E59" s="117"/>
      <c r="F59" s="104"/>
      <c r="G59" s="44" t="s">
        <v>8</v>
      </c>
      <c r="H59" s="45">
        <f>I59+J59+K59+L59+M59</f>
        <v>250000</v>
      </c>
      <c r="I59" s="45">
        <v>50000</v>
      </c>
      <c r="J59" s="45">
        <v>50000</v>
      </c>
      <c r="K59" s="49">
        <v>50000</v>
      </c>
      <c r="L59" s="45">
        <v>50000</v>
      </c>
      <c r="M59" s="49">
        <v>50000</v>
      </c>
      <c r="N59" s="49">
        <v>50000</v>
      </c>
      <c r="O59" s="116"/>
    </row>
    <row r="60" spans="1:15" s="5" customFormat="1" ht="23.25" customHeight="1">
      <c r="A60" s="121" t="s">
        <v>79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3"/>
    </row>
    <row r="61" spans="1:15" s="5" customFormat="1" ht="24.75" customHeight="1">
      <c r="A61" s="85" t="s">
        <v>98</v>
      </c>
      <c r="B61" s="86"/>
      <c r="C61" s="91" t="s">
        <v>80</v>
      </c>
      <c r="D61" s="91" t="s">
        <v>26</v>
      </c>
      <c r="E61" s="91" t="s">
        <v>77</v>
      </c>
      <c r="F61" s="91" t="s">
        <v>12</v>
      </c>
      <c r="G61" s="39" t="s">
        <v>5</v>
      </c>
      <c r="H61" s="40">
        <f>SUM(I61:M61)</f>
        <v>180950.77</v>
      </c>
      <c r="I61" s="40">
        <f t="shared" ref="I61:M61" si="6">SUM(I64:I66)</f>
        <v>180950.77</v>
      </c>
      <c r="J61" s="40">
        <f t="shared" si="6"/>
        <v>0</v>
      </c>
      <c r="K61" s="41">
        <f t="shared" si="6"/>
        <v>0</v>
      </c>
      <c r="L61" s="40">
        <f t="shared" si="6"/>
        <v>0</v>
      </c>
      <c r="M61" s="41">
        <f t="shared" si="6"/>
        <v>0</v>
      </c>
      <c r="N61" s="41">
        <f>N63+N64+N65+N66</f>
        <v>0</v>
      </c>
      <c r="O61" s="110" t="s">
        <v>87</v>
      </c>
    </row>
    <row r="62" spans="1:15" s="5" customFormat="1" ht="14.25">
      <c r="A62" s="87"/>
      <c r="B62" s="88"/>
      <c r="C62" s="91"/>
      <c r="D62" s="91"/>
      <c r="E62" s="91"/>
      <c r="F62" s="91"/>
      <c r="G62" s="39" t="s">
        <v>6</v>
      </c>
      <c r="H62" s="40"/>
      <c r="I62" s="40"/>
      <c r="J62" s="40"/>
      <c r="K62" s="41"/>
      <c r="L62" s="40"/>
      <c r="M62" s="41"/>
      <c r="N62" s="41"/>
      <c r="O62" s="110"/>
    </row>
    <row r="63" spans="1:15" s="5" customFormat="1" ht="27.75" customHeight="1">
      <c r="A63" s="87"/>
      <c r="B63" s="88"/>
      <c r="C63" s="91"/>
      <c r="D63" s="91"/>
      <c r="E63" s="91"/>
      <c r="F63" s="91"/>
      <c r="G63" s="39" t="s">
        <v>20</v>
      </c>
      <c r="H63" s="42">
        <v>0</v>
      </c>
      <c r="I63" s="42">
        <v>0</v>
      </c>
      <c r="J63" s="42">
        <v>0</v>
      </c>
      <c r="K63" s="38">
        <v>0</v>
      </c>
      <c r="L63" s="42">
        <v>0</v>
      </c>
      <c r="M63" s="38">
        <v>0</v>
      </c>
      <c r="N63" s="38">
        <v>0</v>
      </c>
      <c r="O63" s="110"/>
    </row>
    <row r="64" spans="1:15" s="5" customFormat="1" ht="24">
      <c r="A64" s="87"/>
      <c r="B64" s="88"/>
      <c r="C64" s="91"/>
      <c r="D64" s="91"/>
      <c r="E64" s="91"/>
      <c r="F64" s="91"/>
      <c r="G64" s="39" t="s">
        <v>7</v>
      </c>
      <c r="H64" s="40">
        <f>SUM(I64:K64)</f>
        <v>0</v>
      </c>
      <c r="I64" s="40">
        <v>0</v>
      </c>
      <c r="J64" s="40">
        <v>0</v>
      </c>
      <c r="K64" s="41">
        <v>0</v>
      </c>
      <c r="L64" s="40">
        <v>0</v>
      </c>
      <c r="M64" s="41">
        <v>0</v>
      </c>
      <c r="N64" s="41">
        <v>0</v>
      </c>
      <c r="O64" s="110"/>
    </row>
    <row r="65" spans="1:15" s="5" customFormat="1" ht="24">
      <c r="A65" s="87"/>
      <c r="B65" s="88"/>
      <c r="C65" s="91"/>
      <c r="D65" s="91"/>
      <c r="E65" s="91"/>
      <c r="F65" s="91"/>
      <c r="G65" s="39" t="s">
        <v>112</v>
      </c>
      <c r="H65" s="40">
        <f>SUM(I65:M65)</f>
        <v>180950.77</v>
      </c>
      <c r="I65" s="43">
        <f>219900-38949.23</f>
        <v>180950.77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110"/>
    </row>
    <row r="66" spans="1:15" s="5" customFormat="1" ht="30" customHeight="1">
      <c r="A66" s="89"/>
      <c r="B66" s="90"/>
      <c r="C66" s="91"/>
      <c r="D66" s="91"/>
      <c r="E66" s="91"/>
      <c r="F66" s="91"/>
      <c r="G66" s="39" t="s">
        <v>8</v>
      </c>
      <c r="H66" s="40">
        <v>0</v>
      </c>
      <c r="I66" s="40">
        <v>0</v>
      </c>
      <c r="J66" s="40">
        <v>0</v>
      </c>
      <c r="K66" s="41">
        <v>0</v>
      </c>
      <c r="L66" s="40">
        <v>0</v>
      </c>
      <c r="M66" s="41">
        <v>0</v>
      </c>
      <c r="N66" s="41">
        <v>0</v>
      </c>
      <c r="O66" s="110"/>
    </row>
    <row r="67" spans="1:15" s="5" customFormat="1" ht="24.75" customHeight="1">
      <c r="A67" s="85" t="s">
        <v>99</v>
      </c>
      <c r="B67" s="86"/>
      <c r="C67" s="91" t="s">
        <v>89</v>
      </c>
      <c r="D67" s="91" t="s">
        <v>26</v>
      </c>
      <c r="E67" s="91" t="s">
        <v>77</v>
      </c>
      <c r="F67" s="91" t="s">
        <v>12</v>
      </c>
      <c r="G67" s="39" t="s">
        <v>5</v>
      </c>
      <c r="H67" s="40">
        <f>SUM(I67:M67)</f>
        <v>208149.23</v>
      </c>
      <c r="I67" s="40">
        <f t="shared" ref="I67:M67" si="7">SUM(I70:I72)</f>
        <v>38949.230000000003</v>
      </c>
      <c r="J67" s="40">
        <f t="shared" si="7"/>
        <v>42300</v>
      </c>
      <c r="K67" s="41">
        <f t="shared" si="7"/>
        <v>42300</v>
      </c>
      <c r="L67" s="41">
        <f t="shared" si="7"/>
        <v>42300</v>
      </c>
      <c r="M67" s="41">
        <f t="shared" si="7"/>
        <v>42300</v>
      </c>
      <c r="N67" s="41">
        <f>N69+N70+N71+N72</f>
        <v>42300</v>
      </c>
      <c r="O67" s="110" t="s">
        <v>90</v>
      </c>
    </row>
    <row r="68" spans="1:15" s="5" customFormat="1" ht="14.25">
      <c r="A68" s="87"/>
      <c r="B68" s="88"/>
      <c r="C68" s="91"/>
      <c r="D68" s="91"/>
      <c r="E68" s="91"/>
      <c r="F68" s="91"/>
      <c r="G68" s="39" t="s">
        <v>6</v>
      </c>
      <c r="H68" s="40"/>
      <c r="I68" s="40"/>
      <c r="J68" s="40"/>
      <c r="K68" s="41"/>
      <c r="L68" s="40"/>
      <c r="M68" s="41"/>
      <c r="N68" s="41"/>
      <c r="O68" s="110"/>
    </row>
    <row r="69" spans="1:15" s="5" customFormat="1" ht="27.75" customHeight="1">
      <c r="A69" s="87"/>
      <c r="B69" s="88"/>
      <c r="C69" s="91"/>
      <c r="D69" s="91"/>
      <c r="E69" s="91"/>
      <c r="F69" s="91"/>
      <c r="G69" s="39" t="s">
        <v>20</v>
      </c>
      <c r="H69" s="42">
        <v>0</v>
      </c>
      <c r="I69" s="42">
        <v>0</v>
      </c>
      <c r="J69" s="42">
        <v>0</v>
      </c>
      <c r="K69" s="38">
        <v>0</v>
      </c>
      <c r="L69" s="42">
        <v>0</v>
      </c>
      <c r="M69" s="38">
        <v>0</v>
      </c>
      <c r="N69" s="38">
        <v>0</v>
      </c>
      <c r="O69" s="110"/>
    </row>
    <row r="70" spans="1:15" s="5" customFormat="1" ht="24">
      <c r="A70" s="87"/>
      <c r="B70" s="88"/>
      <c r="C70" s="91"/>
      <c r="D70" s="91"/>
      <c r="E70" s="91"/>
      <c r="F70" s="91"/>
      <c r="G70" s="39" t="s">
        <v>7</v>
      </c>
      <c r="H70" s="40">
        <f>SUM(I70:K70)</f>
        <v>0</v>
      </c>
      <c r="I70" s="40">
        <v>0</v>
      </c>
      <c r="J70" s="40">
        <v>0</v>
      </c>
      <c r="K70" s="41">
        <v>0</v>
      </c>
      <c r="L70" s="40">
        <v>0</v>
      </c>
      <c r="M70" s="41">
        <v>0</v>
      </c>
      <c r="N70" s="41">
        <v>0</v>
      </c>
      <c r="O70" s="110"/>
    </row>
    <row r="71" spans="1:15" s="5" customFormat="1" ht="24">
      <c r="A71" s="87"/>
      <c r="B71" s="88"/>
      <c r="C71" s="91"/>
      <c r="D71" s="91"/>
      <c r="E71" s="91"/>
      <c r="F71" s="91"/>
      <c r="G71" s="39" t="s">
        <v>111</v>
      </c>
      <c r="H71" s="40">
        <f>SUM(I71:M71)</f>
        <v>208149.23</v>
      </c>
      <c r="I71" s="43">
        <v>38949.230000000003</v>
      </c>
      <c r="J71" s="43">
        <v>42300</v>
      </c>
      <c r="K71" s="40">
        <v>42300</v>
      </c>
      <c r="L71" s="40">
        <v>42300</v>
      </c>
      <c r="M71" s="40">
        <v>42300</v>
      </c>
      <c r="N71" s="40">
        <v>42300</v>
      </c>
      <c r="O71" s="110"/>
    </row>
    <row r="72" spans="1:15" s="5" customFormat="1" ht="30" customHeight="1">
      <c r="A72" s="89"/>
      <c r="B72" s="90"/>
      <c r="C72" s="91"/>
      <c r="D72" s="91"/>
      <c r="E72" s="91"/>
      <c r="F72" s="91"/>
      <c r="G72" s="39" t="s">
        <v>8</v>
      </c>
      <c r="H72" s="40">
        <v>0</v>
      </c>
      <c r="I72" s="40">
        <v>0</v>
      </c>
      <c r="J72" s="40">
        <v>0</v>
      </c>
      <c r="K72" s="41">
        <v>0</v>
      </c>
      <c r="L72" s="40">
        <v>0</v>
      </c>
      <c r="M72" s="41">
        <v>0</v>
      </c>
      <c r="N72" s="41">
        <v>0</v>
      </c>
      <c r="O72" s="110"/>
    </row>
    <row r="73" spans="1:15" s="5" customFormat="1" ht="23.25" customHeight="1">
      <c r="A73" s="121" t="s">
        <v>78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3"/>
    </row>
    <row r="74" spans="1:15" s="5" customFormat="1" ht="27.75" customHeight="1">
      <c r="A74" s="199" t="s">
        <v>100</v>
      </c>
      <c r="B74" s="200"/>
      <c r="C74" s="103" t="s">
        <v>56</v>
      </c>
      <c r="D74" s="103" t="s">
        <v>26</v>
      </c>
      <c r="E74" s="201" t="s">
        <v>30</v>
      </c>
      <c r="F74" s="103" t="s">
        <v>12</v>
      </c>
      <c r="G74" s="51" t="s">
        <v>5</v>
      </c>
      <c r="H74" s="49">
        <f>SUM(I74:M74)</f>
        <v>49924136.259999998</v>
      </c>
      <c r="I74" s="49">
        <f t="shared" ref="I74:J74" si="8">SUM(I76:I79)</f>
        <v>2886050</v>
      </c>
      <c r="J74" s="49">
        <f t="shared" si="8"/>
        <v>7937891.1100000003</v>
      </c>
      <c r="K74" s="49">
        <f>SUM(K76:K79)</f>
        <v>30094649.859999999</v>
      </c>
      <c r="L74" s="49">
        <f t="shared" ref="L74:M74" si="9">SUM(L76:L79)</f>
        <v>8985545.2899999991</v>
      </c>
      <c r="M74" s="49">
        <f t="shared" si="9"/>
        <v>20000</v>
      </c>
      <c r="N74" s="49">
        <f>N76+N77+N78+N79</f>
        <v>0</v>
      </c>
      <c r="O74" s="160" t="s">
        <v>76</v>
      </c>
    </row>
    <row r="75" spans="1:15" s="5" customFormat="1" ht="14.25">
      <c r="A75" s="202"/>
      <c r="B75" s="203"/>
      <c r="C75" s="103"/>
      <c r="D75" s="103"/>
      <c r="E75" s="201"/>
      <c r="F75" s="103"/>
      <c r="G75" s="51" t="s">
        <v>6</v>
      </c>
      <c r="H75" s="49"/>
      <c r="I75" s="49"/>
      <c r="J75" s="49"/>
      <c r="K75" s="49"/>
      <c r="L75" s="49"/>
      <c r="M75" s="49"/>
      <c r="N75" s="49"/>
      <c r="O75" s="161"/>
    </row>
    <row r="76" spans="1:15" s="5" customFormat="1" ht="28.5" customHeight="1">
      <c r="A76" s="202"/>
      <c r="B76" s="203"/>
      <c r="C76" s="103"/>
      <c r="D76" s="103"/>
      <c r="E76" s="201"/>
      <c r="F76" s="103"/>
      <c r="G76" s="51" t="s">
        <v>20</v>
      </c>
      <c r="H76" s="50">
        <f>SUM(I76:K76)</f>
        <v>18504118.440000001</v>
      </c>
      <c r="I76" s="50">
        <v>0</v>
      </c>
      <c r="J76" s="50">
        <v>5568032.6900000004</v>
      </c>
      <c r="K76" s="50">
        <f>3208939.06+9727146.69</f>
        <v>12936085.75</v>
      </c>
      <c r="L76" s="50">
        <v>0</v>
      </c>
      <c r="M76" s="50">
        <v>0</v>
      </c>
      <c r="N76" s="50">
        <v>0</v>
      </c>
      <c r="O76" s="161"/>
    </row>
    <row r="77" spans="1:15" s="5" customFormat="1" ht="24">
      <c r="A77" s="202"/>
      <c r="B77" s="203"/>
      <c r="C77" s="103"/>
      <c r="D77" s="103"/>
      <c r="E77" s="201"/>
      <c r="F77" s="103"/>
      <c r="G77" s="51" t="s">
        <v>7</v>
      </c>
      <c r="H77" s="49">
        <f>SUM(I77:M77)</f>
        <v>22719330.829999998</v>
      </c>
      <c r="I77" s="49">
        <v>0</v>
      </c>
      <c r="J77" s="49">
        <v>618670.30000000005</v>
      </c>
      <c r="K77" s="49">
        <f>1080795.29+12000000+771235.24</f>
        <v>13852030.529999999</v>
      </c>
      <c r="L77" s="49">
        <f>L86+L91+L96+L101+L106+L111</f>
        <v>8248630</v>
      </c>
      <c r="M77" s="49">
        <v>0</v>
      </c>
      <c r="N77" s="49">
        <v>0</v>
      </c>
      <c r="O77" s="161"/>
    </row>
    <row r="78" spans="1:15" s="5" customFormat="1" ht="24">
      <c r="A78" s="202"/>
      <c r="B78" s="203"/>
      <c r="C78" s="103"/>
      <c r="D78" s="103"/>
      <c r="E78" s="201"/>
      <c r="F78" s="103"/>
      <c r="G78" s="51" t="s">
        <v>111</v>
      </c>
      <c r="H78" s="49">
        <f>SUM(I78:M78)</f>
        <v>8700686.9900000002</v>
      </c>
      <c r="I78" s="49">
        <f>2886050</f>
        <v>2886050</v>
      </c>
      <c r="J78" s="49">
        <f>1091771.12+659417</f>
        <v>1751188.12</v>
      </c>
      <c r="K78" s="49">
        <f>1907283.88+702383.7+341866+155000+200000</f>
        <v>3306533.58</v>
      </c>
      <c r="L78" s="49">
        <f>L116+L121+L126+L131+L136</f>
        <v>736915.29</v>
      </c>
      <c r="M78" s="49">
        <v>20000</v>
      </c>
      <c r="N78" s="49">
        <v>0</v>
      </c>
      <c r="O78" s="161"/>
    </row>
    <row r="79" spans="1:15" s="5" customFormat="1" ht="40.5" customHeight="1">
      <c r="A79" s="204"/>
      <c r="B79" s="205"/>
      <c r="C79" s="103"/>
      <c r="D79" s="103"/>
      <c r="E79" s="201"/>
      <c r="F79" s="103"/>
      <c r="G79" s="51" t="s">
        <v>8</v>
      </c>
      <c r="H79" s="49">
        <f>SUM(I79:K79)</f>
        <v>0</v>
      </c>
      <c r="I79" s="49">
        <v>0</v>
      </c>
      <c r="J79" s="49">
        <v>0</v>
      </c>
      <c r="K79" s="49">
        <v>0</v>
      </c>
      <c r="L79" s="49"/>
      <c r="M79" s="49">
        <v>0</v>
      </c>
      <c r="N79" s="49">
        <v>0</v>
      </c>
      <c r="O79" s="161"/>
    </row>
    <row r="80" spans="1:15" s="5" customFormat="1" ht="24.75" hidden="1" customHeight="1" thickBot="1">
      <c r="A80" s="61"/>
      <c r="B80" s="106" t="s">
        <v>58</v>
      </c>
      <c r="C80" s="106" t="s">
        <v>72</v>
      </c>
      <c r="D80" s="106" t="s">
        <v>26</v>
      </c>
      <c r="E80" s="206" t="s">
        <v>30</v>
      </c>
      <c r="F80" s="106" t="s">
        <v>12</v>
      </c>
      <c r="G80" s="52" t="s">
        <v>5</v>
      </c>
      <c r="H80" s="41">
        <f>SUM(I80:M80)</f>
        <v>0</v>
      </c>
      <c r="I80" s="41">
        <f t="shared" ref="I80:K80" si="10">SUM(I83:I85)</f>
        <v>0</v>
      </c>
      <c r="J80" s="41">
        <f t="shared" si="10"/>
        <v>0</v>
      </c>
      <c r="K80" s="41">
        <f t="shared" si="10"/>
        <v>0</v>
      </c>
      <c r="L80" s="41">
        <f t="shared" ref="L80:M80" si="11">SUM(L83:L85)</f>
        <v>0</v>
      </c>
      <c r="M80" s="41">
        <f t="shared" si="11"/>
        <v>0</v>
      </c>
      <c r="N80" s="41"/>
      <c r="O80" s="161"/>
    </row>
    <row r="81" spans="1:15" s="5" customFormat="1" ht="14.25" hidden="1" customHeight="1">
      <c r="A81" s="61"/>
      <c r="B81" s="106"/>
      <c r="C81" s="106"/>
      <c r="D81" s="106"/>
      <c r="E81" s="206"/>
      <c r="F81" s="106"/>
      <c r="G81" s="52" t="s">
        <v>6</v>
      </c>
      <c r="H81" s="41"/>
      <c r="I81" s="41"/>
      <c r="J81" s="41"/>
      <c r="K81" s="41"/>
      <c r="L81" s="41"/>
      <c r="M81" s="41"/>
      <c r="N81" s="41"/>
      <c r="O81" s="161"/>
    </row>
    <row r="82" spans="1:15" s="5" customFormat="1" ht="28.5" hidden="1" customHeight="1" thickBot="1">
      <c r="A82" s="61"/>
      <c r="B82" s="106"/>
      <c r="C82" s="106"/>
      <c r="D82" s="106"/>
      <c r="E82" s="206"/>
      <c r="F82" s="106"/>
      <c r="G82" s="52" t="s">
        <v>20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/>
      <c r="O82" s="161"/>
    </row>
    <row r="83" spans="1:15" s="5" customFormat="1" ht="24" hidden="1" customHeight="1">
      <c r="A83" s="61"/>
      <c r="B83" s="106"/>
      <c r="C83" s="106"/>
      <c r="D83" s="106"/>
      <c r="E83" s="206"/>
      <c r="F83" s="106"/>
      <c r="G83" s="52" t="s">
        <v>7</v>
      </c>
      <c r="H83" s="41">
        <f>SUM(I83:K83)</f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/>
      <c r="O83" s="161"/>
    </row>
    <row r="84" spans="1:15" s="5" customFormat="1" ht="24" hidden="1" customHeight="1">
      <c r="A84" s="61"/>
      <c r="B84" s="106"/>
      <c r="C84" s="106"/>
      <c r="D84" s="106"/>
      <c r="E84" s="206"/>
      <c r="F84" s="106"/>
      <c r="G84" s="52" t="s">
        <v>14</v>
      </c>
      <c r="H84" s="41">
        <f>SUM(I84:M84)</f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/>
      <c r="O84" s="161"/>
    </row>
    <row r="85" spans="1:15" s="5" customFormat="1" ht="50.25" hidden="1" customHeight="1" thickBot="1">
      <c r="A85" s="61"/>
      <c r="B85" s="106"/>
      <c r="C85" s="106"/>
      <c r="D85" s="106"/>
      <c r="E85" s="206"/>
      <c r="F85" s="106"/>
      <c r="G85" s="52" t="s">
        <v>8</v>
      </c>
      <c r="H85" s="41">
        <f>SUM(I85:M85)</f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/>
      <c r="O85" s="161"/>
    </row>
    <row r="86" spans="1:15" s="5" customFormat="1" ht="32.25" customHeight="1">
      <c r="A86" s="72"/>
      <c r="B86" s="207" t="s">
        <v>123</v>
      </c>
      <c r="C86" s="207" t="s">
        <v>124</v>
      </c>
      <c r="D86" s="208" t="s">
        <v>26</v>
      </c>
      <c r="E86" s="157" t="s">
        <v>122</v>
      </c>
      <c r="F86" s="208" t="s">
        <v>12</v>
      </c>
      <c r="G86" s="52" t="s">
        <v>53</v>
      </c>
      <c r="H86" s="41"/>
      <c r="I86" s="41"/>
      <c r="J86" s="41"/>
      <c r="K86" s="41"/>
      <c r="L86" s="41">
        <f>L87+L88+L89+L90</f>
        <v>1294420</v>
      </c>
      <c r="M86" s="41">
        <f>M87+M88+M89+M90</f>
        <v>0</v>
      </c>
      <c r="N86" s="41">
        <f>N87+N88+N89+N90</f>
        <v>0</v>
      </c>
      <c r="O86" s="161"/>
    </row>
    <row r="87" spans="1:15" s="5" customFormat="1" ht="30" customHeight="1">
      <c r="A87" s="73"/>
      <c r="B87" s="209"/>
      <c r="C87" s="209"/>
      <c r="D87" s="210"/>
      <c r="E87" s="158"/>
      <c r="F87" s="210"/>
      <c r="G87" s="51" t="s">
        <v>20</v>
      </c>
      <c r="H87" s="41"/>
      <c r="I87" s="41"/>
      <c r="J87" s="41"/>
      <c r="K87" s="41"/>
      <c r="L87" s="41">
        <v>0</v>
      </c>
      <c r="M87" s="41">
        <v>0</v>
      </c>
      <c r="N87" s="41">
        <v>0</v>
      </c>
      <c r="O87" s="161"/>
    </row>
    <row r="88" spans="1:15" s="5" customFormat="1" ht="23.25" customHeight="1">
      <c r="A88" s="73"/>
      <c r="B88" s="209"/>
      <c r="C88" s="209"/>
      <c r="D88" s="210"/>
      <c r="E88" s="158"/>
      <c r="F88" s="210"/>
      <c r="G88" s="51" t="s">
        <v>7</v>
      </c>
      <c r="H88" s="41"/>
      <c r="I88" s="41"/>
      <c r="J88" s="41"/>
      <c r="K88" s="41"/>
      <c r="L88" s="41">
        <v>1294420</v>
      </c>
      <c r="M88" s="41">
        <v>0</v>
      </c>
      <c r="N88" s="41">
        <v>0</v>
      </c>
      <c r="O88" s="161"/>
    </row>
    <row r="89" spans="1:15" s="5" customFormat="1" ht="30" customHeight="1">
      <c r="A89" s="73"/>
      <c r="B89" s="209"/>
      <c r="C89" s="209"/>
      <c r="D89" s="210"/>
      <c r="E89" s="158"/>
      <c r="F89" s="210"/>
      <c r="G89" s="51" t="s">
        <v>111</v>
      </c>
      <c r="H89" s="41"/>
      <c r="I89" s="41"/>
      <c r="J89" s="41"/>
      <c r="K89" s="41"/>
      <c r="L89" s="41">
        <v>0</v>
      </c>
      <c r="M89" s="41">
        <v>0</v>
      </c>
      <c r="N89" s="41">
        <v>0</v>
      </c>
      <c r="O89" s="161"/>
    </row>
    <row r="90" spans="1:15" s="5" customFormat="1" ht="27" customHeight="1">
      <c r="A90" s="74"/>
      <c r="B90" s="211"/>
      <c r="C90" s="211"/>
      <c r="D90" s="212"/>
      <c r="E90" s="159"/>
      <c r="F90" s="212"/>
      <c r="G90" s="51" t="s">
        <v>8</v>
      </c>
      <c r="H90" s="41"/>
      <c r="I90" s="41"/>
      <c r="J90" s="41"/>
      <c r="K90" s="41"/>
      <c r="L90" s="41">
        <v>0</v>
      </c>
      <c r="M90" s="41">
        <v>0</v>
      </c>
      <c r="N90" s="41">
        <v>0</v>
      </c>
      <c r="O90" s="161"/>
    </row>
    <row r="91" spans="1:15" s="5" customFormat="1" ht="27" customHeight="1">
      <c r="A91" s="72"/>
      <c r="B91" s="207" t="s">
        <v>121</v>
      </c>
      <c r="C91" s="207" t="s">
        <v>125</v>
      </c>
      <c r="D91" s="208" t="s">
        <v>26</v>
      </c>
      <c r="E91" s="157" t="s">
        <v>122</v>
      </c>
      <c r="F91" s="208" t="s">
        <v>12</v>
      </c>
      <c r="G91" s="52" t="s">
        <v>53</v>
      </c>
      <c r="H91" s="41"/>
      <c r="I91" s="41"/>
      <c r="J91" s="41"/>
      <c r="K91" s="41"/>
      <c r="L91" s="41">
        <f>L92+L93+L94+L95</f>
        <v>1741640</v>
      </c>
      <c r="M91" s="41"/>
      <c r="N91" s="41"/>
      <c r="O91" s="161"/>
    </row>
    <row r="92" spans="1:15" s="5" customFormat="1" ht="27" customHeight="1">
      <c r="A92" s="73"/>
      <c r="B92" s="209"/>
      <c r="C92" s="209"/>
      <c r="D92" s="210"/>
      <c r="E92" s="158"/>
      <c r="F92" s="210"/>
      <c r="G92" s="51" t="s">
        <v>20</v>
      </c>
      <c r="H92" s="41"/>
      <c r="I92" s="41"/>
      <c r="J92" s="41"/>
      <c r="K92" s="41"/>
      <c r="L92" s="41">
        <v>0</v>
      </c>
      <c r="M92" s="41">
        <v>0</v>
      </c>
      <c r="N92" s="41">
        <v>0</v>
      </c>
      <c r="O92" s="161"/>
    </row>
    <row r="93" spans="1:15" s="5" customFormat="1" ht="27" customHeight="1">
      <c r="A93" s="73"/>
      <c r="B93" s="209"/>
      <c r="C93" s="209"/>
      <c r="D93" s="210"/>
      <c r="E93" s="158"/>
      <c r="F93" s="210"/>
      <c r="G93" s="51" t="s">
        <v>7</v>
      </c>
      <c r="H93" s="41"/>
      <c r="I93" s="41"/>
      <c r="J93" s="41"/>
      <c r="K93" s="41"/>
      <c r="L93" s="41">
        <v>1741640</v>
      </c>
      <c r="M93" s="41">
        <v>0</v>
      </c>
      <c r="N93" s="41">
        <v>0</v>
      </c>
      <c r="O93" s="161"/>
    </row>
    <row r="94" spans="1:15" s="5" customFormat="1" ht="27" customHeight="1">
      <c r="A94" s="73"/>
      <c r="B94" s="209"/>
      <c r="C94" s="209"/>
      <c r="D94" s="210"/>
      <c r="E94" s="158"/>
      <c r="F94" s="210"/>
      <c r="G94" s="51" t="s">
        <v>111</v>
      </c>
      <c r="H94" s="41"/>
      <c r="I94" s="41"/>
      <c r="J94" s="41"/>
      <c r="K94" s="41"/>
      <c r="L94" s="41">
        <v>0</v>
      </c>
      <c r="M94" s="41">
        <v>0</v>
      </c>
      <c r="N94" s="41">
        <v>0</v>
      </c>
      <c r="O94" s="161"/>
    </row>
    <row r="95" spans="1:15" s="5" customFormat="1" ht="27" customHeight="1">
      <c r="A95" s="74"/>
      <c r="B95" s="211"/>
      <c r="C95" s="211"/>
      <c r="D95" s="212"/>
      <c r="E95" s="159"/>
      <c r="F95" s="212"/>
      <c r="G95" s="51" t="s">
        <v>8</v>
      </c>
      <c r="H95" s="41"/>
      <c r="I95" s="41"/>
      <c r="J95" s="41"/>
      <c r="K95" s="41"/>
      <c r="L95" s="41">
        <v>0</v>
      </c>
      <c r="M95" s="41">
        <v>0</v>
      </c>
      <c r="N95" s="41">
        <v>0</v>
      </c>
      <c r="O95" s="161"/>
    </row>
    <row r="96" spans="1:15" s="5" customFormat="1" ht="27" customHeight="1">
      <c r="A96" s="72"/>
      <c r="B96" s="207" t="s">
        <v>126</v>
      </c>
      <c r="C96" s="207" t="s">
        <v>127</v>
      </c>
      <c r="D96" s="208" t="s">
        <v>26</v>
      </c>
      <c r="E96" s="157" t="s">
        <v>128</v>
      </c>
      <c r="F96" s="208" t="s">
        <v>12</v>
      </c>
      <c r="G96" s="52" t="s">
        <v>53</v>
      </c>
      <c r="H96" s="41"/>
      <c r="I96" s="41"/>
      <c r="J96" s="41"/>
      <c r="K96" s="41"/>
      <c r="L96" s="41">
        <f>L97+L98+L99+L100</f>
        <v>462570</v>
      </c>
      <c r="M96" s="41">
        <f>M97+M98+M99+M100</f>
        <v>0</v>
      </c>
      <c r="N96" s="41">
        <f>N97+N98+N99+N100</f>
        <v>0</v>
      </c>
      <c r="O96" s="161"/>
    </row>
    <row r="97" spans="1:15" s="5" customFormat="1" ht="27" customHeight="1">
      <c r="A97" s="73"/>
      <c r="B97" s="209"/>
      <c r="C97" s="209"/>
      <c r="D97" s="210"/>
      <c r="E97" s="158"/>
      <c r="F97" s="210"/>
      <c r="G97" s="51" t="s">
        <v>20</v>
      </c>
      <c r="H97" s="41"/>
      <c r="I97" s="41"/>
      <c r="J97" s="41"/>
      <c r="K97" s="41"/>
      <c r="L97" s="41">
        <v>0</v>
      </c>
      <c r="M97" s="41">
        <v>0</v>
      </c>
      <c r="N97" s="41">
        <v>0</v>
      </c>
      <c r="O97" s="161"/>
    </row>
    <row r="98" spans="1:15" s="5" customFormat="1" ht="27" customHeight="1">
      <c r="A98" s="73"/>
      <c r="B98" s="209"/>
      <c r="C98" s="209"/>
      <c r="D98" s="210"/>
      <c r="E98" s="158"/>
      <c r="F98" s="210"/>
      <c r="G98" s="51" t="s">
        <v>7</v>
      </c>
      <c r="H98" s="41"/>
      <c r="I98" s="41"/>
      <c r="J98" s="41"/>
      <c r="K98" s="41"/>
      <c r="L98" s="41">
        <v>462570</v>
      </c>
      <c r="M98" s="41">
        <v>0</v>
      </c>
      <c r="N98" s="41">
        <v>0</v>
      </c>
      <c r="O98" s="161"/>
    </row>
    <row r="99" spans="1:15" s="5" customFormat="1" ht="27" customHeight="1">
      <c r="A99" s="73"/>
      <c r="B99" s="209"/>
      <c r="C99" s="209"/>
      <c r="D99" s="210"/>
      <c r="E99" s="158"/>
      <c r="F99" s="210"/>
      <c r="G99" s="51" t="s">
        <v>111</v>
      </c>
      <c r="H99" s="41"/>
      <c r="I99" s="41"/>
      <c r="J99" s="41"/>
      <c r="K99" s="41"/>
      <c r="L99" s="41">
        <v>0</v>
      </c>
      <c r="M99" s="41">
        <v>0</v>
      </c>
      <c r="N99" s="41">
        <v>0</v>
      </c>
      <c r="O99" s="161"/>
    </row>
    <row r="100" spans="1:15" s="5" customFormat="1" ht="27" customHeight="1">
      <c r="A100" s="74"/>
      <c r="B100" s="211"/>
      <c r="C100" s="211"/>
      <c r="D100" s="212"/>
      <c r="E100" s="159"/>
      <c r="F100" s="212"/>
      <c r="G100" s="51" t="s">
        <v>8</v>
      </c>
      <c r="H100" s="41"/>
      <c r="I100" s="41"/>
      <c r="J100" s="41"/>
      <c r="K100" s="41"/>
      <c r="L100" s="41">
        <v>0</v>
      </c>
      <c r="M100" s="41">
        <v>0</v>
      </c>
      <c r="N100" s="41">
        <v>0</v>
      </c>
      <c r="O100" s="161"/>
    </row>
    <row r="101" spans="1:15" s="5" customFormat="1" ht="27" customHeight="1">
      <c r="A101" s="72"/>
      <c r="B101" s="207" t="s">
        <v>129</v>
      </c>
      <c r="C101" s="207" t="s">
        <v>188</v>
      </c>
      <c r="D101" s="208" t="s">
        <v>26</v>
      </c>
      <c r="E101" s="157" t="s">
        <v>130</v>
      </c>
      <c r="F101" s="208" t="s">
        <v>12</v>
      </c>
      <c r="G101" s="52" t="s">
        <v>53</v>
      </c>
      <c r="H101" s="41"/>
      <c r="I101" s="41"/>
      <c r="J101" s="41"/>
      <c r="K101" s="41"/>
      <c r="L101" s="41">
        <f>L102+L103+L104+L105</f>
        <v>500000</v>
      </c>
      <c r="M101" s="41">
        <f>M102+M103+M104+M105</f>
        <v>0</v>
      </c>
      <c r="N101" s="41">
        <f>N102+N103+N104+N105</f>
        <v>0</v>
      </c>
      <c r="O101" s="161"/>
    </row>
    <row r="102" spans="1:15" s="5" customFormat="1" ht="27" customHeight="1">
      <c r="A102" s="73"/>
      <c r="B102" s="209"/>
      <c r="C102" s="209"/>
      <c r="D102" s="210"/>
      <c r="E102" s="158"/>
      <c r="F102" s="210"/>
      <c r="G102" s="51" t="s">
        <v>20</v>
      </c>
      <c r="H102" s="41"/>
      <c r="I102" s="41"/>
      <c r="J102" s="41"/>
      <c r="K102" s="41"/>
      <c r="L102" s="41">
        <v>0</v>
      </c>
      <c r="M102" s="41">
        <v>0</v>
      </c>
      <c r="N102" s="41">
        <v>0</v>
      </c>
      <c r="O102" s="161"/>
    </row>
    <row r="103" spans="1:15" s="5" customFormat="1" ht="27" customHeight="1">
      <c r="A103" s="73"/>
      <c r="B103" s="209"/>
      <c r="C103" s="209"/>
      <c r="D103" s="210"/>
      <c r="E103" s="158"/>
      <c r="F103" s="210"/>
      <c r="G103" s="51" t="s">
        <v>7</v>
      </c>
      <c r="H103" s="41"/>
      <c r="I103" s="41"/>
      <c r="J103" s="41"/>
      <c r="K103" s="41"/>
      <c r="L103" s="41">
        <v>500000</v>
      </c>
      <c r="M103" s="41">
        <v>0</v>
      </c>
      <c r="N103" s="41">
        <v>0</v>
      </c>
      <c r="O103" s="161"/>
    </row>
    <row r="104" spans="1:15" s="5" customFormat="1" ht="27" customHeight="1">
      <c r="A104" s="73"/>
      <c r="B104" s="209"/>
      <c r="C104" s="209"/>
      <c r="D104" s="210"/>
      <c r="E104" s="158"/>
      <c r="F104" s="210"/>
      <c r="G104" s="51" t="s">
        <v>111</v>
      </c>
      <c r="H104" s="41"/>
      <c r="I104" s="41"/>
      <c r="J104" s="41"/>
      <c r="K104" s="41"/>
      <c r="L104" s="41">
        <v>0</v>
      </c>
      <c r="M104" s="41">
        <v>0</v>
      </c>
      <c r="N104" s="41">
        <v>0</v>
      </c>
      <c r="O104" s="161"/>
    </row>
    <row r="105" spans="1:15" s="5" customFormat="1" ht="75" customHeight="1">
      <c r="A105" s="74"/>
      <c r="B105" s="211"/>
      <c r="C105" s="211"/>
      <c r="D105" s="212"/>
      <c r="E105" s="159"/>
      <c r="F105" s="212"/>
      <c r="G105" s="51" t="s">
        <v>8</v>
      </c>
      <c r="H105" s="41"/>
      <c r="I105" s="41"/>
      <c r="J105" s="41"/>
      <c r="K105" s="41"/>
      <c r="L105" s="41">
        <v>0</v>
      </c>
      <c r="M105" s="41">
        <v>0</v>
      </c>
      <c r="N105" s="41">
        <v>0</v>
      </c>
      <c r="O105" s="161"/>
    </row>
    <row r="106" spans="1:15" s="5" customFormat="1" ht="27" customHeight="1">
      <c r="A106" s="72"/>
      <c r="B106" s="207" t="s">
        <v>131</v>
      </c>
      <c r="C106" s="207" t="s">
        <v>189</v>
      </c>
      <c r="D106" s="208" t="s">
        <v>26</v>
      </c>
      <c r="E106" s="157" t="s">
        <v>132</v>
      </c>
      <c r="F106" s="208" t="s">
        <v>12</v>
      </c>
      <c r="G106" s="52" t="s">
        <v>53</v>
      </c>
      <c r="H106" s="41"/>
      <c r="I106" s="41"/>
      <c r="J106" s="41"/>
      <c r="K106" s="41"/>
      <c r="L106" s="41">
        <f>L107+L108+L109+L110</f>
        <v>4000000</v>
      </c>
      <c r="M106" s="41">
        <f>M107+M108+M109+M110</f>
        <v>0</v>
      </c>
      <c r="N106" s="41">
        <f>N107+N108+N109+N110</f>
        <v>0</v>
      </c>
      <c r="O106" s="161"/>
    </row>
    <row r="107" spans="1:15" s="5" customFormat="1" ht="27" customHeight="1">
      <c r="A107" s="73"/>
      <c r="B107" s="209"/>
      <c r="C107" s="209"/>
      <c r="D107" s="210"/>
      <c r="E107" s="158"/>
      <c r="F107" s="210"/>
      <c r="G107" s="51" t="s">
        <v>20</v>
      </c>
      <c r="H107" s="41"/>
      <c r="I107" s="41"/>
      <c r="J107" s="41"/>
      <c r="K107" s="41"/>
      <c r="L107" s="41">
        <v>0</v>
      </c>
      <c r="M107" s="41">
        <v>0</v>
      </c>
      <c r="N107" s="41">
        <v>0</v>
      </c>
      <c r="O107" s="161"/>
    </row>
    <row r="108" spans="1:15" s="5" customFormat="1" ht="27" customHeight="1">
      <c r="A108" s="73"/>
      <c r="B108" s="209"/>
      <c r="C108" s="209"/>
      <c r="D108" s="210"/>
      <c r="E108" s="158"/>
      <c r="F108" s="210"/>
      <c r="G108" s="51" t="s">
        <v>7</v>
      </c>
      <c r="H108" s="41"/>
      <c r="I108" s="41"/>
      <c r="J108" s="41"/>
      <c r="K108" s="41"/>
      <c r="L108" s="41">
        <v>4000000</v>
      </c>
      <c r="M108" s="41">
        <v>0</v>
      </c>
      <c r="N108" s="41">
        <v>0</v>
      </c>
      <c r="O108" s="161"/>
    </row>
    <row r="109" spans="1:15" s="5" customFormat="1" ht="27" customHeight="1">
      <c r="A109" s="73"/>
      <c r="B109" s="209"/>
      <c r="C109" s="209"/>
      <c r="D109" s="210"/>
      <c r="E109" s="158"/>
      <c r="F109" s="210"/>
      <c r="G109" s="51" t="s">
        <v>111</v>
      </c>
      <c r="H109" s="41"/>
      <c r="I109" s="41"/>
      <c r="J109" s="41"/>
      <c r="K109" s="41"/>
      <c r="L109" s="41">
        <v>0</v>
      </c>
      <c r="M109" s="41">
        <v>0</v>
      </c>
      <c r="N109" s="41">
        <v>0</v>
      </c>
      <c r="O109" s="161"/>
    </row>
    <row r="110" spans="1:15" s="5" customFormat="1" ht="27" customHeight="1">
      <c r="A110" s="74"/>
      <c r="B110" s="211"/>
      <c r="C110" s="209"/>
      <c r="D110" s="212"/>
      <c r="E110" s="159"/>
      <c r="F110" s="212"/>
      <c r="G110" s="51" t="s">
        <v>8</v>
      </c>
      <c r="H110" s="41"/>
      <c r="I110" s="41"/>
      <c r="J110" s="41"/>
      <c r="K110" s="41"/>
      <c r="L110" s="41">
        <v>0</v>
      </c>
      <c r="M110" s="41">
        <v>0</v>
      </c>
      <c r="N110" s="41">
        <v>0</v>
      </c>
      <c r="O110" s="161"/>
    </row>
    <row r="111" spans="1:15" s="5" customFormat="1" ht="27" customHeight="1">
      <c r="A111" s="72"/>
      <c r="B111" s="207" t="s">
        <v>133</v>
      </c>
      <c r="C111" s="207" t="s">
        <v>134</v>
      </c>
      <c r="D111" s="208" t="s">
        <v>26</v>
      </c>
      <c r="E111" s="157" t="s">
        <v>135</v>
      </c>
      <c r="F111" s="208" t="s">
        <v>12</v>
      </c>
      <c r="G111" s="52" t="s">
        <v>53</v>
      </c>
      <c r="H111" s="41"/>
      <c r="I111" s="41"/>
      <c r="J111" s="41"/>
      <c r="K111" s="41"/>
      <c r="L111" s="41">
        <f>L112+L113+L114+L115</f>
        <v>250000</v>
      </c>
      <c r="M111" s="41">
        <f>M112+M113+M114+M115</f>
        <v>0</v>
      </c>
      <c r="N111" s="41">
        <f>N112+N113+N114+N115</f>
        <v>0</v>
      </c>
      <c r="O111" s="161"/>
    </row>
    <row r="112" spans="1:15" s="5" customFormat="1" ht="27" customHeight="1">
      <c r="A112" s="73"/>
      <c r="B112" s="209"/>
      <c r="C112" s="209"/>
      <c r="D112" s="210"/>
      <c r="E112" s="158"/>
      <c r="F112" s="210"/>
      <c r="G112" s="51" t="s">
        <v>20</v>
      </c>
      <c r="H112" s="41"/>
      <c r="I112" s="41"/>
      <c r="J112" s="41"/>
      <c r="K112" s="41"/>
      <c r="L112" s="41">
        <v>0</v>
      </c>
      <c r="M112" s="41">
        <v>0</v>
      </c>
      <c r="N112" s="41">
        <v>0</v>
      </c>
      <c r="O112" s="161"/>
    </row>
    <row r="113" spans="1:15" s="5" customFormat="1" ht="27" customHeight="1">
      <c r="A113" s="73"/>
      <c r="B113" s="209"/>
      <c r="C113" s="209"/>
      <c r="D113" s="210"/>
      <c r="E113" s="158"/>
      <c r="F113" s="210"/>
      <c r="G113" s="51" t="s">
        <v>7</v>
      </c>
      <c r="H113" s="41"/>
      <c r="I113" s="41"/>
      <c r="J113" s="41"/>
      <c r="K113" s="41"/>
      <c r="L113" s="41">
        <v>250000</v>
      </c>
      <c r="M113" s="41">
        <v>0</v>
      </c>
      <c r="N113" s="41">
        <v>0</v>
      </c>
      <c r="O113" s="161"/>
    </row>
    <row r="114" spans="1:15" s="5" customFormat="1" ht="27" customHeight="1">
      <c r="A114" s="73"/>
      <c r="B114" s="209"/>
      <c r="C114" s="209"/>
      <c r="D114" s="210"/>
      <c r="E114" s="158"/>
      <c r="F114" s="210"/>
      <c r="G114" s="51" t="s">
        <v>111</v>
      </c>
      <c r="H114" s="41"/>
      <c r="I114" s="41"/>
      <c r="J114" s="41"/>
      <c r="K114" s="41"/>
      <c r="L114" s="41">
        <v>0</v>
      </c>
      <c r="M114" s="41">
        <v>0</v>
      </c>
      <c r="N114" s="41">
        <v>0</v>
      </c>
      <c r="O114" s="161"/>
    </row>
    <row r="115" spans="1:15" s="5" customFormat="1" ht="27" customHeight="1">
      <c r="A115" s="74"/>
      <c r="B115" s="211"/>
      <c r="C115" s="211"/>
      <c r="D115" s="212"/>
      <c r="E115" s="159"/>
      <c r="F115" s="212"/>
      <c r="G115" s="51" t="s">
        <v>8</v>
      </c>
      <c r="H115" s="41"/>
      <c r="I115" s="41"/>
      <c r="J115" s="41"/>
      <c r="K115" s="41"/>
      <c r="L115" s="41">
        <v>0</v>
      </c>
      <c r="M115" s="41">
        <v>0</v>
      </c>
      <c r="N115" s="41">
        <v>0</v>
      </c>
      <c r="O115" s="161"/>
    </row>
    <row r="116" spans="1:15" s="5" customFormat="1" ht="27" customHeight="1">
      <c r="A116" s="72"/>
      <c r="B116" s="207" t="s">
        <v>137</v>
      </c>
      <c r="C116" s="207" t="s">
        <v>136</v>
      </c>
      <c r="D116" s="208" t="s">
        <v>26</v>
      </c>
      <c r="E116" s="157" t="s">
        <v>138</v>
      </c>
      <c r="F116" s="208" t="s">
        <v>12</v>
      </c>
      <c r="G116" s="52" t="s">
        <v>53</v>
      </c>
      <c r="H116" s="41"/>
      <c r="I116" s="41"/>
      <c r="J116" s="41"/>
      <c r="K116" s="41"/>
      <c r="L116" s="41">
        <f>L117+L118+L119+L120</f>
        <v>28709.81</v>
      </c>
      <c r="M116" s="41">
        <v>0</v>
      </c>
      <c r="N116" s="41">
        <v>0</v>
      </c>
      <c r="O116" s="161"/>
    </row>
    <row r="117" spans="1:15" s="5" customFormat="1" ht="27" customHeight="1">
      <c r="A117" s="73"/>
      <c r="B117" s="209"/>
      <c r="C117" s="209"/>
      <c r="D117" s="210"/>
      <c r="E117" s="158"/>
      <c r="F117" s="210"/>
      <c r="G117" s="51" t="s">
        <v>20</v>
      </c>
      <c r="H117" s="41"/>
      <c r="I117" s="41"/>
      <c r="J117" s="41"/>
      <c r="K117" s="41"/>
      <c r="L117" s="41">
        <v>0</v>
      </c>
      <c r="M117" s="41">
        <v>0</v>
      </c>
      <c r="N117" s="41">
        <v>0</v>
      </c>
      <c r="O117" s="161"/>
    </row>
    <row r="118" spans="1:15" s="5" customFormat="1" ht="27" customHeight="1">
      <c r="A118" s="73"/>
      <c r="B118" s="209"/>
      <c r="C118" s="209"/>
      <c r="D118" s="210"/>
      <c r="E118" s="158"/>
      <c r="F118" s="210"/>
      <c r="G118" s="51" t="s">
        <v>7</v>
      </c>
      <c r="H118" s="41"/>
      <c r="I118" s="41"/>
      <c r="J118" s="41"/>
      <c r="K118" s="41"/>
      <c r="L118" s="41">
        <v>0</v>
      </c>
      <c r="M118" s="41">
        <v>0</v>
      </c>
      <c r="N118" s="41">
        <v>0</v>
      </c>
      <c r="O118" s="161"/>
    </row>
    <row r="119" spans="1:15" s="5" customFormat="1" ht="27" customHeight="1">
      <c r="A119" s="73"/>
      <c r="B119" s="209"/>
      <c r="C119" s="209"/>
      <c r="D119" s="210"/>
      <c r="E119" s="158"/>
      <c r="F119" s="210"/>
      <c r="G119" s="51" t="s">
        <v>111</v>
      </c>
      <c r="H119" s="41"/>
      <c r="I119" s="41"/>
      <c r="J119" s="41"/>
      <c r="K119" s="41"/>
      <c r="L119" s="41">
        <v>28709.81</v>
      </c>
      <c r="M119" s="41">
        <v>0</v>
      </c>
      <c r="N119" s="41">
        <v>0</v>
      </c>
      <c r="O119" s="161"/>
    </row>
    <row r="120" spans="1:15" s="5" customFormat="1" ht="27" customHeight="1">
      <c r="A120" s="74"/>
      <c r="B120" s="211"/>
      <c r="C120" s="211"/>
      <c r="D120" s="212"/>
      <c r="E120" s="159"/>
      <c r="F120" s="212"/>
      <c r="G120" s="51" t="s">
        <v>8</v>
      </c>
      <c r="H120" s="41"/>
      <c r="I120" s="41"/>
      <c r="J120" s="41"/>
      <c r="K120" s="41"/>
      <c r="L120" s="41">
        <v>0</v>
      </c>
      <c r="M120" s="41">
        <v>0</v>
      </c>
      <c r="N120" s="41">
        <v>0</v>
      </c>
      <c r="O120" s="161"/>
    </row>
    <row r="121" spans="1:15" s="5" customFormat="1" ht="27" customHeight="1">
      <c r="A121" s="72"/>
      <c r="B121" s="207" t="s">
        <v>139</v>
      </c>
      <c r="C121" s="207" t="s">
        <v>140</v>
      </c>
      <c r="D121" s="208" t="s">
        <v>26</v>
      </c>
      <c r="E121" s="157" t="s">
        <v>135</v>
      </c>
      <c r="F121" s="208"/>
      <c r="G121" s="52" t="s">
        <v>53</v>
      </c>
      <c r="H121" s="41"/>
      <c r="I121" s="41"/>
      <c r="J121" s="41"/>
      <c r="K121" s="41"/>
      <c r="L121" s="41">
        <f>L122+L123+L124+L125</f>
        <v>10000</v>
      </c>
      <c r="M121" s="41">
        <v>0</v>
      </c>
      <c r="N121" s="41">
        <v>0</v>
      </c>
      <c r="O121" s="161"/>
    </row>
    <row r="122" spans="1:15" s="5" customFormat="1" ht="27" customHeight="1">
      <c r="A122" s="73"/>
      <c r="B122" s="209"/>
      <c r="C122" s="209"/>
      <c r="D122" s="210"/>
      <c r="E122" s="158"/>
      <c r="F122" s="210"/>
      <c r="G122" s="51" t="s">
        <v>20</v>
      </c>
      <c r="H122" s="41"/>
      <c r="I122" s="41"/>
      <c r="J122" s="41"/>
      <c r="K122" s="41"/>
      <c r="L122" s="41">
        <v>0</v>
      </c>
      <c r="M122" s="41">
        <v>0</v>
      </c>
      <c r="N122" s="41">
        <v>0</v>
      </c>
      <c r="O122" s="161"/>
    </row>
    <row r="123" spans="1:15" s="5" customFormat="1" ht="27" customHeight="1">
      <c r="A123" s="73"/>
      <c r="B123" s="209"/>
      <c r="C123" s="209"/>
      <c r="D123" s="210"/>
      <c r="E123" s="158"/>
      <c r="F123" s="210"/>
      <c r="G123" s="51" t="s">
        <v>7</v>
      </c>
      <c r="H123" s="41"/>
      <c r="I123" s="41"/>
      <c r="J123" s="41"/>
      <c r="K123" s="41"/>
      <c r="L123" s="41">
        <v>0</v>
      </c>
      <c r="M123" s="41">
        <v>0</v>
      </c>
      <c r="N123" s="41">
        <v>0</v>
      </c>
      <c r="O123" s="161"/>
    </row>
    <row r="124" spans="1:15" s="5" customFormat="1" ht="27" customHeight="1">
      <c r="A124" s="73"/>
      <c r="B124" s="209"/>
      <c r="C124" s="209"/>
      <c r="D124" s="210"/>
      <c r="E124" s="158"/>
      <c r="F124" s="210"/>
      <c r="G124" s="51" t="s">
        <v>111</v>
      </c>
      <c r="H124" s="41"/>
      <c r="I124" s="41"/>
      <c r="J124" s="41"/>
      <c r="K124" s="41"/>
      <c r="L124" s="41">
        <v>10000</v>
      </c>
      <c r="M124" s="41">
        <v>0</v>
      </c>
      <c r="N124" s="41">
        <v>0</v>
      </c>
      <c r="O124" s="161"/>
    </row>
    <row r="125" spans="1:15" s="5" customFormat="1" ht="27" customHeight="1">
      <c r="A125" s="74"/>
      <c r="B125" s="211"/>
      <c r="C125" s="211"/>
      <c r="D125" s="212"/>
      <c r="E125" s="159"/>
      <c r="F125" s="212"/>
      <c r="G125" s="51" t="s">
        <v>8</v>
      </c>
      <c r="H125" s="41"/>
      <c r="I125" s="41"/>
      <c r="J125" s="41"/>
      <c r="K125" s="41"/>
      <c r="L125" s="41">
        <v>0</v>
      </c>
      <c r="M125" s="41">
        <v>0</v>
      </c>
      <c r="N125" s="41">
        <v>0</v>
      </c>
      <c r="O125" s="161"/>
    </row>
    <row r="126" spans="1:15" s="5" customFormat="1" ht="27" customHeight="1">
      <c r="A126" s="72"/>
      <c r="B126" s="207" t="s">
        <v>141</v>
      </c>
      <c r="C126" s="207" t="s">
        <v>185</v>
      </c>
      <c r="D126" s="208" t="s">
        <v>26</v>
      </c>
      <c r="E126" s="157" t="s">
        <v>135</v>
      </c>
      <c r="F126" s="208" t="s">
        <v>12</v>
      </c>
      <c r="G126" s="52" t="s">
        <v>53</v>
      </c>
      <c r="H126" s="41"/>
      <c r="I126" s="41"/>
      <c r="J126" s="41"/>
      <c r="K126" s="41"/>
      <c r="L126" s="41">
        <f>L127+L128+L129+L130</f>
        <v>600000</v>
      </c>
      <c r="M126" s="41">
        <f>M127+M128+M129+M130</f>
        <v>0</v>
      </c>
      <c r="N126" s="41">
        <f>N127+N128+N129+N130</f>
        <v>0</v>
      </c>
      <c r="O126" s="161"/>
    </row>
    <row r="127" spans="1:15" s="5" customFormat="1" ht="27" customHeight="1">
      <c r="A127" s="73"/>
      <c r="B127" s="209"/>
      <c r="C127" s="209"/>
      <c r="D127" s="210"/>
      <c r="E127" s="158"/>
      <c r="F127" s="210"/>
      <c r="G127" s="51" t="s">
        <v>20</v>
      </c>
      <c r="H127" s="41"/>
      <c r="I127" s="41"/>
      <c r="J127" s="41"/>
      <c r="K127" s="41"/>
      <c r="L127" s="41">
        <v>0</v>
      </c>
      <c r="M127" s="41">
        <v>0</v>
      </c>
      <c r="N127" s="41">
        <v>0</v>
      </c>
      <c r="O127" s="161"/>
    </row>
    <row r="128" spans="1:15" s="5" customFormat="1" ht="27" customHeight="1">
      <c r="A128" s="73"/>
      <c r="B128" s="209"/>
      <c r="C128" s="209"/>
      <c r="D128" s="210"/>
      <c r="E128" s="158"/>
      <c r="F128" s="210"/>
      <c r="G128" s="51" t="s">
        <v>7</v>
      </c>
      <c r="H128" s="41"/>
      <c r="I128" s="41"/>
      <c r="J128" s="41"/>
      <c r="K128" s="41"/>
      <c r="L128" s="41">
        <v>0</v>
      </c>
      <c r="M128" s="41">
        <v>0</v>
      </c>
      <c r="N128" s="41">
        <v>0</v>
      </c>
      <c r="O128" s="161"/>
    </row>
    <row r="129" spans="1:15" s="5" customFormat="1" ht="27" customHeight="1">
      <c r="A129" s="73"/>
      <c r="B129" s="209"/>
      <c r="C129" s="209"/>
      <c r="D129" s="210"/>
      <c r="E129" s="158"/>
      <c r="F129" s="210"/>
      <c r="G129" s="51" t="s">
        <v>111</v>
      </c>
      <c r="H129" s="41"/>
      <c r="I129" s="41"/>
      <c r="J129" s="41"/>
      <c r="K129" s="41"/>
      <c r="L129" s="41">
        <v>600000</v>
      </c>
      <c r="M129" s="41">
        <v>0</v>
      </c>
      <c r="N129" s="41">
        <v>0</v>
      </c>
      <c r="O129" s="161"/>
    </row>
    <row r="130" spans="1:15" s="5" customFormat="1" ht="27" customHeight="1">
      <c r="A130" s="74"/>
      <c r="B130" s="211"/>
      <c r="C130" s="211"/>
      <c r="D130" s="212"/>
      <c r="E130" s="159"/>
      <c r="F130" s="212"/>
      <c r="G130" s="51" t="s">
        <v>8</v>
      </c>
      <c r="H130" s="41"/>
      <c r="I130" s="41"/>
      <c r="J130" s="41"/>
      <c r="K130" s="41"/>
      <c r="L130" s="41">
        <v>0</v>
      </c>
      <c r="M130" s="41">
        <v>0</v>
      </c>
      <c r="N130" s="41">
        <v>0</v>
      </c>
      <c r="O130" s="161"/>
    </row>
    <row r="131" spans="1:15" s="5" customFormat="1" ht="27" customHeight="1">
      <c r="A131" s="72"/>
      <c r="B131" s="207" t="s">
        <v>142</v>
      </c>
      <c r="C131" s="207" t="s">
        <v>143</v>
      </c>
      <c r="D131" s="208" t="s">
        <v>26</v>
      </c>
      <c r="E131" s="157"/>
      <c r="F131" s="208" t="s">
        <v>12</v>
      </c>
      <c r="G131" s="52" t="s">
        <v>53</v>
      </c>
      <c r="H131" s="41"/>
      <c r="I131" s="41"/>
      <c r="J131" s="41"/>
      <c r="K131" s="41"/>
      <c r="L131" s="41">
        <f>L132+L133+L134+L135</f>
        <v>38205.480000000003</v>
      </c>
      <c r="M131" s="41">
        <f>M132+M133+M134+M135</f>
        <v>0</v>
      </c>
      <c r="N131" s="41">
        <f>N132+N133+N134+N135</f>
        <v>0</v>
      </c>
      <c r="O131" s="161"/>
    </row>
    <row r="132" spans="1:15" s="5" customFormat="1" ht="27" customHeight="1">
      <c r="A132" s="73"/>
      <c r="B132" s="209"/>
      <c r="C132" s="209"/>
      <c r="D132" s="210"/>
      <c r="E132" s="158"/>
      <c r="F132" s="210"/>
      <c r="G132" s="51" t="s">
        <v>20</v>
      </c>
      <c r="H132" s="41"/>
      <c r="I132" s="41"/>
      <c r="J132" s="41"/>
      <c r="K132" s="41"/>
      <c r="L132" s="41">
        <v>0</v>
      </c>
      <c r="M132" s="41">
        <v>0</v>
      </c>
      <c r="N132" s="41">
        <v>0</v>
      </c>
      <c r="O132" s="161"/>
    </row>
    <row r="133" spans="1:15" s="5" customFormat="1" ht="27" customHeight="1">
      <c r="A133" s="73"/>
      <c r="B133" s="209"/>
      <c r="C133" s="209"/>
      <c r="D133" s="210"/>
      <c r="E133" s="158"/>
      <c r="F133" s="210"/>
      <c r="G133" s="51" t="s">
        <v>7</v>
      </c>
      <c r="H133" s="41"/>
      <c r="I133" s="41"/>
      <c r="J133" s="41"/>
      <c r="K133" s="41"/>
      <c r="L133" s="41">
        <v>0</v>
      </c>
      <c r="M133" s="41">
        <v>0</v>
      </c>
      <c r="N133" s="41">
        <v>0</v>
      </c>
      <c r="O133" s="161"/>
    </row>
    <row r="134" spans="1:15" s="5" customFormat="1" ht="27" customHeight="1">
      <c r="A134" s="73"/>
      <c r="B134" s="209"/>
      <c r="C134" s="209"/>
      <c r="D134" s="210"/>
      <c r="E134" s="158"/>
      <c r="F134" s="210"/>
      <c r="G134" s="51" t="s">
        <v>111</v>
      </c>
      <c r="H134" s="41"/>
      <c r="I134" s="41"/>
      <c r="J134" s="41"/>
      <c r="K134" s="41"/>
      <c r="L134" s="41">
        <v>38205.480000000003</v>
      </c>
      <c r="M134" s="41">
        <v>0</v>
      </c>
      <c r="N134" s="41">
        <v>0</v>
      </c>
      <c r="O134" s="161"/>
    </row>
    <row r="135" spans="1:15" s="5" customFormat="1" ht="27" customHeight="1">
      <c r="A135" s="74"/>
      <c r="B135" s="211"/>
      <c r="C135" s="211"/>
      <c r="D135" s="212"/>
      <c r="E135" s="159"/>
      <c r="F135" s="212"/>
      <c r="G135" s="51" t="s">
        <v>8</v>
      </c>
      <c r="H135" s="41"/>
      <c r="I135" s="41"/>
      <c r="J135" s="41"/>
      <c r="K135" s="41"/>
      <c r="L135" s="41">
        <v>0</v>
      </c>
      <c r="M135" s="41">
        <v>0</v>
      </c>
      <c r="N135" s="41">
        <v>0</v>
      </c>
      <c r="O135" s="161"/>
    </row>
    <row r="136" spans="1:15" s="5" customFormat="1" ht="27" customHeight="1">
      <c r="A136" s="72"/>
      <c r="B136" s="207" t="s">
        <v>145</v>
      </c>
      <c r="C136" s="207" t="s">
        <v>144</v>
      </c>
      <c r="D136" s="208" t="s">
        <v>26</v>
      </c>
      <c r="E136" s="157"/>
      <c r="F136" s="208" t="s">
        <v>12</v>
      </c>
      <c r="G136" s="52" t="s">
        <v>53</v>
      </c>
      <c r="H136" s="41"/>
      <c r="I136" s="41"/>
      <c r="J136" s="41"/>
      <c r="K136" s="41"/>
      <c r="L136" s="41">
        <f>L137+L138+L139+L140</f>
        <v>60000</v>
      </c>
      <c r="M136" s="41">
        <f>M137+M138+M139+M140</f>
        <v>0</v>
      </c>
      <c r="N136" s="41">
        <f>N137+N138+N139+N140</f>
        <v>0</v>
      </c>
      <c r="O136" s="161"/>
    </row>
    <row r="137" spans="1:15" s="5" customFormat="1" ht="27" customHeight="1">
      <c r="A137" s="73"/>
      <c r="B137" s="209"/>
      <c r="C137" s="209"/>
      <c r="D137" s="210"/>
      <c r="E137" s="158"/>
      <c r="F137" s="210"/>
      <c r="G137" s="51" t="s">
        <v>20</v>
      </c>
      <c r="H137" s="41"/>
      <c r="I137" s="41"/>
      <c r="J137" s="41"/>
      <c r="K137" s="41"/>
      <c r="L137" s="41">
        <v>0</v>
      </c>
      <c r="M137" s="41">
        <v>0</v>
      </c>
      <c r="N137" s="41">
        <v>0</v>
      </c>
      <c r="O137" s="161"/>
    </row>
    <row r="138" spans="1:15" s="5" customFormat="1" ht="27" customHeight="1">
      <c r="A138" s="73"/>
      <c r="B138" s="209"/>
      <c r="C138" s="209"/>
      <c r="D138" s="210"/>
      <c r="E138" s="158"/>
      <c r="F138" s="210"/>
      <c r="G138" s="51" t="s">
        <v>7</v>
      </c>
      <c r="H138" s="41"/>
      <c r="I138" s="41"/>
      <c r="J138" s="41"/>
      <c r="K138" s="41"/>
      <c r="L138" s="41">
        <v>0</v>
      </c>
      <c r="M138" s="41">
        <v>0</v>
      </c>
      <c r="N138" s="41">
        <v>0</v>
      </c>
      <c r="O138" s="161"/>
    </row>
    <row r="139" spans="1:15" s="5" customFormat="1" ht="27" customHeight="1">
      <c r="A139" s="73"/>
      <c r="B139" s="209"/>
      <c r="C139" s="209"/>
      <c r="D139" s="210"/>
      <c r="E139" s="158"/>
      <c r="F139" s="210"/>
      <c r="G139" s="51" t="s">
        <v>111</v>
      </c>
      <c r="H139" s="41"/>
      <c r="I139" s="41"/>
      <c r="J139" s="41"/>
      <c r="K139" s="41"/>
      <c r="L139" s="41">
        <v>60000</v>
      </c>
      <c r="M139" s="41">
        <v>0</v>
      </c>
      <c r="N139" s="41">
        <v>0</v>
      </c>
      <c r="O139" s="161"/>
    </row>
    <row r="140" spans="1:15" s="5" customFormat="1" ht="27" customHeight="1">
      <c r="A140" s="74"/>
      <c r="B140" s="211"/>
      <c r="C140" s="211"/>
      <c r="D140" s="212"/>
      <c r="E140" s="159"/>
      <c r="F140" s="212"/>
      <c r="G140" s="51" t="s">
        <v>8</v>
      </c>
      <c r="H140" s="41"/>
      <c r="I140" s="41"/>
      <c r="J140" s="41"/>
      <c r="K140" s="41"/>
      <c r="L140" s="41">
        <v>0</v>
      </c>
      <c r="M140" s="41">
        <v>0</v>
      </c>
      <c r="N140" s="41">
        <v>0</v>
      </c>
      <c r="O140" s="162"/>
    </row>
    <row r="141" spans="1:15" s="5" customFormat="1" ht="24.75" customHeight="1">
      <c r="A141" s="213" t="s">
        <v>108</v>
      </c>
      <c r="B141" s="214"/>
      <c r="C141" s="103" t="s">
        <v>74</v>
      </c>
      <c r="D141" s="201" t="s">
        <v>26</v>
      </c>
      <c r="E141" s="201" t="s">
        <v>30</v>
      </c>
      <c r="F141" s="103" t="s">
        <v>12</v>
      </c>
      <c r="G141" s="51" t="s">
        <v>5</v>
      </c>
      <c r="H141" s="49">
        <f>I141+J141+K141+L141+M141</f>
        <v>19492596.890000001</v>
      </c>
      <c r="I141" s="49">
        <f>I144+I145+I146</f>
        <v>550699.05000000005</v>
      </c>
      <c r="J141" s="49">
        <f>J144+J145+J146+J143</f>
        <v>5436027.0700000003</v>
      </c>
      <c r="K141" s="49">
        <f>K144+K145+K146+K143</f>
        <v>849008.69</v>
      </c>
      <c r="L141" s="49">
        <f>L143+L144+L145+L146</f>
        <v>12656862.08</v>
      </c>
      <c r="M141" s="49">
        <f t="shared" ref="M141" si="12">M144+M145+M146</f>
        <v>0</v>
      </c>
      <c r="N141" s="49">
        <f>N143+N144+N145+N146</f>
        <v>0</v>
      </c>
      <c r="O141" s="160" t="s">
        <v>88</v>
      </c>
    </row>
    <row r="142" spans="1:15" s="5" customFormat="1" ht="14.25">
      <c r="A142" s="215"/>
      <c r="B142" s="216"/>
      <c r="C142" s="103"/>
      <c r="D142" s="201"/>
      <c r="E142" s="201"/>
      <c r="F142" s="103"/>
      <c r="G142" s="51" t="s">
        <v>6</v>
      </c>
      <c r="H142" s="49"/>
      <c r="I142" s="49"/>
      <c r="J142" s="49"/>
      <c r="K142" s="49"/>
      <c r="L142" s="49"/>
      <c r="M142" s="49"/>
      <c r="N142" s="49"/>
      <c r="O142" s="161"/>
    </row>
    <row r="143" spans="1:15" s="5" customFormat="1" ht="24">
      <c r="A143" s="215"/>
      <c r="B143" s="216"/>
      <c r="C143" s="103"/>
      <c r="D143" s="201"/>
      <c r="E143" s="201"/>
      <c r="F143" s="103"/>
      <c r="G143" s="51" t="s">
        <v>20</v>
      </c>
      <c r="H143" s="50">
        <f>I143+J143+K143+L143+M143</f>
        <v>10503560.699999999</v>
      </c>
      <c r="I143" s="50">
        <v>0</v>
      </c>
      <c r="J143" s="50">
        <f>3149225.51+1125000-115664.81</f>
        <v>4158560.6999999997</v>
      </c>
      <c r="K143" s="50">
        <v>0</v>
      </c>
      <c r="L143" s="50">
        <f>L148+L153+L158+L163+L168</f>
        <v>6345000</v>
      </c>
      <c r="M143" s="50">
        <v>0</v>
      </c>
      <c r="N143" s="50">
        <v>0</v>
      </c>
      <c r="O143" s="161"/>
    </row>
    <row r="144" spans="1:15" s="5" customFormat="1" ht="24">
      <c r="A144" s="215"/>
      <c r="B144" s="216"/>
      <c r="C144" s="103"/>
      <c r="D144" s="201"/>
      <c r="E144" s="201"/>
      <c r="F144" s="103"/>
      <c r="G144" s="51" t="s">
        <v>7</v>
      </c>
      <c r="H144" s="49">
        <f>I144+J144+K144+L144+M144</f>
        <v>5068182.3100000005</v>
      </c>
      <c r="I144" s="49">
        <v>463620</v>
      </c>
      <c r="J144" s="49">
        <f>349913.96+112148.35</f>
        <v>462062.31000000006</v>
      </c>
      <c r="K144" s="49">
        <v>0</v>
      </c>
      <c r="L144" s="49">
        <f>L149+L154+L159+L164+L169</f>
        <v>4142500</v>
      </c>
      <c r="M144" s="49">
        <v>0</v>
      </c>
      <c r="N144" s="49">
        <v>0</v>
      </c>
      <c r="O144" s="161"/>
    </row>
    <row r="145" spans="1:15" s="5" customFormat="1" ht="24">
      <c r="A145" s="215"/>
      <c r="B145" s="216"/>
      <c r="C145" s="103"/>
      <c r="D145" s="201"/>
      <c r="E145" s="201"/>
      <c r="F145" s="103"/>
      <c r="G145" s="51" t="s">
        <v>111</v>
      </c>
      <c r="H145" s="49">
        <f>I145+J145+K145+L145+M145</f>
        <v>3920853.88</v>
      </c>
      <c r="I145" s="49">
        <v>87079.05</v>
      </c>
      <c r="J145" s="49">
        <f>617495.2+197908.86</f>
        <v>815404.05999999994</v>
      </c>
      <c r="K145" s="49">
        <f>211040+32000+33000+227000+249623.69+76345+10000+10000</f>
        <v>849008.69</v>
      </c>
      <c r="L145" s="49">
        <f>L150+L155+L160+L165+L170</f>
        <v>2169362.08</v>
      </c>
      <c r="M145" s="49">
        <v>0</v>
      </c>
      <c r="N145" s="49">
        <v>0</v>
      </c>
      <c r="O145" s="161"/>
    </row>
    <row r="146" spans="1:15" s="5" customFormat="1" ht="96" customHeight="1">
      <c r="A146" s="217"/>
      <c r="B146" s="218"/>
      <c r="C146" s="103"/>
      <c r="D146" s="201"/>
      <c r="E146" s="201"/>
      <c r="F146" s="103"/>
      <c r="G146" s="51" t="s">
        <v>8</v>
      </c>
      <c r="H146" s="219">
        <f>I146+J146+K146</f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161"/>
    </row>
    <row r="147" spans="1:15" s="5" customFormat="1" ht="30" customHeight="1">
      <c r="A147" s="75"/>
      <c r="B147" s="78" t="s">
        <v>146</v>
      </c>
      <c r="C147" s="75" t="s">
        <v>147</v>
      </c>
      <c r="D147" s="220" t="s">
        <v>26</v>
      </c>
      <c r="E147" s="220" t="s">
        <v>11</v>
      </c>
      <c r="F147" s="75" t="s">
        <v>12</v>
      </c>
      <c r="G147" s="52" t="s">
        <v>53</v>
      </c>
      <c r="H147" s="219"/>
      <c r="I147" s="49"/>
      <c r="J147" s="49"/>
      <c r="K147" s="49"/>
      <c r="L147" s="49">
        <f>L148+L149+L150+L151</f>
        <v>7747252.75</v>
      </c>
      <c r="M147" s="49">
        <f>M148+M149+M150+M151</f>
        <v>0</v>
      </c>
      <c r="N147" s="49">
        <f>N148+N149+N150+N151</f>
        <v>0</v>
      </c>
      <c r="O147" s="161"/>
    </row>
    <row r="148" spans="1:15" s="5" customFormat="1" ht="26.25" customHeight="1">
      <c r="A148" s="76"/>
      <c r="B148" s="79"/>
      <c r="C148" s="76"/>
      <c r="D148" s="221"/>
      <c r="E148" s="221"/>
      <c r="F148" s="76"/>
      <c r="G148" s="51" t="s">
        <v>20</v>
      </c>
      <c r="H148" s="219"/>
      <c r="I148" s="49"/>
      <c r="J148" s="49"/>
      <c r="K148" s="49"/>
      <c r="L148" s="49">
        <v>6345000</v>
      </c>
      <c r="M148" s="49">
        <v>0</v>
      </c>
      <c r="N148" s="49">
        <v>0</v>
      </c>
      <c r="O148" s="161"/>
    </row>
    <row r="149" spans="1:15" s="5" customFormat="1" ht="26.25" customHeight="1">
      <c r="A149" s="76"/>
      <c r="B149" s="79"/>
      <c r="C149" s="76"/>
      <c r="D149" s="221"/>
      <c r="E149" s="221"/>
      <c r="F149" s="76"/>
      <c r="G149" s="51" t="s">
        <v>7</v>
      </c>
      <c r="H149" s="219"/>
      <c r="I149" s="49"/>
      <c r="J149" s="49"/>
      <c r="K149" s="49"/>
      <c r="L149" s="49">
        <v>705000</v>
      </c>
      <c r="M149" s="49">
        <v>0</v>
      </c>
      <c r="N149" s="49">
        <v>0</v>
      </c>
      <c r="O149" s="161"/>
    </row>
    <row r="150" spans="1:15" s="5" customFormat="1" ht="26.25" customHeight="1">
      <c r="A150" s="76"/>
      <c r="B150" s="79"/>
      <c r="C150" s="76"/>
      <c r="D150" s="221"/>
      <c r="E150" s="221"/>
      <c r="F150" s="76"/>
      <c r="G150" s="51" t="s">
        <v>111</v>
      </c>
      <c r="H150" s="219"/>
      <c r="I150" s="49"/>
      <c r="J150" s="49"/>
      <c r="K150" s="49"/>
      <c r="L150" s="49">
        <v>697252.75</v>
      </c>
      <c r="M150" s="49">
        <v>0</v>
      </c>
      <c r="N150" s="49">
        <v>0</v>
      </c>
      <c r="O150" s="161"/>
    </row>
    <row r="151" spans="1:15" s="5" customFormat="1" ht="26.25" customHeight="1">
      <c r="A151" s="77"/>
      <c r="B151" s="80"/>
      <c r="C151" s="77"/>
      <c r="D151" s="222"/>
      <c r="E151" s="222"/>
      <c r="F151" s="77"/>
      <c r="G151" s="51" t="s">
        <v>8</v>
      </c>
      <c r="H151" s="219"/>
      <c r="I151" s="49"/>
      <c r="J151" s="49"/>
      <c r="K151" s="49"/>
      <c r="L151" s="49">
        <v>0</v>
      </c>
      <c r="M151" s="49">
        <v>0</v>
      </c>
      <c r="N151" s="49">
        <v>0</v>
      </c>
      <c r="O151" s="161"/>
    </row>
    <row r="152" spans="1:15" s="5" customFormat="1" ht="26.25" customHeight="1">
      <c r="A152" s="75"/>
      <c r="B152" s="78" t="s">
        <v>149</v>
      </c>
      <c r="C152" s="75" t="s">
        <v>150</v>
      </c>
      <c r="D152" s="220" t="s">
        <v>26</v>
      </c>
      <c r="E152" s="220" t="s">
        <v>148</v>
      </c>
      <c r="F152" s="75" t="s">
        <v>12</v>
      </c>
      <c r="G152" s="52" t="s">
        <v>53</v>
      </c>
      <c r="H152" s="219"/>
      <c r="I152" s="49"/>
      <c r="J152" s="49"/>
      <c r="K152" s="49"/>
      <c r="L152" s="49">
        <f>L153+L154+L155+L156</f>
        <v>3693333.33</v>
      </c>
      <c r="M152" s="49">
        <f>M153+M154+M155+M156</f>
        <v>0</v>
      </c>
      <c r="N152" s="49">
        <f>N153+N154+N155+N156</f>
        <v>0</v>
      </c>
      <c r="O152" s="161"/>
    </row>
    <row r="153" spans="1:15" s="5" customFormat="1" ht="26.25" customHeight="1">
      <c r="A153" s="76"/>
      <c r="B153" s="79"/>
      <c r="C153" s="76"/>
      <c r="D153" s="221"/>
      <c r="E153" s="221"/>
      <c r="F153" s="76"/>
      <c r="G153" s="51" t="s">
        <v>20</v>
      </c>
      <c r="H153" s="223"/>
      <c r="I153" s="224"/>
      <c r="J153" s="49"/>
      <c r="K153" s="49"/>
      <c r="L153" s="49">
        <v>0</v>
      </c>
      <c r="M153" s="49">
        <v>0</v>
      </c>
      <c r="N153" s="49">
        <v>0</v>
      </c>
      <c r="O153" s="161"/>
    </row>
    <row r="154" spans="1:15" s="5" customFormat="1" ht="26.25" customHeight="1">
      <c r="A154" s="76"/>
      <c r="B154" s="79"/>
      <c r="C154" s="76"/>
      <c r="D154" s="221"/>
      <c r="E154" s="221"/>
      <c r="F154" s="76"/>
      <c r="G154" s="51" t="s">
        <v>7</v>
      </c>
      <c r="H154" s="223"/>
      <c r="I154" s="224"/>
      <c r="J154" s="49"/>
      <c r="K154" s="49"/>
      <c r="L154" s="49">
        <v>3437500</v>
      </c>
      <c r="M154" s="49">
        <v>0</v>
      </c>
      <c r="N154" s="49">
        <v>0</v>
      </c>
      <c r="O154" s="161"/>
    </row>
    <row r="155" spans="1:15" s="5" customFormat="1" ht="26.25" customHeight="1">
      <c r="A155" s="76"/>
      <c r="B155" s="79"/>
      <c r="C155" s="76"/>
      <c r="D155" s="221"/>
      <c r="E155" s="221"/>
      <c r="F155" s="76"/>
      <c r="G155" s="51" t="s">
        <v>111</v>
      </c>
      <c r="H155" s="223"/>
      <c r="I155" s="224"/>
      <c r="J155" s="49"/>
      <c r="K155" s="49"/>
      <c r="L155" s="49">
        <v>255833.33</v>
      </c>
      <c r="M155" s="49">
        <v>0</v>
      </c>
      <c r="N155" s="49">
        <v>0</v>
      </c>
      <c r="O155" s="161"/>
    </row>
    <row r="156" spans="1:15" s="5" customFormat="1" ht="26.25" customHeight="1">
      <c r="A156" s="77"/>
      <c r="B156" s="80"/>
      <c r="C156" s="77"/>
      <c r="D156" s="222"/>
      <c r="E156" s="222"/>
      <c r="F156" s="77"/>
      <c r="G156" s="51" t="s">
        <v>8</v>
      </c>
      <c r="H156" s="223"/>
      <c r="I156" s="224"/>
      <c r="J156" s="49"/>
      <c r="K156" s="49"/>
      <c r="L156" s="49">
        <v>0</v>
      </c>
      <c r="M156" s="49">
        <v>0</v>
      </c>
      <c r="N156" s="49">
        <v>0</v>
      </c>
      <c r="O156" s="161"/>
    </row>
    <row r="157" spans="1:15" s="5" customFormat="1" ht="26.25" customHeight="1">
      <c r="A157" s="75"/>
      <c r="B157" s="75" t="s">
        <v>151</v>
      </c>
      <c r="C157" s="75" t="s">
        <v>186</v>
      </c>
      <c r="D157" s="220" t="s">
        <v>26</v>
      </c>
      <c r="E157" s="220" t="s">
        <v>153</v>
      </c>
      <c r="F157" s="75" t="s">
        <v>12</v>
      </c>
      <c r="G157" s="52" t="s">
        <v>53</v>
      </c>
      <c r="H157" s="223"/>
      <c r="I157" s="224"/>
      <c r="J157" s="49"/>
      <c r="K157" s="49"/>
      <c r="L157" s="49">
        <f>L158+L159+L160+L161</f>
        <v>138000</v>
      </c>
      <c r="M157" s="49">
        <f>M158+M159+M160+M161</f>
        <v>0</v>
      </c>
      <c r="N157" s="49">
        <f>N158+N159+N160+N161</f>
        <v>0</v>
      </c>
      <c r="O157" s="161"/>
    </row>
    <row r="158" spans="1:15" s="5" customFormat="1" ht="35.25" customHeight="1">
      <c r="A158" s="76"/>
      <c r="B158" s="76"/>
      <c r="C158" s="76"/>
      <c r="D158" s="221"/>
      <c r="E158" s="221"/>
      <c r="F158" s="76"/>
      <c r="G158" s="51" t="s">
        <v>20</v>
      </c>
      <c r="H158" s="223"/>
      <c r="I158" s="224"/>
      <c r="J158" s="49"/>
      <c r="K158" s="49"/>
      <c r="L158" s="49">
        <v>0</v>
      </c>
      <c r="M158" s="49">
        <v>0</v>
      </c>
      <c r="N158" s="49">
        <v>0</v>
      </c>
      <c r="O158" s="161"/>
    </row>
    <row r="159" spans="1:15" s="5" customFormat="1" ht="34.5" customHeight="1">
      <c r="A159" s="76"/>
      <c r="B159" s="76"/>
      <c r="C159" s="76"/>
      <c r="D159" s="221"/>
      <c r="E159" s="221"/>
      <c r="F159" s="76"/>
      <c r="G159" s="51" t="s">
        <v>7</v>
      </c>
      <c r="H159" s="223"/>
      <c r="I159" s="224"/>
      <c r="J159" s="49"/>
      <c r="K159" s="49"/>
      <c r="L159" s="49">
        <v>0</v>
      </c>
      <c r="M159" s="49">
        <v>0</v>
      </c>
      <c r="N159" s="49">
        <v>0</v>
      </c>
      <c r="O159" s="161"/>
    </row>
    <row r="160" spans="1:15" s="5" customFormat="1" ht="26.25" customHeight="1">
      <c r="A160" s="76"/>
      <c r="B160" s="76"/>
      <c r="C160" s="76"/>
      <c r="D160" s="221"/>
      <c r="E160" s="221"/>
      <c r="F160" s="76"/>
      <c r="G160" s="51" t="s">
        <v>111</v>
      </c>
      <c r="H160" s="223"/>
      <c r="I160" s="224"/>
      <c r="J160" s="49"/>
      <c r="K160" s="49"/>
      <c r="L160" s="49">
        <v>138000</v>
      </c>
      <c r="M160" s="49">
        <v>0</v>
      </c>
      <c r="N160" s="49">
        <v>0</v>
      </c>
      <c r="O160" s="161"/>
    </row>
    <row r="161" spans="1:15" s="5" customFormat="1" ht="92.25" customHeight="1">
      <c r="A161" s="77"/>
      <c r="B161" s="77"/>
      <c r="C161" s="77"/>
      <c r="D161" s="222"/>
      <c r="E161" s="222"/>
      <c r="F161" s="77"/>
      <c r="G161" s="51" t="s">
        <v>8</v>
      </c>
      <c r="H161" s="223"/>
      <c r="I161" s="224"/>
      <c r="J161" s="49"/>
      <c r="K161" s="49"/>
      <c r="L161" s="49">
        <v>0</v>
      </c>
      <c r="M161" s="49">
        <v>0</v>
      </c>
      <c r="N161" s="49">
        <v>0</v>
      </c>
      <c r="O161" s="161"/>
    </row>
    <row r="162" spans="1:15" s="5" customFormat="1" ht="26.25" customHeight="1">
      <c r="A162" s="75"/>
      <c r="B162" s="75" t="s">
        <v>152</v>
      </c>
      <c r="C162" s="75" t="s">
        <v>154</v>
      </c>
      <c r="D162" s="220" t="s">
        <v>26</v>
      </c>
      <c r="E162" s="220"/>
      <c r="F162" s="75" t="s">
        <v>12</v>
      </c>
      <c r="G162" s="52" t="s">
        <v>53</v>
      </c>
      <c r="H162" s="223"/>
      <c r="I162" s="224"/>
      <c r="J162" s="49"/>
      <c r="K162" s="49"/>
      <c r="L162" s="49">
        <f>L163+L164+L165+L166</f>
        <v>8800</v>
      </c>
      <c r="M162" s="41">
        <f>M163+M164+M165+M166</f>
        <v>123626.37</v>
      </c>
      <c r="N162" s="49">
        <f>N163+N164+N165+N166</f>
        <v>0</v>
      </c>
      <c r="O162" s="161"/>
    </row>
    <row r="163" spans="1:15" s="5" customFormat="1" ht="26.25" customHeight="1">
      <c r="A163" s="76"/>
      <c r="B163" s="76"/>
      <c r="C163" s="76"/>
      <c r="D163" s="221"/>
      <c r="E163" s="221"/>
      <c r="F163" s="76"/>
      <c r="G163" s="51" t="s">
        <v>20</v>
      </c>
      <c r="H163" s="223"/>
      <c r="I163" s="224"/>
      <c r="J163" s="49"/>
      <c r="K163" s="49"/>
      <c r="L163" s="49">
        <v>0</v>
      </c>
      <c r="M163" s="49">
        <v>0</v>
      </c>
      <c r="N163" s="49">
        <v>0</v>
      </c>
      <c r="O163" s="161"/>
    </row>
    <row r="164" spans="1:15" s="5" customFormat="1" ht="26.25" customHeight="1">
      <c r="A164" s="76"/>
      <c r="B164" s="76"/>
      <c r="C164" s="76"/>
      <c r="D164" s="221"/>
      <c r="E164" s="221"/>
      <c r="F164" s="76"/>
      <c r="G164" s="51" t="s">
        <v>7</v>
      </c>
      <c r="H164" s="223"/>
      <c r="I164" s="224"/>
      <c r="J164" s="49"/>
      <c r="K164" s="49"/>
      <c r="L164" s="49">
        <v>0</v>
      </c>
      <c r="M164" s="49">
        <v>0</v>
      </c>
      <c r="N164" s="49">
        <v>0</v>
      </c>
      <c r="O164" s="161"/>
    </row>
    <row r="165" spans="1:15" s="5" customFormat="1" ht="26.25" customHeight="1">
      <c r="A165" s="76"/>
      <c r="B165" s="76"/>
      <c r="C165" s="76"/>
      <c r="D165" s="221"/>
      <c r="E165" s="221"/>
      <c r="F165" s="76"/>
      <c r="G165" s="51" t="s">
        <v>111</v>
      </c>
      <c r="H165" s="223"/>
      <c r="I165" s="224"/>
      <c r="J165" s="49"/>
      <c r="K165" s="49"/>
      <c r="L165" s="49">
        <v>8800</v>
      </c>
      <c r="M165" s="49">
        <v>123626.37</v>
      </c>
      <c r="N165" s="49">
        <v>0</v>
      </c>
      <c r="O165" s="161"/>
    </row>
    <row r="166" spans="1:15" s="5" customFormat="1" ht="26.25" customHeight="1">
      <c r="A166" s="77"/>
      <c r="B166" s="77"/>
      <c r="C166" s="77"/>
      <c r="D166" s="222"/>
      <c r="E166" s="222"/>
      <c r="F166" s="77"/>
      <c r="G166" s="51" t="s">
        <v>8</v>
      </c>
      <c r="H166" s="223"/>
      <c r="I166" s="224"/>
      <c r="J166" s="49"/>
      <c r="K166" s="49"/>
      <c r="L166" s="49">
        <v>0</v>
      </c>
      <c r="M166" s="49">
        <v>0</v>
      </c>
      <c r="N166" s="49">
        <v>0</v>
      </c>
      <c r="O166" s="161"/>
    </row>
    <row r="167" spans="1:15" s="5" customFormat="1" ht="26.25" customHeight="1">
      <c r="A167" s="75"/>
      <c r="B167" s="75" t="s">
        <v>155</v>
      </c>
      <c r="C167" s="75" t="s">
        <v>156</v>
      </c>
      <c r="D167" s="220" t="s">
        <v>26</v>
      </c>
      <c r="E167" s="220" t="s">
        <v>157</v>
      </c>
      <c r="F167" s="75" t="s">
        <v>12</v>
      </c>
      <c r="G167" s="52" t="s">
        <v>53</v>
      </c>
      <c r="H167" s="223"/>
      <c r="I167" s="224"/>
      <c r="J167" s="49"/>
      <c r="K167" s="49"/>
      <c r="L167" s="49">
        <f>L168+L169+L170+L171</f>
        <v>1069476</v>
      </c>
      <c r="M167" s="49">
        <f>M168+M169+M170+M171</f>
        <v>0</v>
      </c>
      <c r="N167" s="49">
        <f>N168+N169+N170+N171</f>
        <v>0</v>
      </c>
      <c r="O167" s="161"/>
    </row>
    <row r="168" spans="1:15" s="5" customFormat="1" ht="26.25" customHeight="1">
      <c r="A168" s="76"/>
      <c r="B168" s="76"/>
      <c r="C168" s="76"/>
      <c r="D168" s="221"/>
      <c r="E168" s="221"/>
      <c r="F168" s="76"/>
      <c r="G168" s="51" t="s">
        <v>20</v>
      </c>
      <c r="H168" s="223"/>
      <c r="I168" s="224"/>
      <c r="J168" s="49"/>
      <c r="K168" s="49"/>
      <c r="L168" s="49">
        <v>0</v>
      </c>
      <c r="M168" s="49">
        <v>0</v>
      </c>
      <c r="N168" s="49">
        <v>0</v>
      </c>
      <c r="O168" s="161"/>
    </row>
    <row r="169" spans="1:15" s="5" customFormat="1" ht="26.25" customHeight="1">
      <c r="A169" s="76"/>
      <c r="B169" s="76"/>
      <c r="C169" s="76"/>
      <c r="D169" s="221"/>
      <c r="E169" s="221"/>
      <c r="F169" s="76"/>
      <c r="G169" s="51" t="s">
        <v>7</v>
      </c>
      <c r="H169" s="223"/>
      <c r="I169" s="224"/>
      <c r="J169" s="49"/>
      <c r="K169" s="49"/>
      <c r="L169" s="49">
        <v>0</v>
      </c>
      <c r="M169" s="49">
        <v>0</v>
      </c>
      <c r="N169" s="49">
        <v>0</v>
      </c>
      <c r="O169" s="161"/>
    </row>
    <row r="170" spans="1:15" s="5" customFormat="1" ht="26.25" customHeight="1">
      <c r="A170" s="76"/>
      <c r="B170" s="76"/>
      <c r="C170" s="76"/>
      <c r="D170" s="221"/>
      <c r="E170" s="221"/>
      <c r="F170" s="76"/>
      <c r="G170" s="51" t="s">
        <v>111</v>
      </c>
      <c r="H170" s="223"/>
      <c r="I170" s="224"/>
      <c r="J170" s="49"/>
      <c r="K170" s="49"/>
      <c r="L170" s="49">
        <v>1069476</v>
      </c>
      <c r="M170" s="49">
        <v>0</v>
      </c>
      <c r="N170" s="49">
        <v>0</v>
      </c>
      <c r="O170" s="161"/>
    </row>
    <row r="171" spans="1:15" s="5" customFormat="1" ht="26.25" customHeight="1">
      <c r="A171" s="77"/>
      <c r="B171" s="77"/>
      <c r="C171" s="77"/>
      <c r="D171" s="222"/>
      <c r="E171" s="222"/>
      <c r="F171" s="77"/>
      <c r="G171" s="51" t="s">
        <v>8</v>
      </c>
      <c r="H171" s="223"/>
      <c r="I171" s="224"/>
      <c r="J171" s="49"/>
      <c r="K171" s="49"/>
      <c r="L171" s="49">
        <v>0</v>
      </c>
      <c r="M171" s="49">
        <v>0</v>
      </c>
      <c r="N171" s="49">
        <v>0</v>
      </c>
      <c r="O171" s="162"/>
    </row>
    <row r="172" spans="1:15" ht="12.75" customHeight="1">
      <c r="A172" s="225" t="s">
        <v>101</v>
      </c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7"/>
    </row>
    <row r="173" spans="1:15" ht="24.75" customHeight="1">
      <c r="A173" s="228"/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30"/>
    </row>
    <row r="174" spans="1:15" s="5" customFormat="1" ht="26.25" customHeight="1">
      <c r="A174" s="145" t="s">
        <v>102</v>
      </c>
      <c r="B174" s="146"/>
      <c r="C174" s="106" t="s">
        <v>17</v>
      </c>
      <c r="D174" s="106" t="s">
        <v>26</v>
      </c>
      <c r="E174" s="106" t="s">
        <v>29</v>
      </c>
      <c r="F174" s="106" t="s">
        <v>12</v>
      </c>
      <c r="G174" s="52" t="s">
        <v>5</v>
      </c>
      <c r="H174" s="41">
        <f>I174+J174+L174+K174+M174</f>
        <v>797098414.55999994</v>
      </c>
      <c r="I174" s="41">
        <f>I177+I178+I181</f>
        <v>123648138.95</v>
      </c>
      <c r="J174" s="41">
        <f t="shared" ref="J174:K174" si="13">J177+J178+J181</f>
        <v>134178203.34999999</v>
      </c>
      <c r="K174" s="41">
        <f t="shared" si="13"/>
        <v>140874386.72</v>
      </c>
      <c r="L174" s="41">
        <f t="shared" ref="L174:M174" si="14">L177+L178+L181</f>
        <v>199282440.09</v>
      </c>
      <c r="M174" s="41">
        <f t="shared" si="14"/>
        <v>199115245.44999999</v>
      </c>
      <c r="N174" s="41">
        <f>N176+N177+N178</f>
        <v>201530963.25999999</v>
      </c>
      <c r="O174" s="157" t="s">
        <v>21</v>
      </c>
    </row>
    <row r="175" spans="1:15" s="5" customFormat="1" ht="14.25">
      <c r="A175" s="147"/>
      <c r="B175" s="148"/>
      <c r="C175" s="106"/>
      <c r="D175" s="107"/>
      <c r="E175" s="107"/>
      <c r="F175" s="106"/>
      <c r="G175" s="52" t="s">
        <v>6</v>
      </c>
      <c r="H175" s="41"/>
      <c r="I175" s="41"/>
      <c r="J175" s="41"/>
      <c r="K175" s="41"/>
      <c r="L175" s="41"/>
      <c r="M175" s="41"/>
      <c r="N175" s="41"/>
      <c r="O175" s="158"/>
    </row>
    <row r="176" spans="1:15" s="5" customFormat="1" ht="27" customHeight="1">
      <c r="A176" s="147"/>
      <c r="B176" s="148"/>
      <c r="C176" s="106"/>
      <c r="D176" s="107"/>
      <c r="E176" s="107"/>
      <c r="F176" s="106"/>
      <c r="G176" s="52" t="s">
        <v>20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158"/>
    </row>
    <row r="177" spans="1:16" s="5" customFormat="1" ht="24">
      <c r="A177" s="147"/>
      <c r="B177" s="148"/>
      <c r="C177" s="106"/>
      <c r="D177" s="107"/>
      <c r="E177" s="107"/>
      <c r="F177" s="106"/>
      <c r="G177" s="52" t="s">
        <v>7</v>
      </c>
      <c r="H177" s="41">
        <f>I177+J177+K177</f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158"/>
    </row>
    <row r="178" spans="1:16" s="5" customFormat="1" ht="24">
      <c r="A178" s="147"/>
      <c r="B178" s="148"/>
      <c r="C178" s="106"/>
      <c r="D178" s="107"/>
      <c r="E178" s="107"/>
      <c r="F178" s="106"/>
      <c r="G178" s="52" t="s">
        <v>111</v>
      </c>
      <c r="H178" s="41">
        <f>I178+J178+K178+M178+L178</f>
        <v>797098414.56000006</v>
      </c>
      <c r="I178" s="41">
        <v>123648138.95</v>
      </c>
      <c r="J178" s="41">
        <f>134833208.35-655005</f>
        <v>134178203.34999999</v>
      </c>
      <c r="K178" s="41">
        <v>140874386.72</v>
      </c>
      <c r="L178" s="41">
        <f>L194+L199+L204+L209</f>
        <v>199282440.09</v>
      </c>
      <c r="M178" s="41">
        <v>199115245.44999999</v>
      </c>
      <c r="N178" s="41">
        <v>201530963.25999999</v>
      </c>
      <c r="O178" s="158"/>
    </row>
    <row r="179" spans="1:16" s="5" customFormat="1" ht="14.25">
      <c r="A179" s="147"/>
      <c r="B179" s="148"/>
      <c r="C179" s="106"/>
      <c r="D179" s="107"/>
      <c r="E179" s="107"/>
      <c r="F179" s="106"/>
      <c r="G179" s="52" t="s">
        <v>6</v>
      </c>
      <c r="H179" s="41"/>
      <c r="I179" s="41"/>
      <c r="J179" s="41"/>
      <c r="K179" s="41"/>
      <c r="L179" s="41"/>
      <c r="M179" s="41"/>
      <c r="N179" s="41"/>
      <c r="O179" s="158"/>
    </row>
    <row r="180" spans="1:16" s="5" customFormat="1" ht="36">
      <c r="A180" s="147"/>
      <c r="B180" s="148"/>
      <c r="C180" s="106"/>
      <c r="D180" s="107"/>
      <c r="E180" s="107"/>
      <c r="F180" s="106"/>
      <c r="G180" s="52" t="s">
        <v>18</v>
      </c>
      <c r="H180" s="41">
        <f>SUM(I180:M180)</f>
        <v>141928380.34</v>
      </c>
      <c r="I180" s="41">
        <v>22482558</v>
      </c>
      <c r="J180" s="41">
        <v>24490673</v>
      </c>
      <c r="K180" s="41">
        <v>27684755.579999998</v>
      </c>
      <c r="L180" s="41">
        <f>L209</f>
        <v>34045661.939999998</v>
      </c>
      <c r="M180" s="41">
        <f>13521013.55+19703718.27</f>
        <v>33224731.82</v>
      </c>
      <c r="N180" s="41">
        <v>34922078.729999997</v>
      </c>
      <c r="O180" s="158"/>
    </row>
    <row r="181" spans="1:16" s="5" customFormat="1" ht="47.25" customHeight="1">
      <c r="A181" s="149"/>
      <c r="B181" s="150"/>
      <c r="C181" s="106"/>
      <c r="D181" s="107"/>
      <c r="E181" s="107"/>
      <c r="F181" s="106"/>
      <c r="G181" s="52" t="s">
        <v>8</v>
      </c>
      <c r="H181" s="41">
        <f>I181+J181+K181</f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158"/>
    </row>
    <row r="182" spans="1:16" s="5" customFormat="1" ht="26.25" hidden="1" customHeight="1" thickBot="1">
      <c r="A182" s="61"/>
      <c r="B182" s="103" t="s">
        <v>60</v>
      </c>
      <c r="C182" s="103" t="s">
        <v>55</v>
      </c>
      <c r="D182" s="103" t="s">
        <v>26</v>
      </c>
      <c r="E182" s="103" t="s">
        <v>32</v>
      </c>
      <c r="F182" s="103" t="s">
        <v>12</v>
      </c>
      <c r="G182" s="51" t="s">
        <v>5</v>
      </c>
      <c r="H182" s="49">
        <f>I182+J182+K182</f>
        <v>0</v>
      </c>
      <c r="I182" s="49">
        <f t="shared" ref="I182:K182" si="15">I185+I186+I187</f>
        <v>0</v>
      </c>
      <c r="J182" s="49">
        <f t="shared" si="15"/>
        <v>0</v>
      </c>
      <c r="K182" s="49">
        <f t="shared" si="15"/>
        <v>0</v>
      </c>
      <c r="L182" s="49">
        <f t="shared" ref="L182:M182" si="16">L185+L186+L187</f>
        <v>0</v>
      </c>
      <c r="M182" s="49">
        <f t="shared" si="16"/>
        <v>0</v>
      </c>
      <c r="N182" s="49"/>
      <c r="O182" s="158"/>
    </row>
    <row r="183" spans="1:16" s="5" customFormat="1" ht="14.25" hidden="1" customHeight="1">
      <c r="A183" s="61"/>
      <c r="B183" s="103"/>
      <c r="C183" s="103"/>
      <c r="D183" s="118"/>
      <c r="E183" s="118"/>
      <c r="F183" s="103"/>
      <c r="G183" s="51" t="s">
        <v>6</v>
      </c>
      <c r="H183" s="49"/>
      <c r="I183" s="49"/>
      <c r="J183" s="49"/>
      <c r="K183" s="49"/>
      <c r="L183" s="49"/>
      <c r="M183" s="49"/>
      <c r="N183" s="49"/>
      <c r="O183" s="158"/>
    </row>
    <row r="184" spans="1:16" s="5" customFormat="1" ht="27" hidden="1" customHeight="1" thickBot="1">
      <c r="A184" s="61"/>
      <c r="B184" s="103"/>
      <c r="C184" s="103"/>
      <c r="D184" s="118"/>
      <c r="E184" s="118"/>
      <c r="F184" s="103"/>
      <c r="G184" s="51" t="s">
        <v>20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/>
      <c r="O184" s="158"/>
    </row>
    <row r="185" spans="1:16" s="5" customFormat="1" ht="24" hidden="1" customHeight="1">
      <c r="A185" s="61"/>
      <c r="B185" s="103"/>
      <c r="C185" s="103"/>
      <c r="D185" s="118"/>
      <c r="E185" s="118"/>
      <c r="F185" s="103"/>
      <c r="G185" s="51" t="s">
        <v>7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/>
      <c r="O185" s="158"/>
    </row>
    <row r="186" spans="1:16" s="5" customFormat="1" ht="24" hidden="1" customHeight="1">
      <c r="A186" s="61"/>
      <c r="B186" s="103"/>
      <c r="C186" s="103"/>
      <c r="D186" s="118"/>
      <c r="E186" s="118"/>
      <c r="F186" s="103"/>
      <c r="G186" s="51" t="s">
        <v>15</v>
      </c>
      <c r="H186" s="49">
        <v>0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/>
      <c r="O186" s="158"/>
    </row>
    <row r="187" spans="1:16" s="5" customFormat="1" ht="48" hidden="1" customHeight="1" thickBot="1">
      <c r="A187" s="61"/>
      <c r="B187" s="103"/>
      <c r="C187" s="103"/>
      <c r="D187" s="118"/>
      <c r="E187" s="118"/>
      <c r="F187" s="103"/>
      <c r="G187" s="51" t="s">
        <v>8</v>
      </c>
      <c r="H187" s="49">
        <f>I187+J187+K187</f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/>
      <c r="O187" s="158"/>
    </row>
    <row r="188" spans="1:16" s="11" customFormat="1" ht="26.25" hidden="1" customHeight="1" thickBot="1">
      <c r="A188" s="61"/>
      <c r="B188" s="103" t="s">
        <v>16</v>
      </c>
      <c r="C188" s="103" t="s">
        <v>28</v>
      </c>
      <c r="D188" s="103" t="s">
        <v>26</v>
      </c>
      <c r="E188" s="103" t="s">
        <v>31</v>
      </c>
      <c r="F188" s="103" t="s">
        <v>12</v>
      </c>
      <c r="G188" s="51" t="s">
        <v>5</v>
      </c>
      <c r="H188" s="49">
        <f>I188+J188+K188</f>
        <v>0</v>
      </c>
      <c r="I188" s="49">
        <f t="shared" ref="I188:K188" si="17">I191+I192+I193</f>
        <v>0</v>
      </c>
      <c r="J188" s="49">
        <f t="shared" si="17"/>
        <v>0</v>
      </c>
      <c r="K188" s="49">
        <f t="shared" si="17"/>
        <v>0</v>
      </c>
      <c r="L188" s="49">
        <f t="shared" ref="L188:M188" si="18">L191+L192+L193</f>
        <v>0</v>
      </c>
      <c r="M188" s="49">
        <f t="shared" si="18"/>
        <v>0</v>
      </c>
      <c r="N188" s="49"/>
      <c r="O188" s="158"/>
    </row>
    <row r="189" spans="1:16" s="11" customFormat="1" ht="14.25" hidden="1" customHeight="1">
      <c r="A189" s="61"/>
      <c r="B189" s="103"/>
      <c r="C189" s="103"/>
      <c r="D189" s="118"/>
      <c r="E189" s="118"/>
      <c r="F189" s="103"/>
      <c r="G189" s="51" t="s">
        <v>6</v>
      </c>
      <c r="H189" s="49"/>
      <c r="I189" s="49"/>
      <c r="J189" s="49"/>
      <c r="K189" s="49"/>
      <c r="L189" s="49"/>
      <c r="M189" s="49"/>
      <c r="N189" s="49"/>
      <c r="O189" s="158"/>
    </row>
    <row r="190" spans="1:16" s="11" customFormat="1" ht="27" hidden="1" customHeight="1" thickBot="1">
      <c r="A190" s="61"/>
      <c r="B190" s="103"/>
      <c r="C190" s="103"/>
      <c r="D190" s="118"/>
      <c r="E190" s="118"/>
      <c r="F190" s="103"/>
      <c r="G190" s="51" t="s">
        <v>20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/>
      <c r="O190" s="158"/>
    </row>
    <row r="191" spans="1:16" s="11" customFormat="1" ht="24" hidden="1" customHeight="1">
      <c r="A191" s="61"/>
      <c r="B191" s="103"/>
      <c r="C191" s="103"/>
      <c r="D191" s="118"/>
      <c r="E191" s="118"/>
      <c r="F191" s="103"/>
      <c r="G191" s="51" t="s">
        <v>7</v>
      </c>
      <c r="H191" s="49">
        <f>I191+J191+K191</f>
        <v>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/>
      <c r="O191" s="158"/>
      <c r="P191" s="34" t="e">
        <f>#REF!+#REF!+#REF!+#REF!+#REF!</f>
        <v>#REF!</v>
      </c>
    </row>
    <row r="192" spans="1:16" s="11" customFormat="1" ht="24" hidden="1" customHeight="1">
      <c r="A192" s="61"/>
      <c r="B192" s="103"/>
      <c r="C192" s="103"/>
      <c r="D192" s="118"/>
      <c r="E192" s="118"/>
      <c r="F192" s="103"/>
      <c r="G192" s="51" t="s">
        <v>15</v>
      </c>
      <c r="H192" s="49">
        <f>I192+J192+K192</f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/>
      <c r="O192" s="158"/>
      <c r="P192" s="11">
        <v>98085660.420000002</v>
      </c>
    </row>
    <row r="193" spans="1:16" s="11" customFormat="1" ht="53.45" hidden="1" customHeight="1" thickBot="1">
      <c r="A193" s="61"/>
      <c r="B193" s="103"/>
      <c r="C193" s="103"/>
      <c r="D193" s="118"/>
      <c r="E193" s="118"/>
      <c r="F193" s="103"/>
      <c r="G193" s="51" t="s">
        <v>8</v>
      </c>
      <c r="H193" s="49">
        <f>I193+J193+K193</f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/>
      <c r="O193" s="158"/>
      <c r="P193" s="34" t="e">
        <f>P192-P191</f>
        <v>#REF!</v>
      </c>
    </row>
    <row r="194" spans="1:16" s="11" customFormat="1" ht="27" customHeight="1">
      <c r="A194" s="72"/>
      <c r="B194" s="75" t="s">
        <v>158</v>
      </c>
      <c r="C194" s="75" t="s">
        <v>159</v>
      </c>
      <c r="D194" s="81" t="s">
        <v>26</v>
      </c>
      <c r="E194" s="78" t="s">
        <v>11</v>
      </c>
      <c r="F194" s="75" t="s">
        <v>12</v>
      </c>
      <c r="G194" s="52" t="s">
        <v>53</v>
      </c>
      <c r="H194" s="49"/>
      <c r="I194" s="49"/>
      <c r="J194" s="49"/>
      <c r="K194" s="49"/>
      <c r="L194" s="49">
        <f>L195+L196+L197+L198</f>
        <v>9529214.7100000009</v>
      </c>
      <c r="M194" s="49">
        <f>M195+M196+M197+M198</f>
        <v>9564691.3900000006</v>
      </c>
      <c r="N194" s="49">
        <f>N195+N196+N197+N198</f>
        <v>9589718.25</v>
      </c>
      <c r="O194" s="158"/>
      <c r="P194" s="34"/>
    </row>
    <row r="195" spans="1:16" s="11" customFormat="1" ht="27" customHeight="1">
      <c r="A195" s="73"/>
      <c r="B195" s="76"/>
      <c r="C195" s="76"/>
      <c r="D195" s="82"/>
      <c r="E195" s="79"/>
      <c r="F195" s="76"/>
      <c r="G195" s="51" t="s">
        <v>20</v>
      </c>
      <c r="H195" s="49"/>
      <c r="I195" s="49"/>
      <c r="J195" s="49"/>
      <c r="K195" s="49"/>
      <c r="L195" s="49">
        <v>0</v>
      </c>
      <c r="M195" s="49">
        <v>0</v>
      </c>
      <c r="N195" s="49">
        <v>0</v>
      </c>
      <c r="O195" s="158"/>
      <c r="P195" s="34"/>
    </row>
    <row r="196" spans="1:16" s="11" customFormat="1" ht="26.25" customHeight="1">
      <c r="A196" s="73"/>
      <c r="B196" s="76"/>
      <c r="C196" s="76"/>
      <c r="D196" s="82"/>
      <c r="E196" s="79"/>
      <c r="F196" s="76"/>
      <c r="G196" s="51" t="s">
        <v>7</v>
      </c>
      <c r="H196" s="49"/>
      <c r="I196" s="49"/>
      <c r="J196" s="49"/>
      <c r="K196" s="49"/>
      <c r="L196" s="49">
        <v>0</v>
      </c>
      <c r="M196" s="49">
        <v>0</v>
      </c>
      <c r="N196" s="49">
        <v>0</v>
      </c>
      <c r="O196" s="158"/>
      <c r="P196" s="34"/>
    </row>
    <row r="197" spans="1:16" s="11" customFormat="1" ht="27" customHeight="1">
      <c r="A197" s="73"/>
      <c r="B197" s="76"/>
      <c r="C197" s="76"/>
      <c r="D197" s="82"/>
      <c r="E197" s="79"/>
      <c r="F197" s="76"/>
      <c r="G197" s="51" t="s">
        <v>111</v>
      </c>
      <c r="H197" s="49"/>
      <c r="I197" s="49"/>
      <c r="J197" s="49"/>
      <c r="K197" s="49"/>
      <c r="L197" s="49">
        <v>9529214.7100000009</v>
      </c>
      <c r="M197" s="49">
        <v>9564691.3900000006</v>
      </c>
      <c r="N197" s="49">
        <v>9589718.25</v>
      </c>
      <c r="O197" s="158"/>
      <c r="P197" s="34"/>
    </row>
    <row r="198" spans="1:16" s="11" customFormat="1" ht="33" customHeight="1">
      <c r="A198" s="74"/>
      <c r="B198" s="77"/>
      <c r="C198" s="77"/>
      <c r="D198" s="83"/>
      <c r="E198" s="80"/>
      <c r="F198" s="77"/>
      <c r="G198" s="51" t="s">
        <v>8</v>
      </c>
      <c r="H198" s="49"/>
      <c r="I198" s="49"/>
      <c r="J198" s="49"/>
      <c r="K198" s="49"/>
      <c r="L198" s="49">
        <v>0</v>
      </c>
      <c r="M198" s="49">
        <v>0</v>
      </c>
      <c r="N198" s="49">
        <v>0</v>
      </c>
      <c r="O198" s="158"/>
      <c r="P198" s="34"/>
    </row>
    <row r="199" spans="1:16" s="11" customFormat="1" ht="33" customHeight="1">
      <c r="A199" s="72"/>
      <c r="B199" s="75" t="s">
        <v>160</v>
      </c>
      <c r="C199" s="75" t="s">
        <v>161</v>
      </c>
      <c r="D199" s="81" t="s">
        <v>26</v>
      </c>
      <c r="E199" s="78" t="s">
        <v>162</v>
      </c>
      <c r="F199" s="75" t="s">
        <v>12</v>
      </c>
      <c r="G199" s="52" t="s">
        <v>53</v>
      </c>
      <c r="H199" s="49"/>
      <c r="I199" s="49"/>
      <c r="J199" s="49"/>
      <c r="K199" s="49"/>
      <c r="L199" s="49">
        <f>L200+L201+L202+L203</f>
        <v>47803117.399999999</v>
      </c>
      <c r="M199" s="49">
        <f>M200+M201+M202+M203</f>
        <v>47968600</v>
      </c>
      <c r="N199" s="49">
        <f>N200+N201+N202+N203</f>
        <v>48135357.950000003</v>
      </c>
      <c r="O199" s="158"/>
      <c r="P199" s="34"/>
    </row>
    <row r="200" spans="1:16" s="11" customFormat="1" ht="32.25" customHeight="1">
      <c r="A200" s="73"/>
      <c r="B200" s="76"/>
      <c r="C200" s="76"/>
      <c r="D200" s="82"/>
      <c r="E200" s="79"/>
      <c r="F200" s="76"/>
      <c r="G200" s="51" t="s">
        <v>20</v>
      </c>
      <c r="H200" s="49"/>
      <c r="I200" s="49"/>
      <c r="J200" s="49"/>
      <c r="K200" s="49"/>
      <c r="L200" s="49">
        <v>0</v>
      </c>
      <c r="M200" s="49">
        <v>0</v>
      </c>
      <c r="N200" s="49">
        <v>0</v>
      </c>
      <c r="O200" s="158"/>
      <c r="P200" s="34"/>
    </row>
    <row r="201" spans="1:16" s="11" customFormat="1" ht="32.25" customHeight="1">
      <c r="A201" s="73"/>
      <c r="B201" s="76"/>
      <c r="C201" s="76"/>
      <c r="D201" s="82"/>
      <c r="E201" s="79"/>
      <c r="F201" s="76"/>
      <c r="G201" s="51" t="s">
        <v>7</v>
      </c>
      <c r="H201" s="49"/>
      <c r="I201" s="49"/>
      <c r="J201" s="49"/>
      <c r="K201" s="49"/>
      <c r="L201" s="49">
        <v>0</v>
      </c>
      <c r="M201" s="49">
        <v>0</v>
      </c>
      <c r="N201" s="49">
        <v>0</v>
      </c>
      <c r="O201" s="158"/>
      <c r="P201" s="34"/>
    </row>
    <row r="202" spans="1:16" s="11" customFormat="1" ht="32.25" customHeight="1">
      <c r="A202" s="73"/>
      <c r="B202" s="76"/>
      <c r="C202" s="76"/>
      <c r="D202" s="82"/>
      <c r="E202" s="79"/>
      <c r="F202" s="76"/>
      <c r="G202" s="51" t="s">
        <v>111</v>
      </c>
      <c r="H202" s="49"/>
      <c r="I202" s="49"/>
      <c r="J202" s="49"/>
      <c r="K202" s="49"/>
      <c r="L202" s="49">
        <v>47803117.399999999</v>
      </c>
      <c r="M202" s="49">
        <v>47968600</v>
      </c>
      <c r="N202" s="49">
        <v>48135357.950000003</v>
      </c>
      <c r="O202" s="158"/>
      <c r="P202" s="34"/>
    </row>
    <row r="203" spans="1:16" s="11" customFormat="1" ht="32.25" customHeight="1">
      <c r="A203" s="74"/>
      <c r="B203" s="77"/>
      <c r="C203" s="77"/>
      <c r="D203" s="83"/>
      <c r="E203" s="80"/>
      <c r="F203" s="77"/>
      <c r="G203" s="51" t="s">
        <v>8</v>
      </c>
      <c r="H203" s="49"/>
      <c r="I203" s="49"/>
      <c r="J203" s="49"/>
      <c r="K203" s="49"/>
      <c r="L203" s="49">
        <v>0</v>
      </c>
      <c r="M203" s="49">
        <v>0</v>
      </c>
      <c r="N203" s="49">
        <v>0</v>
      </c>
      <c r="O203" s="158"/>
      <c r="P203" s="34"/>
    </row>
    <row r="204" spans="1:16" s="11" customFormat="1" ht="32.25" customHeight="1">
      <c r="A204" s="72"/>
      <c r="B204" s="75" t="s">
        <v>163</v>
      </c>
      <c r="C204" s="75" t="s">
        <v>164</v>
      </c>
      <c r="D204" s="81" t="s">
        <v>26</v>
      </c>
      <c r="E204" s="78" t="s">
        <v>165</v>
      </c>
      <c r="F204" s="75" t="s">
        <v>12</v>
      </c>
      <c r="G204" s="52" t="s">
        <v>53</v>
      </c>
      <c r="H204" s="49"/>
      <c r="I204" s="49"/>
      <c r="J204" s="49"/>
      <c r="K204" s="49"/>
      <c r="L204" s="49">
        <f>L205+L206+L207+L208</f>
        <v>107904446.04000001</v>
      </c>
      <c r="M204" s="49">
        <f>M205+M206+M207+M208</f>
        <v>108357222.23999999</v>
      </c>
      <c r="N204" s="49">
        <f>N205+N206+N207+N208</f>
        <v>108883808.34</v>
      </c>
      <c r="O204" s="158"/>
      <c r="P204" s="34"/>
    </row>
    <row r="205" spans="1:16" s="11" customFormat="1" ht="32.25" customHeight="1">
      <c r="A205" s="73"/>
      <c r="B205" s="76"/>
      <c r="C205" s="76"/>
      <c r="D205" s="82"/>
      <c r="E205" s="79"/>
      <c r="F205" s="76"/>
      <c r="G205" s="51" t="s">
        <v>20</v>
      </c>
      <c r="H205" s="49"/>
      <c r="I205" s="49"/>
      <c r="J205" s="49"/>
      <c r="K205" s="49"/>
      <c r="L205" s="49">
        <v>0</v>
      </c>
      <c r="M205" s="49">
        <v>0</v>
      </c>
      <c r="N205" s="49">
        <v>0</v>
      </c>
      <c r="O205" s="158"/>
      <c r="P205" s="34"/>
    </row>
    <row r="206" spans="1:16" s="11" customFormat="1" ht="32.25" customHeight="1">
      <c r="A206" s="73"/>
      <c r="B206" s="76"/>
      <c r="C206" s="76"/>
      <c r="D206" s="82"/>
      <c r="E206" s="79"/>
      <c r="F206" s="76"/>
      <c r="G206" s="51" t="s">
        <v>7</v>
      </c>
      <c r="H206" s="49"/>
      <c r="I206" s="49"/>
      <c r="J206" s="49"/>
      <c r="K206" s="49"/>
      <c r="L206" s="49">
        <v>0</v>
      </c>
      <c r="M206" s="49">
        <v>0</v>
      </c>
      <c r="N206" s="49">
        <v>0</v>
      </c>
      <c r="O206" s="158"/>
      <c r="P206" s="34"/>
    </row>
    <row r="207" spans="1:16" s="11" customFormat="1" ht="32.25" customHeight="1">
      <c r="A207" s="73"/>
      <c r="B207" s="76"/>
      <c r="C207" s="76"/>
      <c r="D207" s="82"/>
      <c r="E207" s="79"/>
      <c r="F207" s="76"/>
      <c r="G207" s="51" t="s">
        <v>111</v>
      </c>
      <c r="H207" s="49"/>
      <c r="I207" s="49"/>
      <c r="J207" s="49"/>
      <c r="K207" s="49"/>
      <c r="L207" s="49">
        <v>107904446.04000001</v>
      </c>
      <c r="M207" s="49">
        <v>108357222.23999999</v>
      </c>
      <c r="N207" s="49">
        <v>108883808.34</v>
      </c>
      <c r="O207" s="158"/>
      <c r="P207" s="34"/>
    </row>
    <row r="208" spans="1:16" s="11" customFormat="1" ht="32.25" customHeight="1">
      <c r="A208" s="74"/>
      <c r="B208" s="77"/>
      <c r="C208" s="77"/>
      <c r="D208" s="83"/>
      <c r="E208" s="80"/>
      <c r="F208" s="77"/>
      <c r="G208" s="51" t="s">
        <v>8</v>
      </c>
      <c r="H208" s="49"/>
      <c r="I208" s="49"/>
      <c r="J208" s="49"/>
      <c r="K208" s="49"/>
      <c r="L208" s="49">
        <v>0</v>
      </c>
      <c r="M208" s="49">
        <v>0</v>
      </c>
      <c r="N208" s="49">
        <v>0</v>
      </c>
      <c r="O208" s="158"/>
      <c r="P208" s="34"/>
    </row>
    <row r="209" spans="1:16" s="11" customFormat="1" ht="32.25" customHeight="1">
      <c r="A209" s="72"/>
      <c r="B209" s="75" t="s">
        <v>166</v>
      </c>
      <c r="C209" s="75" t="s">
        <v>167</v>
      </c>
      <c r="D209" s="81" t="s">
        <v>26</v>
      </c>
      <c r="E209" s="78" t="s">
        <v>31</v>
      </c>
      <c r="F209" s="75" t="s">
        <v>12</v>
      </c>
      <c r="G209" s="52" t="s">
        <v>53</v>
      </c>
      <c r="H209" s="49"/>
      <c r="I209" s="49"/>
      <c r="J209" s="49"/>
      <c r="K209" s="49"/>
      <c r="L209" s="49">
        <f>L210+L211+L212+L213</f>
        <v>34045661.939999998</v>
      </c>
      <c r="M209" s="49">
        <f>M210+M211+M212+M213</f>
        <v>33224731.82</v>
      </c>
      <c r="N209" s="49">
        <f>N210+N211+N212+N213</f>
        <v>34922078.719999999</v>
      </c>
      <c r="O209" s="158"/>
      <c r="P209" s="34"/>
    </row>
    <row r="210" spans="1:16" s="11" customFormat="1" ht="32.25" customHeight="1">
      <c r="A210" s="73"/>
      <c r="B210" s="76"/>
      <c r="C210" s="76"/>
      <c r="D210" s="82"/>
      <c r="E210" s="79"/>
      <c r="F210" s="76"/>
      <c r="G210" s="51" t="s">
        <v>20</v>
      </c>
      <c r="H210" s="49"/>
      <c r="I210" s="49"/>
      <c r="J210" s="49"/>
      <c r="K210" s="49"/>
      <c r="L210" s="49">
        <v>0</v>
      </c>
      <c r="M210" s="49">
        <v>0</v>
      </c>
      <c r="N210" s="49">
        <v>0</v>
      </c>
      <c r="O210" s="158"/>
      <c r="P210" s="34"/>
    </row>
    <row r="211" spans="1:16" s="11" customFormat="1" ht="32.25" customHeight="1">
      <c r="A211" s="73"/>
      <c r="B211" s="76"/>
      <c r="C211" s="76"/>
      <c r="D211" s="82"/>
      <c r="E211" s="79"/>
      <c r="F211" s="76"/>
      <c r="G211" s="51" t="s">
        <v>7</v>
      </c>
      <c r="H211" s="49"/>
      <c r="I211" s="49"/>
      <c r="J211" s="49"/>
      <c r="K211" s="49"/>
      <c r="L211" s="49">
        <v>0</v>
      </c>
      <c r="M211" s="49">
        <v>0</v>
      </c>
      <c r="N211" s="49">
        <v>0</v>
      </c>
      <c r="O211" s="158"/>
      <c r="P211" s="34"/>
    </row>
    <row r="212" spans="1:16" s="11" customFormat="1" ht="32.25" customHeight="1">
      <c r="A212" s="73"/>
      <c r="B212" s="76"/>
      <c r="C212" s="76"/>
      <c r="D212" s="82"/>
      <c r="E212" s="79"/>
      <c r="F212" s="76"/>
      <c r="G212" s="51" t="s">
        <v>111</v>
      </c>
      <c r="H212" s="49"/>
      <c r="I212" s="49"/>
      <c r="J212" s="49"/>
      <c r="K212" s="49"/>
      <c r="L212" s="49">
        <v>34045661.939999998</v>
      </c>
      <c r="M212" s="49">
        <v>33224731.82</v>
      </c>
      <c r="N212" s="49">
        <v>34922078.719999999</v>
      </c>
      <c r="O212" s="158"/>
      <c r="P212" s="34"/>
    </row>
    <row r="213" spans="1:16" s="11" customFormat="1" ht="32.25" customHeight="1">
      <c r="A213" s="74"/>
      <c r="B213" s="77"/>
      <c r="C213" s="77"/>
      <c r="D213" s="83"/>
      <c r="E213" s="80"/>
      <c r="F213" s="77"/>
      <c r="G213" s="51" t="s">
        <v>8</v>
      </c>
      <c r="H213" s="49"/>
      <c r="I213" s="49"/>
      <c r="J213" s="49"/>
      <c r="K213" s="49"/>
      <c r="L213" s="49">
        <v>0</v>
      </c>
      <c r="M213" s="49">
        <v>0</v>
      </c>
      <c r="N213" s="49">
        <v>0</v>
      </c>
      <c r="O213" s="159"/>
      <c r="P213" s="34"/>
    </row>
    <row r="214" spans="1:16" s="11" customFormat="1" ht="26.25" customHeight="1">
      <c r="A214" s="145" t="s">
        <v>103</v>
      </c>
      <c r="B214" s="146"/>
      <c r="C214" s="106" t="s">
        <v>28</v>
      </c>
      <c r="D214" s="106" t="s">
        <v>26</v>
      </c>
      <c r="E214" s="106" t="s">
        <v>31</v>
      </c>
      <c r="F214" s="106" t="s">
        <v>12</v>
      </c>
      <c r="G214" s="52" t="s">
        <v>5</v>
      </c>
      <c r="H214" s="41">
        <f>I214+J214+K214+L214+M214</f>
        <v>5136750.5200000005</v>
      </c>
      <c r="I214" s="41">
        <f>I217+I218+I219</f>
        <v>2029659.09</v>
      </c>
      <c r="J214" s="41">
        <f>J217+J218+J219</f>
        <v>2981791.43</v>
      </c>
      <c r="K214" s="41">
        <f>K217+K218+K219</f>
        <v>125300</v>
      </c>
      <c r="L214" s="41">
        <f>L217+L218+L219</f>
        <v>0</v>
      </c>
      <c r="M214" s="41">
        <f>M217+M218+M219</f>
        <v>0</v>
      </c>
      <c r="N214" s="41">
        <f>N216+N217+N218+N219</f>
        <v>0</v>
      </c>
      <c r="O214" s="101" t="s">
        <v>113</v>
      </c>
    </row>
    <row r="215" spans="1:16" s="11" customFormat="1" ht="14.25">
      <c r="A215" s="147"/>
      <c r="B215" s="148"/>
      <c r="C215" s="106"/>
      <c r="D215" s="107"/>
      <c r="E215" s="107"/>
      <c r="F215" s="106"/>
      <c r="G215" s="52" t="s">
        <v>6</v>
      </c>
      <c r="H215" s="41"/>
      <c r="I215" s="41"/>
      <c r="J215" s="41"/>
      <c r="K215" s="41"/>
      <c r="L215" s="41"/>
      <c r="M215" s="41"/>
      <c r="N215" s="41"/>
      <c r="O215" s="101"/>
    </row>
    <row r="216" spans="1:16" s="11" customFormat="1" ht="27" customHeight="1">
      <c r="A216" s="147"/>
      <c r="B216" s="148"/>
      <c r="C216" s="106"/>
      <c r="D216" s="107"/>
      <c r="E216" s="107"/>
      <c r="F216" s="106"/>
      <c r="G216" s="52" t="s">
        <v>20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101"/>
    </row>
    <row r="217" spans="1:16" s="11" customFormat="1" ht="24">
      <c r="A217" s="147"/>
      <c r="B217" s="148"/>
      <c r="C217" s="106"/>
      <c r="D217" s="107"/>
      <c r="E217" s="107"/>
      <c r="F217" s="106"/>
      <c r="G217" s="52" t="s">
        <v>7</v>
      </c>
      <c r="H217" s="41">
        <f>I217+J217+K217+L217+M217</f>
        <v>3873354</v>
      </c>
      <c r="I217" s="41">
        <v>1786100</v>
      </c>
      <c r="J217" s="41">
        <v>2087254</v>
      </c>
      <c r="K217" s="41">
        <v>0</v>
      </c>
      <c r="L217" s="41">
        <v>0</v>
      </c>
      <c r="M217" s="41">
        <v>0</v>
      </c>
      <c r="N217" s="41">
        <v>0</v>
      </c>
      <c r="O217" s="101"/>
      <c r="P217" s="34">
        <f>L218+L217+L192+L191+L184</f>
        <v>0</v>
      </c>
    </row>
    <row r="218" spans="1:16" s="11" customFormat="1" ht="24">
      <c r="A218" s="147"/>
      <c r="B218" s="148"/>
      <c r="C218" s="106"/>
      <c r="D218" s="107"/>
      <c r="E218" s="107"/>
      <c r="F218" s="106"/>
      <c r="G218" s="52" t="s">
        <v>111</v>
      </c>
      <c r="H218" s="41">
        <f>I218+J218+K218+L218+M218</f>
        <v>1263396.52</v>
      </c>
      <c r="I218" s="41">
        <v>243559.09</v>
      </c>
      <c r="J218" s="41">
        <v>894537.43</v>
      </c>
      <c r="K218" s="41">
        <v>125300</v>
      </c>
      <c r="L218" s="41">
        <v>0</v>
      </c>
      <c r="M218" s="41">
        <v>0</v>
      </c>
      <c r="N218" s="41">
        <v>0</v>
      </c>
      <c r="O218" s="101"/>
      <c r="P218" s="11">
        <v>98085660.420000002</v>
      </c>
    </row>
    <row r="219" spans="1:16" s="11" customFormat="1" ht="70.5" customHeight="1">
      <c r="A219" s="149"/>
      <c r="B219" s="150"/>
      <c r="C219" s="106"/>
      <c r="D219" s="107"/>
      <c r="E219" s="107"/>
      <c r="F219" s="106"/>
      <c r="G219" s="52" t="s">
        <v>8</v>
      </c>
      <c r="H219" s="41">
        <f>I219+J219+K219+L219+M219</f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101"/>
      <c r="P219" s="34">
        <f>P218-P217</f>
        <v>98085660.420000002</v>
      </c>
    </row>
    <row r="220" spans="1:16" s="11" customFormat="1" ht="26.25" customHeight="1">
      <c r="A220" s="145" t="s">
        <v>104</v>
      </c>
      <c r="B220" s="146"/>
      <c r="C220" s="106" t="s">
        <v>82</v>
      </c>
      <c r="D220" s="106" t="s">
        <v>26</v>
      </c>
      <c r="E220" s="106" t="s">
        <v>81</v>
      </c>
      <c r="F220" s="106" t="s">
        <v>12</v>
      </c>
      <c r="G220" s="52" t="s">
        <v>5</v>
      </c>
      <c r="H220" s="41">
        <f>I220+J220+K220+L220+M220</f>
        <v>18572664.259999998</v>
      </c>
      <c r="I220" s="41">
        <f>I223+I224+I225</f>
        <v>5458000</v>
      </c>
      <c r="J220" s="41">
        <f>J223+J224+J225</f>
        <v>4349748.6099999994</v>
      </c>
      <c r="K220" s="41">
        <f>K223+K224+K225</f>
        <v>8764915.6500000004</v>
      </c>
      <c r="L220" s="41">
        <f>L223+L224+L225</f>
        <v>0</v>
      </c>
      <c r="M220" s="41">
        <f>M223+M224+M225</f>
        <v>0</v>
      </c>
      <c r="N220" s="41">
        <f>N222+N223+N224+N225</f>
        <v>0</v>
      </c>
      <c r="O220" s="101" t="s">
        <v>91</v>
      </c>
    </row>
    <row r="221" spans="1:16" s="11" customFormat="1" ht="14.25">
      <c r="A221" s="147"/>
      <c r="B221" s="148"/>
      <c r="C221" s="106"/>
      <c r="D221" s="107"/>
      <c r="E221" s="107"/>
      <c r="F221" s="106"/>
      <c r="G221" s="52" t="s">
        <v>6</v>
      </c>
      <c r="H221" s="41"/>
      <c r="I221" s="41"/>
      <c r="J221" s="41"/>
      <c r="K221" s="41"/>
      <c r="L221" s="41"/>
      <c r="M221" s="41"/>
      <c r="N221" s="41"/>
      <c r="O221" s="101"/>
    </row>
    <row r="222" spans="1:16" s="11" customFormat="1" ht="27" customHeight="1">
      <c r="A222" s="147"/>
      <c r="B222" s="148"/>
      <c r="C222" s="106"/>
      <c r="D222" s="107"/>
      <c r="E222" s="107"/>
      <c r="F222" s="106"/>
      <c r="G222" s="52" t="s">
        <v>20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101"/>
    </row>
    <row r="223" spans="1:16" s="11" customFormat="1" ht="24">
      <c r="A223" s="147"/>
      <c r="B223" s="148"/>
      <c r="C223" s="106"/>
      <c r="D223" s="107"/>
      <c r="E223" s="107"/>
      <c r="F223" s="106"/>
      <c r="G223" s="52" t="s">
        <v>7</v>
      </c>
      <c r="H223" s="41">
        <f>I223+J223+K223+L223+M223</f>
        <v>16439069.609999999</v>
      </c>
      <c r="I223" s="41">
        <v>5185100</v>
      </c>
      <c r="J223" s="41">
        <v>3697286.3</v>
      </c>
      <c r="K223" s="41">
        <v>7556683.3099999996</v>
      </c>
      <c r="L223" s="41">
        <v>0</v>
      </c>
      <c r="M223" s="41">
        <v>0</v>
      </c>
      <c r="N223" s="41">
        <v>0</v>
      </c>
      <c r="O223" s="101"/>
      <c r="P223" s="34">
        <f>L224+L223+L218+L217+L190</f>
        <v>0</v>
      </c>
    </row>
    <row r="224" spans="1:16" s="11" customFormat="1" ht="24">
      <c r="A224" s="147"/>
      <c r="B224" s="148"/>
      <c r="C224" s="106"/>
      <c r="D224" s="107"/>
      <c r="E224" s="107"/>
      <c r="F224" s="106"/>
      <c r="G224" s="52" t="s">
        <v>111</v>
      </c>
      <c r="H224" s="41">
        <f>I224+J224+K224+L224+M224</f>
        <v>2133594.6500000004</v>
      </c>
      <c r="I224" s="41">
        <v>272900</v>
      </c>
      <c r="J224" s="41">
        <v>652462.31000000006</v>
      </c>
      <c r="K224" s="41">
        <v>1208232.3400000001</v>
      </c>
      <c r="L224" s="41">
        <v>0</v>
      </c>
      <c r="M224" s="41">
        <v>0</v>
      </c>
      <c r="N224" s="41">
        <v>0</v>
      </c>
      <c r="O224" s="101"/>
      <c r="P224" s="11">
        <v>98085660.420000002</v>
      </c>
    </row>
    <row r="225" spans="1:16" s="11" customFormat="1" ht="74.25" customHeight="1">
      <c r="A225" s="149"/>
      <c r="B225" s="150"/>
      <c r="C225" s="106"/>
      <c r="D225" s="107"/>
      <c r="E225" s="107"/>
      <c r="F225" s="106"/>
      <c r="G225" s="52" t="s">
        <v>8</v>
      </c>
      <c r="H225" s="41">
        <f>I225+J225+K225+L225+M225</f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101"/>
      <c r="P225" s="34">
        <f>P224-P223</f>
        <v>98085660.420000002</v>
      </c>
    </row>
    <row r="226" spans="1:16" s="5" customFormat="1" ht="26.25" customHeight="1">
      <c r="A226" s="92" t="s">
        <v>105</v>
      </c>
      <c r="B226" s="93"/>
      <c r="C226" s="104" t="s">
        <v>19</v>
      </c>
      <c r="D226" s="104" t="s">
        <v>26</v>
      </c>
      <c r="E226" s="104" t="s">
        <v>29</v>
      </c>
      <c r="F226" s="104" t="s">
        <v>12</v>
      </c>
      <c r="G226" s="44" t="s">
        <v>5</v>
      </c>
      <c r="H226" s="45">
        <f>I226+J226+K226+L226+M226</f>
        <v>10487883.34</v>
      </c>
      <c r="I226" s="49">
        <f>I229+I230+I232+I233+I228</f>
        <v>2164772.7600000002</v>
      </c>
      <c r="J226" s="49">
        <f>J229+J230+J232+J233+J228</f>
        <v>1157335</v>
      </c>
      <c r="K226" s="49">
        <f>K229+K230+K232+K233+K228</f>
        <v>1737895.98</v>
      </c>
      <c r="L226" s="49">
        <f>L229+L230+L232+L233+L228</f>
        <v>3379521.9299999997</v>
      </c>
      <c r="M226" s="49">
        <f>M229+M230+M232+M233+M228</f>
        <v>2048357.6700000002</v>
      </c>
      <c r="N226" s="49">
        <f>N228+N229+N230+N232+N233</f>
        <v>1924731.3</v>
      </c>
      <c r="O226" s="160" t="s">
        <v>115</v>
      </c>
    </row>
    <row r="227" spans="1:16" s="5" customFormat="1" ht="14.25">
      <c r="A227" s="94"/>
      <c r="B227" s="95"/>
      <c r="C227" s="104"/>
      <c r="D227" s="105"/>
      <c r="E227" s="105"/>
      <c r="F227" s="104"/>
      <c r="G227" s="44" t="s">
        <v>6</v>
      </c>
      <c r="H227" s="45"/>
      <c r="I227" s="45"/>
      <c r="J227" s="45"/>
      <c r="K227" s="49"/>
      <c r="L227" s="49"/>
      <c r="M227" s="49"/>
      <c r="N227" s="49"/>
      <c r="O227" s="161"/>
    </row>
    <row r="228" spans="1:16" s="5" customFormat="1" ht="26.25" customHeight="1">
      <c r="A228" s="94"/>
      <c r="B228" s="95"/>
      <c r="C228" s="104"/>
      <c r="D228" s="105"/>
      <c r="E228" s="105"/>
      <c r="F228" s="104"/>
      <c r="G228" s="44" t="s">
        <v>20</v>
      </c>
      <c r="H228" s="47">
        <f>SUM(I228:K228)</f>
        <v>50000</v>
      </c>
      <c r="I228" s="47">
        <v>0</v>
      </c>
      <c r="J228" s="47">
        <v>0</v>
      </c>
      <c r="K228" s="50">
        <v>50000</v>
      </c>
      <c r="L228" s="50">
        <f>L235+L240+L245+L250+L255+L260+L265</f>
        <v>946819.53</v>
      </c>
      <c r="M228" s="50">
        <v>0</v>
      </c>
      <c r="N228" s="50">
        <v>0</v>
      </c>
      <c r="O228" s="161"/>
    </row>
    <row r="229" spans="1:16" s="5" customFormat="1" ht="24">
      <c r="A229" s="94"/>
      <c r="B229" s="95"/>
      <c r="C229" s="104"/>
      <c r="D229" s="105"/>
      <c r="E229" s="105"/>
      <c r="F229" s="104"/>
      <c r="G229" s="44" t="s">
        <v>7</v>
      </c>
      <c r="H229" s="46">
        <f>I229+J229+K229+L229+M229</f>
        <v>399834.63</v>
      </c>
      <c r="I229" s="46">
        <v>23518.66</v>
      </c>
      <c r="J229" s="46">
        <v>23737.45</v>
      </c>
      <c r="K229" s="49">
        <f>23661.73+ 5555.56</f>
        <v>29217.29</v>
      </c>
      <c r="L229" s="49">
        <f>L236+L241+L246+L251+L256+L261+L266</f>
        <v>323361.23</v>
      </c>
      <c r="M229" s="49">
        <v>0</v>
      </c>
      <c r="N229" s="49">
        <v>0</v>
      </c>
      <c r="O229" s="161"/>
    </row>
    <row r="230" spans="1:16" s="5" customFormat="1" ht="24">
      <c r="A230" s="94"/>
      <c r="B230" s="95"/>
      <c r="C230" s="104"/>
      <c r="D230" s="105"/>
      <c r="E230" s="105"/>
      <c r="F230" s="104"/>
      <c r="G230" s="44" t="s">
        <v>111</v>
      </c>
      <c r="H230" s="45">
        <f>I230+J230+K230+L230+M230</f>
        <v>9091229.1799999997</v>
      </c>
      <c r="I230" s="45">
        <v>2141254.1</v>
      </c>
      <c r="J230" s="46">
        <f>1157335-23737.45</f>
        <v>1133597.55</v>
      </c>
      <c r="K230" s="49">
        <v>1658678.69</v>
      </c>
      <c r="L230" s="49">
        <f>L237+L242+L247+L252+L257+L262+L267</f>
        <v>2109341.17</v>
      </c>
      <c r="M230" s="49">
        <f>1408557.6+500000+123626.37+16173.7</f>
        <v>2048357.6700000002</v>
      </c>
      <c r="N230" s="49">
        <f>1408557.6+500000+16173.7</f>
        <v>1924731.3</v>
      </c>
      <c r="O230" s="161"/>
    </row>
    <row r="231" spans="1:16" s="5" customFormat="1" ht="14.25">
      <c r="A231" s="94"/>
      <c r="B231" s="95"/>
      <c r="C231" s="104"/>
      <c r="D231" s="105"/>
      <c r="E231" s="105"/>
      <c r="F231" s="104"/>
      <c r="G231" s="44" t="s">
        <v>6</v>
      </c>
      <c r="H231" s="45"/>
      <c r="I231" s="45"/>
      <c r="J231" s="45"/>
      <c r="K231" s="49"/>
      <c r="L231" s="45"/>
      <c r="M231" s="49"/>
      <c r="N231" s="49"/>
      <c r="O231" s="161"/>
    </row>
    <row r="232" spans="1:16" s="5" customFormat="1" ht="15.75" customHeight="1">
      <c r="A232" s="94"/>
      <c r="B232" s="95"/>
      <c r="C232" s="104"/>
      <c r="D232" s="105"/>
      <c r="E232" s="105"/>
      <c r="F232" s="104"/>
      <c r="G232" s="44" t="s">
        <v>18</v>
      </c>
      <c r="H232" s="45">
        <f>SUM(I232:K232)</f>
        <v>0</v>
      </c>
      <c r="I232" s="45">
        <v>0</v>
      </c>
      <c r="J232" s="45">
        <v>0</v>
      </c>
      <c r="K232" s="49">
        <v>0</v>
      </c>
      <c r="L232" s="45">
        <v>0</v>
      </c>
      <c r="M232" s="49">
        <v>0</v>
      </c>
      <c r="N232" s="49">
        <v>0</v>
      </c>
      <c r="O232" s="161"/>
    </row>
    <row r="233" spans="1:16" s="5" customFormat="1" ht="23.25" customHeight="1">
      <c r="A233" s="96"/>
      <c r="B233" s="97"/>
      <c r="C233" s="104"/>
      <c r="D233" s="105"/>
      <c r="E233" s="105"/>
      <c r="F233" s="104"/>
      <c r="G233" s="44" t="s">
        <v>8</v>
      </c>
      <c r="H233" s="45">
        <f>I233+J233+K233</f>
        <v>0</v>
      </c>
      <c r="I233" s="45">
        <v>0</v>
      </c>
      <c r="J233" s="45">
        <v>0</v>
      </c>
      <c r="K233" s="49">
        <v>0</v>
      </c>
      <c r="L233" s="45">
        <v>0</v>
      </c>
      <c r="M233" s="49">
        <v>0</v>
      </c>
      <c r="N233" s="49">
        <v>0</v>
      </c>
      <c r="O233" s="161"/>
    </row>
    <row r="234" spans="1:16" s="5" customFormat="1" ht="26.25" customHeight="1">
      <c r="A234" s="98"/>
      <c r="B234" s="84" t="s">
        <v>168</v>
      </c>
      <c r="C234" s="84" t="s">
        <v>183</v>
      </c>
      <c r="D234" s="84" t="s">
        <v>26</v>
      </c>
      <c r="E234" s="151" t="s">
        <v>29</v>
      </c>
      <c r="F234" s="84" t="s">
        <v>12</v>
      </c>
      <c r="G234" s="39" t="s">
        <v>53</v>
      </c>
      <c r="H234" s="45"/>
      <c r="I234" s="45"/>
      <c r="J234" s="45"/>
      <c r="K234" s="49"/>
      <c r="L234" s="45">
        <f>L235+L236+L237+L238</f>
        <v>1289542.03</v>
      </c>
      <c r="M234" s="49">
        <f>M235+M236+M237+M238</f>
        <v>1408557.6</v>
      </c>
      <c r="N234" s="49">
        <f>N235+N236+N237+N238</f>
        <v>1408557.6</v>
      </c>
      <c r="O234" s="161"/>
    </row>
    <row r="235" spans="1:16" s="5" customFormat="1" ht="26.25" customHeight="1">
      <c r="A235" s="99"/>
      <c r="B235" s="70"/>
      <c r="C235" s="70"/>
      <c r="D235" s="70"/>
      <c r="E235" s="152"/>
      <c r="F235" s="70"/>
      <c r="G235" s="44" t="s">
        <v>20</v>
      </c>
      <c r="H235" s="45"/>
      <c r="I235" s="45"/>
      <c r="J235" s="45"/>
      <c r="K235" s="49"/>
      <c r="L235" s="45">
        <v>0</v>
      </c>
      <c r="M235" s="49">
        <v>0</v>
      </c>
      <c r="N235" s="49">
        <v>0</v>
      </c>
      <c r="O235" s="161"/>
    </row>
    <row r="236" spans="1:16" s="5" customFormat="1" ht="26.25" customHeight="1">
      <c r="A236" s="99"/>
      <c r="B236" s="70"/>
      <c r="C236" s="70"/>
      <c r="D236" s="70"/>
      <c r="E236" s="152"/>
      <c r="F236" s="70"/>
      <c r="G236" s="44" t="s">
        <v>7</v>
      </c>
      <c r="H236" s="45"/>
      <c r="I236" s="45"/>
      <c r="J236" s="45"/>
      <c r="K236" s="49"/>
      <c r="L236" s="45">
        <v>20180.759999999998</v>
      </c>
      <c r="M236" s="49">
        <v>0</v>
      </c>
      <c r="N236" s="49">
        <v>0</v>
      </c>
      <c r="O236" s="161"/>
    </row>
    <row r="237" spans="1:16" s="5" customFormat="1" ht="26.25" customHeight="1">
      <c r="A237" s="99"/>
      <c r="B237" s="70"/>
      <c r="C237" s="70"/>
      <c r="D237" s="70"/>
      <c r="E237" s="152"/>
      <c r="F237" s="70"/>
      <c r="G237" s="44" t="s">
        <v>111</v>
      </c>
      <c r="H237" s="45"/>
      <c r="I237" s="45"/>
      <c r="J237" s="45"/>
      <c r="K237" s="49"/>
      <c r="L237" s="45">
        <v>1269361.27</v>
      </c>
      <c r="M237" s="49">
        <v>1408557.6</v>
      </c>
      <c r="N237" s="49">
        <v>1408557.6</v>
      </c>
      <c r="O237" s="161"/>
    </row>
    <row r="238" spans="1:16" s="5" customFormat="1" ht="26.25" customHeight="1">
      <c r="A238" s="100"/>
      <c r="B238" s="71"/>
      <c r="C238" s="71"/>
      <c r="D238" s="71"/>
      <c r="E238" s="153"/>
      <c r="F238" s="71"/>
      <c r="G238" s="44" t="s">
        <v>8</v>
      </c>
      <c r="H238" s="45"/>
      <c r="I238" s="45"/>
      <c r="J238" s="45"/>
      <c r="K238" s="49"/>
      <c r="L238" s="45">
        <v>0</v>
      </c>
      <c r="M238" s="49">
        <v>0</v>
      </c>
      <c r="N238" s="49">
        <v>0</v>
      </c>
      <c r="O238" s="161"/>
    </row>
    <row r="239" spans="1:16" s="5" customFormat="1" ht="26.25" customHeight="1">
      <c r="A239" s="98"/>
      <c r="B239" s="84" t="s">
        <v>169</v>
      </c>
      <c r="C239" s="84" t="s">
        <v>170</v>
      </c>
      <c r="D239" s="154" t="s">
        <v>26</v>
      </c>
      <c r="E239" s="151" t="s">
        <v>171</v>
      </c>
      <c r="F239" s="84" t="s">
        <v>12</v>
      </c>
      <c r="G239" s="39" t="s">
        <v>53</v>
      </c>
      <c r="H239" s="45"/>
      <c r="I239" s="45"/>
      <c r="J239" s="45"/>
      <c r="K239" s="49"/>
      <c r="L239" s="45">
        <f>L240+L241+L242+L243</f>
        <v>500000</v>
      </c>
      <c r="M239" s="49">
        <f>M240+M241+M242+M243</f>
        <v>500000</v>
      </c>
      <c r="N239" s="49">
        <f>N240+N241+N242+N243</f>
        <v>500000</v>
      </c>
      <c r="O239" s="161"/>
    </row>
    <row r="240" spans="1:16" s="5" customFormat="1" ht="26.25" customHeight="1">
      <c r="A240" s="99"/>
      <c r="B240" s="70"/>
      <c r="C240" s="70"/>
      <c r="D240" s="155"/>
      <c r="E240" s="152"/>
      <c r="F240" s="70"/>
      <c r="G240" s="44" t="s">
        <v>20</v>
      </c>
      <c r="H240" s="45"/>
      <c r="I240" s="45"/>
      <c r="J240" s="45"/>
      <c r="K240" s="49"/>
      <c r="L240" s="45">
        <v>0</v>
      </c>
      <c r="M240" s="49">
        <v>0</v>
      </c>
      <c r="N240" s="49">
        <v>0</v>
      </c>
      <c r="O240" s="161"/>
    </row>
    <row r="241" spans="1:15" s="5" customFormat="1" ht="26.25" customHeight="1">
      <c r="A241" s="99"/>
      <c r="B241" s="70"/>
      <c r="C241" s="70"/>
      <c r="D241" s="155"/>
      <c r="E241" s="152"/>
      <c r="F241" s="70"/>
      <c r="G241" s="44" t="s">
        <v>7</v>
      </c>
      <c r="H241" s="45"/>
      <c r="I241" s="45"/>
      <c r="J241" s="45"/>
      <c r="K241" s="49"/>
      <c r="L241" s="45">
        <v>0</v>
      </c>
      <c r="M241" s="49">
        <v>0</v>
      </c>
      <c r="N241" s="49">
        <v>0</v>
      </c>
      <c r="O241" s="161"/>
    </row>
    <row r="242" spans="1:15" s="5" customFormat="1" ht="26.25" customHeight="1">
      <c r="A242" s="99"/>
      <c r="B242" s="70"/>
      <c r="C242" s="70"/>
      <c r="D242" s="155"/>
      <c r="E242" s="152"/>
      <c r="F242" s="70"/>
      <c r="G242" s="44" t="s">
        <v>111</v>
      </c>
      <c r="H242" s="45"/>
      <c r="I242" s="45"/>
      <c r="J242" s="45"/>
      <c r="K242" s="49"/>
      <c r="L242" s="45">
        <v>500000</v>
      </c>
      <c r="M242" s="49">
        <v>500000</v>
      </c>
      <c r="N242" s="49">
        <v>500000</v>
      </c>
      <c r="O242" s="161"/>
    </row>
    <row r="243" spans="1:15" s="5" customFormat="1" ht="26.25" customHeight="1">
      <c r="A243" s="100"/>
      <c r="B243" s="71"/>
      <c r="C243" s="71"/>
      <c r="D243" s="156"/>
      <c r="E243" s="153"/>
      <c r="F243" s="71"/>
      <c r="G243" s="44" t="s">
        <v>8</v>
      </c>
      <c r="H243" s="45"/>
      <c r="I243" s="45"/>
      <c r="J243" s="45"/>
      <c r="K243" s="49"/>
      <c r="L243" s="45">
        <v>0</v>
      </c>
      <c r="M243" s="49">
        <v>0</v>
      </c>
      <c r="N243" s="49">
        <v>0</v>
      </c>
      <c r="O243" s="161"/>
    </row>
    <row r="244" spans="1:15" s="5" customFormat="1" ht="26.25" customHeight="1">
      <c r="A244" s="98"/>
      <c r="B244" s="84" t="s">
        <v>173</v>
      </c>
      <c r="C244" s="84" t="s">
        <v>172</v>
      </c>
      <c r="D244" s="154" t="s">
        <v>26</v>
      </c>
      <c r="E244" s="151" t="s">
        <v>171</v>
      </c>
      <c r="F244" s="84" t="s">
        <v>12</v>
      </c>
      <c r="G244" s="39" t="s">
        <v>53</v>
      </c>
      <c r="H244" s="45"/>
      <c r="I244" s="45"/>
      <c r="J244" s="45"/>
      <c r="K244" s="49"/>
      <c r="L244" s="45">
        <f>L245+L246+L247+L248</f>
        <v>21600</v>
      </c>
      <c r="M244" s="49">
        <f>M245+M246+M247+M248</f>
        <v>0</v>
      </c>
      <c r="N244" s="49">
        <f>N245+N246+N247+N248</f>
        <v>0</v>
      </c>
      <c r="O244" s="161"/>
    </row>
    <row r="245" spans="1:15" s="5" customFormat="1" ht="26.25" customHeight="1">
      <c r="A245" s="99"/>
      <c r="B245" s="70"/>
      <c r="C245" s="70"/>
      <c r="D245" s="155"/>
      <c r="E245" s="152"/>
      <c r="F245" s="70"/>
      <c r="G245" s="44" t="s">
        <v>20</v>
      </c>
      <c r="H245" s="45"/>
      <c r="I245" s="45"/>
      <c r="J245" s="45"/>
      <c r="K245" s="49"/>
      <c r="L245" s="45">
        <v>0</v>
      </c>
      <c r="M245" s="49">
        <v>0</v>
      </c>
      <c r="N245" s="49">
        <v>0</v>
      </c>
      <c r="O245" s="161"/>
    </row>
    <row r="246" spans="1:15" s="5" customFormat="1" ht="26.25" customHeight="1">
      <c r="A246" s="99"/>
      <c r="B246" s="70"/>
      <c r="C246" s="70"/>
      <c r="D246" s="155"/>
      <c r="E246" s="152"/>
      <c r="F246" s="70"/>
      <c r="G246" s="44" t="s">
        <v>7</v>
      </c>
      <c r="H246" s="45"/>
      <c r="I246" s="45"/>
      <c r="J246" s="45"/>
      <c r="K246" s="49"/>
      <c r="L246" s="45">
        <v>0</v>
      </c>
      <c r="M246" s="49">
        <v>0</v>
      </c>
      <c r="N246" s="49">
        <v>0</v>
      </c>
      <c r="O246" s="161"/>
    </row>
    <row r="247" spans="1:15" s="5" customFormat="1" ht="26.25" customHeight="1">
      <c r="A247" s="99"/>
      <c r="B247" s="70"/>
      <c r="C247" s="70"/>
      <c r="D247" s="155"/>
      <c r="E247" s="152"/>
      <c r="F247" s="70"/>
      <c r="G247" s="44" t="s">
        <v>111</v>
      </c>
      <c r="H247" s="45"/>
      <c r="I247" s="45"/>
      <c r="J247" s="45"/>
      <c r="K247" s="49"/>
      <c r="L247" s="45">
        <v>21600</v>
      </c>
      <c r="M247" s="49">
        <v>0</v>
      </c>
      <c r="N247" s="49">
        <v>0</v>
      </c>
      <c r="O247" s="161"/>
    </row>
    <row r="248" spans="1:15" s="5" customFormat="1" ht="26.25" customHeight="1">
      <c r="A248" s="100"/>
      <c r="B248" s="71"/>
      <c r="C248" s="71"/>
      <c r="D248" s="156"/>
      <c r="E248" s="153"/>
      <c r="F248" s="71"/>
      <c r="G248" s="44" t="s">
        <v>8</v>
      </c>
      <c r="H248" s="45"/>
      <c r="I248" s="45"/>
      <c r="J248" s="45"/>
      <c r="K248" s="49"/>
      <c r="L248" s="45">
        <v>0</v>
      </c>
      <c r="M248" s="49">
        <v>0</v>
      </c>
      <c r="N248" s="49">
        <v>0</v>
      </c>
      <c r="O248" s="161"/>
    </row>
    <row r="249" spans="1:15" s="5" customFormat="1" ht="26.25" customHeight="1">
      <c r="A249" s="98"/>
      <c r="B249" s="84" t="s">
        <v>175</v>
      </c>
      <c r="C249" s="84" t="s">
        <v>174</v>
      </c>
      <c r="D249" s="154" t="s">
        <v>26</v>
      </c>
      <c r="E249" s="151" t="s">
        <v>171</v>
      </c>
      <c r="F249" s="84" t="s">
        <v>12</v>
      </c>
      <c r="G249" s="39" t="s">
        <v>53</v>
      </c>
      <c r="H249" s="45"/>
      <c r="I249" s="45"/>
      <c r="J249" s="45"/>
      <c r="K249" s="49"/>
      <c r="L249" s="45">
        <f>L250+L251+L252+L253</f>
        <v>16173.7</v>
      </c>
      <c r="M249" s="49">
        <f>M250+M251+M252+M253</f>
        <v>16173.7</v>
      </c>
      <c r="N249" s="49">
        <f>N250+N251+N252</f>
        <v>16173.7</v>
      </c>
      <c r="O249" s="161"/>
    </row>
    <row r="250" spans="1:15" s="5" customFormat="1" ht="26.25" customHeight="1">
      <c r="A250" s="99"/>
      <c r="B250" s="70"/>
      <c r="C250" s="70"/>
      <c r="D250" s="155"/>
      <c r="E250" s="152"/>
      <c r="F250" s="70"/>
      <c r="G250" s="44" t="s">
        <v>20</v>
      </c>
      <c r="H250" s="45"/>
      <c r="I250" s="45"/>
      <c r="J250" s="45"/>
      <c r="K250" s="49"/>
      <c r="L250" s="45">
        <v>0</v>
      </c>
      <c r="M250" s="49">
        <v>0</v>
      </c>
      <c r="N250" s="49">
        <v>0</v>
      </c>
      <c r="O250" s="161"/>
    </row>
    <row r="251" spans="1:15" s="5" customFormat="1" ht="26.25" customHeight="1">
      <c r="A251" s="99"/>
      <c r="B251" s="70"/>
      <c r="C251" s="70"/>
      <c r="D251" s="155"/>
      <c r="E251" s="152"/>
      <c r="F251" s="70"/>
      <c r="G251" s="44" t="s">
        <v>7</v>
      </c>
      <c r="H251" s="45"/>
      <c r="I251" s="45"/>
      <c r="J251" s="45"/>
      <c r="K251" s="49"/>
      <c r="L251" s="45">
        <v>0</v>
      </c>
      <c r="M251" s="49">
        <v>0</v>
      </c>
      <c r="N251" s="49">
        <v>0</v>
      </c>
      <c r="O251" s="161"/>
    </row>
    <row r="252" spans="1:15" s="5" customFormat="1" ht="26.25" customHeight="1">
      <c r="A252" s="99"/>
      <c r="B252" s="70"/>
      <c r="C252" s="70"/>
      <c r="D252" s="155"/>
      <c r="E252" s="152"/>
      <c r="F252" s="70"/>
      <c r="G252" s="44" t="s">
        <v>111</v>
      </c>
      <c r="H252" s="45"/>
      <c r="I252" s="45"/>
      <c r="J252" s="45"/>
      <c r="K252" s="49"/>
      <c r="L252" s="45">
        <v>16173.7</v>
      </c>
      <c r="M252" s="49">
        <v>16173.7</v>
      </c>
      <c r="N252" s="49">
        <v>16173.7</v>
      </c>
      <c r="O252" s="161"/>
    </row>
    <row r="253" spans="1:15" s="5" customFormat="1" ht="26.25" customHeight="1">
      <c r="A253" s="100"/>
      <c r="B253" s="71"/>
      <c r="C253" s="71"/>
      <c r="D253" s="156"/>
      <c r="E253" s="153"/>
      <c r="F253" s="71"/>
      <c r="G253" s="44" t="s">
        <v>8</v>
      </c>
      <c r="H253" s="45"/>
      <c r="I253" s="45"/>
      <c r="J253" s="45"/>
      <c r="K253" s="49"/>
      <c r="L253" s="45">
        <v>0</v>
      </c>
      <c r="M253" s="49">
        <v>0</v>
      </c>
      <c r="N253" s="49">
        <v>0</v>
      </c>
      <c r="O253" s="161"/>
    </row>
    <row r="254" spans="1:15" s="5" customFormat="1" ht="26.25" customHeight="1">
      <c r="A254" s="98"/>
      <c r="B254" s="84" t="s">
        <v>176</v>
      </c>
      <c r="C254" s="84" t="s">
        <v>177</v>
      </c>
      <c r="D254" s="154" t="s">
        <v>26</v>
      </c>
      <c r="E254" s="151" t="s">
        <v>171</v>
      </c>
      <c r="F254" s="84" t="s">
        <v>12</v>
      </c>
      <c r="G254" s="39" t="s">
        <v>53</v>
      </c>
      <c r="H254" s="45"/>
      <c r="I254" s="45"/>
      <c r="J254" s="45"/>
      <c r="K254" s="49"/>
      <c r="L254" s="45">
        <f>L255+L256+L257</f>
        <v>13606.2</v>
      </c>
      <c r="M254" s="49">
        <f>M255+M257</f>
        <v>0</v>
      </c>
      <c r="N254" s="49">
        <f>N255+N256+N257</f>
        <v>0</v>
      </c>
      <c r="O254" s="161"/>
    </row>
    <row r="255" spans="1:15" s="5" customFormat="1" ht="26.25" customHeight="1">
      <c r="A255" s="99"/>
      <c r="B255" s="70"/>
      <c r="C255" s="70"/>
      <c r="D255" s="155"/>
      <c r="E255" s="152"/>
      <c r="F255" s="70"/>
      <c r="G255" s="44" t="s">
        <v>20</v>
      </c>
      <c r="H255" s="45"/>
      <c r="I255" s="45"/>
      <c r="J255" s="45"/>
      <c r="K255" s="49"/>
      <c r="L255" s="45">
        <v>0</v>
      </c>
      <c r="M255" s="49">
        <v>0</v>
      </c>
      <c r="N255" s="49">
        <v>0</v>
      </c>
      <c r="O255" s="161"/>
    </row>
    <row r="256" spans="1:15" s="5" customFormat="1" ht="26.25" customHeight="1">
      <c r="A256" s="99"/>
      <c r="B256" s="70"/>
      <c r="C256" s="70"/>
      <c r="D256" s="155"/>
      <c r="E256" s="152"/>
      <c r="F256" s="70"/>
      <c r="G256" s="44" t="s">
        <v>7</v>
      </c>
      <c r="H256" s="45"/>
      <c r="I256" s="45"/>
      <c r="J256" s="45"/>
      <c r="K256" s="49"/>
      <c r="L256" s="45">
        <v>0</v>
      </c>
      <c r="M256" s="49">
        <v>0</v>
      </c>
      <c r="N256" s="49">
        <v>0</v>
      </c>
      <c r="O256" s="161"/>
    </row>
    <row r="257" spans="1:15" s="5" customFormat="1" ht="26.25" customHeight="1">
      <c r="A257" s="99"/>
      <c r="B257" s="70"/>
      <c r="C257" s="70"/>
      <c r="D257" s="155"/>
      <c r="E257" s="152"/>
      <c r="F257" s="70"/>
      <c r="G257" s="44" t="s">
        <v>111</v>
      </c>
      <c r="H257" s="45"/>
      <c r="I257" s="45"/>
      <c r="J257" s="45"/>
      <c r="K257" s="49"/>
      <c r="L257" s="45">
        <v>13606.2</v>
      </c>
      <c r="M257" s="49">
        <v>0</v>
      </c>
      <c r="N257" s="49">
        <v>0</v>
      </c>
      <c r="O257" s="161"/>
    </row>
    <row r="258" spans="1:15" s="5" customFormat="1" ht="26.25" customHeight="1">
      <c r="A258" s="100"/>
      <c r="B258" s="71"/>
      <c r="C258" s="71"/>
      <c r="D258" s="156"/>
      <c r="E258" s="153"/>
      <c r="F258" s="71"/>
      <c r="G258" s="44" t="s">
        <v>8</v>
      </c>
      <c r="H258" s="45"/>
      <c r="I258" s="45"/>
      <c r="J258" s="45"/>
      <c r="K258" s="49"/>
      <c r="L258" s="45">
        <v>0</v>
      </c>
      <c r="M258" s="49">
        <v>0</v>
      </c>
      <c r="N258" s="49">
        <v>0</v>
      </c>
      <c r="O258" s="161"/>
    </row>
    <row r="259" spans="1:15" s="5" customFormat="1" ht="26.25" customHeight="1">
      <c r="A259" s="98"/>
      <c r="B259" s="84" t="s">
        <v>178</v>
      </c>
      <c r="C259" s="84" t="s">
        <v>179</v>
      </c>
      <c r="D259" s="154" t="s">
        <v>26</v>
      </c>
      <c r="E259" s="151" t="s">
        <v>171</v>
      </c>
      <c r="F259" s="84" t="s">
        <v>12</v>
      </c>
      <c r="G259" s="39" t="s">
        <v>53</v>
      </c>
      <c r="H259" s="45"/>
      <c r="I259" s="45"/>
      <c r="J259" s="45"/>
      <c r="K259" s="49"/>
      <c r="L259" s="45">
        <f>L260+L261+L262+L263</f>
        <v>68000</v>
      </c>
      <c r="M259" s="49">
        <f>M260+M261+M262+M263</f>
        <v>0</v>
      </c>
      <c r="N259" s="49">
        <f>N260+N261+N262+N263</f>
        <v>0</v>
      </c>
      <c r="O259" s="161"/>
    </row>
    <row r="260" spans="1:15" s="5" customFormat="1" ht="26.25" customHeight="1">
      <c r="A260" s="99"/>
      <c r="B260" s="70"/>
      <c r="C260" s="70"/>
      <c r="D260" s="155"/>
      <c r="E260" s="152"/>
      <c r="F260" s="70"/>
      <c r="G260" s="44" t="s">
        <v>20</v>
      </c>
      <c r="H260" s="45"/>
      <c r="I260" s="45"/>
      <c r="J260" s="45"/>
      <c r="K260" s="49"/>
      <c r="L260" s="45">
        <v>0</v>
      </c>
      <c r="M260" s="49">
        <v>0</v>
      </c>
      <c r="N260" s="49">
        <v>0</v>
      </c>
      <c r="O260" s="161"/>
    </row>
    <row r="261" spans="1:15" s="5" customFormat="1" ht="26.25" customHeight="1">
      <c r="A261" s="99"/>
      <c r="B261" s="70"/>
      <c r="C261" s="70"/>
      <c r="D261" s="155"/>
      <c r="E261" s="152"/>
      <c r="F261" s="70"/>
      <c r="G261" s="44" t="s">
        <v>7</v>
      </c>
      <c r="H261" s="45"/>
      <c r="I261" s="45"/>
      <c r="J261" s="45"/>
      <c r="K261" s="49"/>
      <c r="L261" s="45">
        <v>0</v>
      </c>
      <c r="M261" s="49">
        <v>0</v>
      </c>
      <c r="N261" s="49">
        <v>0</v>
      </c>
      <c r="O261" s="161"/>
    </row>
    <row r="262" spans="1:15" s="5" customFormat="1" ht="26.25" customHeight="1">
      <c r="A262" s="99"/>
      <c r="B262" s="70"/>
      <c r="C262" s="70"/>
      <c r="D262" s="155"/>
      <c r="E262" s="152"/>
      <c r="F262" s="70"/>
      <c r="G262" s="44" t="s">
        <v>111</v>
      </c>
      <c r="H262" s="45"/>
      <c r="I262" s="45"/>
      <c r="J262" s="45"/>
      <c r="K262" s="49"/>
      <c r="L262" s="45">
        <v>68000</v>
      </c>
      <c r="M262" s="49">
        <v>0</v>
      </c>
      <c r="N262" s="49">
        <v>0</v>
      </c>
      <c r="O262" s="161"/>
    </row>
    <row r="263" spans="1:15" s="5" customFormat="1" ht="26.25" customHeight="1">
      <c r="A263" s="100"/>
      <c r="B263" s="71"/>
      <c r="C263" s="71"/>
      <c r="D263" s="156"/>
      <c r="E263" s="153"/>
      <c r="F263" s="71"/>
      <c r="G263" s="44" t="s">
        <v>8</v>
      </c>
      <c r="H263" s="45"/>
      <c r="I263" s="45"/>
      <c r="J263" s="45"/>
      <c r="K263" s="49"/>
      <c r="L263" s="45">
        <v>0</v>
      </c>
      <c r="M263" s="49">
        <v>0</v>
      </c>
      <c r="N263" s="49">
        <v>0</v>
      </c>
      <c r="O263" s="161"/>
    </row>
    <row r="264" spans="1:15" s="5" customFormat="1" ht="26.25" customHeight="1">
      <c r="A264" s="98"/>
      <c r="B264" s="84" t="s">
        <v>181</v>
      </c>
      <c r="C264" s="84" t="s">
        <v>180</v>
      </c>
      <c r="D264" s="154" t="s">
        <v>26</v>
      </c>
      <c r="E264" s="151" t="s">
        <v>171</v>
      </c>
      <c r="F264" s="84" t="s">
        <v>12</v>
      </c>
      <c r="G264" s="39" t="s">
        <v>53</v>
      </c>
      <c r="H264" s="45"/>
      <c r="I264" s="45"/>
      <c r="J264" s="45"/>
      <c r="K264" s="49"/>
      <c r="L264" s="45">
        <f>L265+L266+L267</f>
        <v>1470600</v>
      </c>
      <c r="M264" s="49">
        <f>M265+M266+M267</f>
        <v>0</v>
      </c>
      <c r="N264" s="49">
        <f>N265+N266+N267</f>
        <v>0</v>
      </c>
      <c r="O264" s="161"/>
    </row>
    <row r="265" spans="1:15" s="5" customFormat="1" ht="26.25" customHeight="1">
      <c r="A265" s="99"/>
      <c r="B265" s="70"/>
      <c r="C265" s="70"/>
      <c r="D265" s="155"/>
      <c r="E265" s="152"/>
      <c r="F265" s="70"/>
      <c r="G265" s="44" t="s">
        <v>20</v>
      </c>
      <c r="H265" s="45"/>
      <c r="I265" s="45"/>
      <c r="J265" s="45"/>
      <c r="K265" s="49"/>
      <c r="L265" s="45">
        <v>946819.53</v>
      </c>
      <c r="M265" s="49">
        <v>0</v>
      </c>
      <c r="N265" s="49">
        <v>0</v>
      </c>
      <c r="O265" s="161"/>
    </row>
    <row r="266" spans="1:15" s="5" customFormat="1" ht="26.25" customHeight="1">
      <c r="A266" s="99"/>
      <c r="B266" s="70"/>
      <c r="C266" s="70"/>
      <c r="D266" s="155"/>
      <c r="E266" s="152"/>
      <c r="F266" s="70"/>
      <c r="G266" s="44" t="s">
        <v>7</v>
      </c>
      <c r="H266" s="45"/>
      <c r="I266" s="45"/>
      <c r="J266" s="45"/>
      <c r="K266" s="49"/>
      <c r="L266" s="45">
        <v>303180.46999999997</v>
      </c>
      <c r="M266" s="49">
        <v>0</v>
      </c>
      <c r="N266" s="49">
        <v>0</v>
      </c>
      <c r="O266" s="161"/>
    </row>
    <row r="267" spans="1:15" s="5" customFormat="1" ht="26.25" customHeight="1">
      <c r="A267" s="99"/>
      <c r="B267" s="70"/>
      <c r="C267" s="70"/>
      <c r="D267" s="155"/>
      <c r="E267" s="152"/>
      <c r="F267" s="70"/>
      <c r="G267" s="44" t="s">
        <v>111</v>
      </c>
      <c r="H267" s="45"/>
      <c r="I267" s="45"/>
      <c r="J267" s="45"/>
      <c r="K267" s="49"/>
      <c r="L267" s="45">
        <v>220600</v>
      </c>
      <c r="M267" s="49">
        <v>0</v>
      </c>
      <c r="N267" s="49">
        <v>0</v>
      </c>
      <c r="O267" s="161"/>
    </row>
    <row r="268" spans="1:15" s="5" customFormat="1" ht="26.25" customHeight="1">
      <c r="A268" s="100"/>
      <c r="B268" s="71"/>
      <c r="C268" s="71"/>
      <c r="D268" s="156"/>
      <c r="E268" s="153"/>
      <c r="F268" s="71"/>
      <c r="G268" s="44" t="s">
        <v>8</v>
      </c>
      <c r="H268" s="45"/>
      <c r="I268" s="45"/>
      <c r="J268" s="45"/>
      <c r="K268" s="49"/>
      <c r="L268" s="45">
        <v>0</v>
      </c>
      <c r="M268" s="49">
        <v>0</v>
      </c>
      <c r="N268" s="49">
        <v>0</v>
      </c>
      <c r="O268" s="162"/>
    </row>
    <row r="269" spans="1:15" s="3" customFormat="1" ht="24.75" customHeight="1">
      <c r="A269" s="62"/>
      <c r="B269" s="102" t="s">
        <v>106</v>
      </c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</row>
    <row r="270" spans="1:15" ht="26.25" customHeight="1">
      <c r="A270" s="57"/>
      <c r="B270" s="111" t="s">
        <v>107</v>
      </c>
      <c r="C270" s="104" t="s">
        <v>182</v>
      </c>
      <c r="D270" s="104" t="s">
        <v>109</v>
      </c>
      <c r="E270" s="112" t="s">
        <v>171</v>
      </c>
      <c r="F270" s="111" t="s">
        <v>12</v>
      </c>
      <c r="G270" s="53" t="s">
        <v>5</v>
      </c>
      <c r="H270" s="47">
        <f>I270+M270+L270+J270+K270</f>
        <v>45043108.670000002</v>
      </c>
      <c r="I270" s="47">
        <f>I273+I274+I275+I272</f>
        <v>8140269</v>
      </c>
      <c r="J270" s="47">
        <f t="shared" ref="J270:K270" si="19">J273+J274+J275+J272</f>
        <v>8051018.5199999996</v>
      </c>
      <c r="K270" s="50">
        <f t="shared" si="19"/>
        <v>5335539</v>
      </c>
      <c r="L270" s="50">
        <f t="shared" ref="L270:M270" si="20">L273+L274+L275+L272</f>
        <v>11534375.199999999</v>
      </c>
      <c r="M270" s="50">
        <f t="shared" si="20"/>
        <v>11981906.949999999</v>
      </c>
      <c r="N270" s="50">
        <f>N272+N273+N274+N275</f>
        <v>12447339.99</v>
      </c>
      <c r="O270" s="116" t="s">
        <v>22</v>
      </c>
    </row>
    <row r="271" spans="1:15" ht="15.75">
      <c r="A271" s="57"/>
      <c r="B271" s="111"/>
      <c r="C271" s="104"/>
      <c r="D271" s="111"/>
      <c r="E271" s="113"/>
      <c r="F271" s="111"/>
      <c r="G271" s="53" t="s">
        <v>6</v>
      </c>
      <c r="H271" s="47"/>
      <c r="I271" s="47"/>
      <c r="J271" s="47"/>
      <c r="K271" s="50"/>
      <c r="L271" s="50"/>
      <c r="M271" s="50"/>
      <c r="N271" s="50"/>
      <c r="O271" s="116"/>
    </row>
    <row r="272" spans="1:15" ht="25.5">
      <c r="A272" s="57"/>
      <c r="B272" s="111"/>
      <c r="C272" s="104"/>
      <c r="D272" s="111"/>
      <c r="E272" s="113"/>
      <c r="F272" s="111"/>
      <c r="G272" s="53" t="s">
        <v>20</v>
      </c>
      <c r="H272" s="47">
        <v>0</v>
      </c>
      <c r="I272" s="47">
        <v>0</v>
      </c>
      <c r="J272" s="47">
        <v>0</v>
      </c>
      <c r="K272" s="50">
        <v>0</v>
      </c>
      <c r="L272" s="47">
        <v>0</v>
      </c>
      <c r="M272" s="50">
        <v>0</v>
      </c>
      <c r="N272" s="50">
        <v>0</v>
      </c>
      <c r="O272" s="116"/>
    </row>
    <row r="273" spans="1:15" ht="25.5">
      <c r="A273" s="57"/>
      <c r="B273" s="111"/>
      <c r="C273" s="104"/>
      <c r="D273" s="111"/>
      <c r="E273" s="113"/>
      <c r="F273" s="111"/>
      <c r="G273" s="53" t="s">
        <v>7</v>
      </c>
      <c r="H273" s="47">
        <f>I273+J273+K273</f>
        <v>0</v>
      </c>
      <c r="I273" s="47">
        <v>0</v>
      </c>
      <c r="J273" s="47">
        <v>0</v>
      </c>
      <c r="K273" s="50">
        <v>0</v>
      </c>
      <c r="L273" s="47">
        <v>0</v>
      </c>
      <c r="M273" s="50">
        <v>0</v>
      </c>
      <c r="N273" s="50">
        <v>0</v>
      </c>
      <c r="O273" s="116"/>
    </row>
    <row r="274" spans="1:15" ht="25.5">
      <c r="A274" s="57"/>
      <c r="B274" s="111"/>
      <c r="C274" s="104"/>
      <c r="D274" s="111"/>
      <c r="E274" s="113"/>
      <c r="F274" s="111"/>
      <c r="G274" s="53" t="s">
        <v>111</v>
      </c>
      <c r="H274" s="47">
        <f>I274+J274+K274+M274+L274</f>
        <v>45043108.670000002</v>
      </c>
      <c r="I274" s="47">
        <v>8140269</v>
      </c>
      <c r="J274" s="50">
        <v>8051018.5199999996</v>
      </c>
      <c r="K274" s="48">
        <v>5335539</v>
      </c>
      <c r="L274" s="50">
        <v>11534375.199999999</v>
      </c>
      <c r="M274" s="50">
        <v>11981906.949999999</v>
      </c>
      <c r="N274" s="50">
        <v>12447339.99</v>
      </c>
      <c r="O274" s="116"/>
    </row>
    <row r="275" spans="1:15" ht="45" customHeight="1">
      <c r="A275" s="57"/>
      <c r="B275" s="111"/>
      <c r="C275" s="104"/>
      <c r="D275" s="111"/>
      <c r="E275" s="114"/>
      <c r="F275" s="111"/>
      <c r="G275" s="53" t="s">
        <v>8</v>
      </c>
      <c r="H275" s="47">
        <f>I275+J275+K275</f>
        <v>0</v>
      </c>
      <c r="I275" s="47">
        <v>0</v>
      </c>
      <c r="J275" s="50">
        <v>0</v>
      </c>
      <c r="K275" s="50">
        <v>0</v>
      </c>
      <c r="L275" s="50">
        <v>0</v>
      </c>
      <c r="M275" s="50">
        <v>0</v>
      </c>
      <c r="N275" s="50">
        <v>0</v>
      </c>
      <c r="O275" s="116"/>
    </row>
    <row r="276" spans="1:15" s="4" customFormat="1" ht="25.5">
      <c r="A276" s="63"/>
      <c r="B276" s="108"/>
      <c r="C276" s="109" t="s">
        <v>13</v>
      </c>
      <c r="D276" s="108"/>
      <c r="E276" s="108"/>
      <c r="F276" s="108"/>
      <c r="G276" s="37" t="s">
        <v>5</v>
      </c>
      <c r="H276" s="38">
        <f>I276+J276+K276+L276+M276+N276</f>
        <v>1171735580.1699998</v>
      </c>
      <c r="I276" s="38">
        <f>I7+I13+I30+I36+I42+I54+I61+I67+I74+I141+I174+I214+I220+I226+I270</f>
        <v>146924003.22</v>
      </c>
      <c r="J276" s="38">
        <f>J141+J80+J74+J13+J30+J7+J270+J42+J174+J226+J182+J188+J54+J36+J214+J67+J220</f>
        <v>165568025.97000003</v>
      </c>
      <c r="K276" s="38">
        <f>K7+K13+K30+K36+K42+K54+K61+K67+K74+K141+K174+K214+K220+K226+K270</f>
        <v>189347811.06999999</v>
      </c>
      <c r="L276" s="38">
        <f>L278+L279+L280+L281</f>
        <v>237446553.86999997</v>
      </c>
      <c r="M276" s="38">
        <f>M278+M279+M280+M281</f>
        <v>214889149.48999995</v>
      </c>
      <c r="N276" s="38">
        <f>N278+N279+N280+N281</f>
        <v>217560036.55000001</v>
      </c>
      <c r="O276" s="115"/>
    </row>
    <row r="277" spans="1:15" s="4" customFormat="1" ht="15.75">
      <c r="A277" s="63"/>
      <c r="B277" s="108"/>
      <c r="C277" s="110"/>
      <c r="D277" s="108"/>
      <c r="E277" s="108"/>
      <c r="F277" s="108"/>
      <c r="G277" s="37" t="s">
        <v>6</v>
      </c>
      <c r="H277" s="38"/>
      <c r="I277" s="38"/>
      <c r="J277" s="38"/>
      <c r="K277" s="38"/>
      <c r="L277" s="38"/>
      <c r="M277" s="38"/>
      <c r="N277" s="38"/>
      <c r="O277" s="115"/>
    </row>
    <row r="278" spans="1:15" s="4" customFormat="1" ht="25.5">
      <c r="A278" s="63"/>
      <c r="B278" s="108"/>
      <c r="C278" s="110"/>
      <c r="D278" s="108"/>
      <c r="E278" s="108"/>
      <c r="F278" s="108"/>
      <c r="G278" s="37" t="s">
        <v>20</v>
      </c>
      <c r="H278" s="38">
        <f>I278+J278+K278+L278+M278+N278</f>
        <v>31677101.66</v>
      </c>
      <c r="I278" s="38">
        <f>I272+I228+I222+I216+I176+I143+I76+I63+I56+I45+I38+I32+I16+I9</f>
        <v>200000</v>
      </c>
      <c r="J278" s="38">
        <f>J9+J16+J32+J38+J45+J56+J63+J69+J76+J143+J176+J216+J222+J228+J272</f>
        <v>9726593.3900000006</v>
      </c>
      <c r="K278" s="38">
        <f>K9+K16+K32+K38+K45+K56+K63+K69+K76+K143+K176+K216+K222+K228+K272</f>
        <v>13383343.970000001</v>
      </c>
      <c r="L278" s="38">
        <f>L16+L32+L38+L45+L56+L63+L69+L76+L143+L176+L216+L222+L228+L272</f>
        <v>7651461.4400000004</v>
      </c>
      <c r="M278" s="38">
        <f>M9+M16+M32+M38+M45+M50+M56+M63+M69+M76+M143+M176+M216+M222+M228+M272</f>
        <v>359641.91</v>
      </c>
      <c r="N278" s="38">
        <f>N9+N16+N32+N38+N45+N56+N63+N69+N76+N143++N176+N216+N222+N228+N272</f>
        <v>356060.95</v>
      </c>
      <c r="O278" s="115"/>
    </row>
    <row r="279" spans="1:15" s="4" customFormat="1" ht="25.5">
      <c r="A279" s="63"/>
      <c r="B279" s="108"/>
      <c r="C279" s="110"/>
      <c r="D279" s="108"/>
      <c r="E279" s="108"/>
      <c r="F279" s="108"/>
      <c r="G279" s="37" t="s">
        <v>7</v>
      </c>
      <c r="H279" s="38">
        <f>I279+J279+K279+L279+M279+N279</f>
        <v>50339360.289999992</v>
      </c>
      <c r="I279" s="38">
        <f>I144+I83+I223+I64+I77+I17+I33+I10+I273+I46+I177+I229+I185+I191+I57+I39+I217</f>
        <v>8014960.8799999999</v>
      </c>
      <c r="J279" s="38">
        <f>J144+J83+J77+J17+J33+J10+J273+J46+J177+J229+J185+J191+J57+J39+J217+J70+J223</f>
        <v>7423410.3599999994</v>
      </c>
      <c r="K279" s="38">
        <f>K17+K33+K39++K46+K57+K64+K77+K144+K177+K217+K223+K229+K273</f>
        <v>21590914.509999998</v>
      </c>
      <c r="L279" s="38">
        <f>L10+L17+L33+L39+L46+L51+L57+L64+L70+L77+L144+L177+L217+L223+L229+L273</f>
        <v>13008419.76</v>
      </c>
      <c r="M279" s="38">
        <f>M10+M17+M33+M39+M46+M57+M64+M70+M77+M177+M217+M223+M229+M273</f>
        <v>148803.73000000001</v>
      </c>
      <c r="N279" s="38">
        <f>N10+N17+N33+N39+N46+N57+N64+N70+N77+N144+N177+N217+N223+N229+N273</f>
        <v>152851.04999999999</v>
      </c>
      <c r="O279" s="115"/>
    </row>
    <row r="280" spans="1:15" s="4" customFormat="1" ht="25.5">
      <c r="A280" s="63"/>
      <c r="B280" s="108"/>
      <c r="C280" s="110"/>
      <c r="D280" s="108"/>
      <c r="E280" s="108"/>
      <c r="F280" s="108"/>
      <c r="G280" s="37" t="s">
        <v>111</v>
      </c>
      <c r="H280" s="38">
        <f>I280+J280+K280+L280+M280+N280</f>
        <v>1088819118.22</v>
      </c>
      <c r="I280" s="38">
        <f>I145+I84+I224+I65+I78+I18+I34+I11+I274+I47+I178+I230+I186+I192+I58+I40+I218+I71</f>
        <v>138559042.34</v>
      </c>
      <c r="J280" s="38">
        <f>J145+J84+J78+J18+J34+J11+J274+J47+J178+J230+J186+J192+J58+J40+J218+J71+J224</f>
        <v>148268022.22000003</v>
      </c>
      <c r="K280" s="38">
        <f>K11+K18+K34+K40+K47+K58+K65+K71+K78+K145+K178+K218+K224+K230+K274</f>
        <v>154223552.59</v>
      </c>
      <c r="L280" s="38">
        <f>L11+L18+L34+L40+L47+L52+L58+L65+L71+L78+L145+L178+L218+L224+L230+L274</f>
        <v>216636672.66999999</v>
      </c>
      <c r="M280" s="38">
        <f>M11+M18+M34+M40+M47+M52+M58+M65+M71+M78+M145+M178+M218+M224+M230+M274</f>
        <v>214230703.84999996</v>
      </c>
      <c r="N280" s="38">
        <f>N11+N18+N34+N40+N47+N52+N58+N65+N71+N78+N145+N178+N218+N224+N230+N274</f>
        <v>216901124.55000001</v>
      </c>
      <c r="O280" s="115"/>
    </row>
    <row r="281" spans="1:15" s="4" customFormat="1" ht="25.5">
      <c r="A281" s="63"/>
      <c r="B281" s="108"/>
      <c r="C281" s="110"/>
      <c r="D281" s="108"/>
      <c r="E281" s="108"/>
      <c r="F281" s="108"/>
      <c r="G281" s="37" t="s">
        <v>8</v>
      </c>
      <c r="H281" s="38">
        <f>I281+J281+K281+L281+M281+N281</f>
        <v>900000</v>
      </c>
      <c r="I281" s="38">
        <f>I146+I85+I79+I19+I35+I12+I275+I48+I179+I231+I187+I193+I59+I41+I219</f>
        <v>150000</v>
      </c>
      <c r="J281" s="38">
        <f>J146+J85+J79+J19+J35+J12+J275+J48+J179+J231+J187+J193+J59+J41+J219</f>
        <v>150000</v>
      </c>
      <c r="K281" s="38">
        <f>K146+K85+K79+K19+K35+K12+K275+K48+K179+K231+K187+K193+K59+K41+K219</f>
        <v>150000</v>
      </c>
      <c r="L281" s="38">
        <f>L146+L85+L79+L19+L35+L12+L275+L48+L179+L231+L187+L193+L59+L41+L219</f>
        <v>150000</v>
      </c>
      <c r="M281" s="38">
        <f>M146+M85+M79+M19+M35+M12+M275+M48+M179+M231+M187+M193+M59+M41+M219</f>
        <v>150000</v>
      </c>
      <c r="N281" s="38">
        <f>N12+N19+N35+N41+N48+N59+N66+N72+N79+N146+N181+N225+N233</f>
        <v>150000</v>
      </c>
      <c r="O281" s="115"/>
    </row>
    <row r="282" spans="1:15">
      <c r="B282" s="4"/>
      <c r="C282" s="4"/>
      <c r="D282" s="4"/>
      <c r="E282" s="4"/>
      <c r="F282" s="4"/>
      <c r="G282" s="4"/>
      <c r="H282" s="54"/>
      <c r="I282" s="54">
        <f>I276-I281</f>
        <v>146774003.22</v>
      </c>
      <c r="J282" s="54">
        <f>J276-J281</f>
        <v>165418025.97000003</v>
      </c>
      <c r="K282" s="54">
        <f t="shared" ref="K282" si="21">K276-K281</f>
        <v>189197811.06999999</v>
      </c>
      <c r="L282" s="54">
        <f>L276-L281</f>
        <v>237296553.86999997</v>
      </c>
      <c r="M282" s="55">
        <f>M276-M281</f>
        <v>214739149.48999995</v>
      </c>
      <c r="N282" s="55">
        <f>N276-N281</f>
        <v>217410036.55000001</v>
      </c>
      <c r="O282" s="4"/>
    </row>
    <row r="283" spans="1:15">
      <c r="I283" s="6">
        <v>143996283.22</v>
      </c>
      <c r="J283" s="6">
        <v>161220632.59999999</v>
      </c>
      <c r="K283" s="6">
        <v>179359553.44</v>
      </c>
      <c r="L283" s="6">
        <v>147497275.75</v>
      </c>
      <c r="M283" s="8">
        <f>M279+M280+M278</f>
        <v>214739149.48999995</v>
      </c>
      <c r="N283" s="8"/>
    </row>
    <row r="284" spans="1:15">
      <c r="I284" s="6">
        <f>I282-I283</f>
        <v>2777720</v>
      </c>
      <c r="J284" s="6">
        <f>J283-J282</f>
        <v>-4197393.3700000346</v>
      </c>
      <c r="K284" s="6">
        <f t="shared" ref="K284:L284" si="22">K283-K282</f>
        <v>-9838257.6299999952</v>
      </c>
      <c r="L284" s="6">
        <f t="shared" si="22"/>
        <v>-89799278.119999975</v>
      </c>
      <c r="M284" s="10">
        <v>88258286.189999998</v>
      </c>
      <c r="N284" s="10"/>
    </row>
    <row r="285" spans="1:15">
      <c r="K285" s="8"/>
      <c r="M285" s="8">
        <f>M283-M284</f>
        <v>126480863.29999995</v>
      </c>
      <c r="N285" s="8"/>
    </row>
    <row r="286" spans="1:15">
      <c r="J286" s="6">
        <v>165418025.97</v>
      </c>
      <c r="K286" s="8">
        <f>K284-128051.2</f>
        <v>-9966308.8299999945</v>
      </c>
      <c r="L286" s="6"/>
    </row>
    <row r="287" spans="1:15">
      <c r="J287" s="6">
        <f>J286-J282</f>
        <v>0</v>
      </c>
    </row>
  </sheetData>
  <mergeCells count="309">
    <mergeCell ref="O226:O268"/>
    <mergeCell ref="C259:C263"/>
    <mergeCell ref="B259:B263"/>
    <mergeCell ref="A259:A263"/>
    <mergeCell ref="D259:D263"/>
    <mergeCell ref="E259:E263"/>
    <mergeCell ref="F259:F263"/>
    <mergeCell ref="C264:C268"/>
    <mergeCell ref="B264:B268"/>
    <mergeCell ref="A264:A268"/>
    <mergeCell ref="D264:D268"/>
    <mergeCell ref="E264:E268"/>
    <mergeCell ref="F264:F268"/>
    <mergeCell ref="F249:F253"/>
    <mergeCell ref="E249:E253"/>
    <mergeCell ref="D249:D253"/>
    <mergeCell ref="C249:C253"/>
    <mergeCell ref="B249:B253"/>
    <mergeCell ref="A249:A253"/>
    <mergeCell ref="F254:F258"/>
    <mergeCell ref="E254:E258"/>
    <mergeCell ref="D254:D258"/>
    <mergeCell ref="C254:C258"/>
    <mergeCell ref="B254:B258"/>
    <mergeCell ref="A254:A258"/>
    <mergeCell ref="C239:C243"/>
    <mergeCell ref="B239:B243"/>
    <mergeCell ref="A239:A243"/>
    <mergeCell ref="D239:D243"/>
    <mergeCell ref="E239:E243"/>
    <mergeCell ref="F239:F243"/>
    <mergeCell ref="C244:C248"/>
    <mergeCell ref="B244:B248"/>
    <mergeCell ref="A244:A248"/>
    <mergeCell ref="D244:D248"/>
    <mergeCell ref="E244:E248"/>
    <mergeCell ref="F244:F248"/>
    <mergeCell ref="A214:B219"/>
    <mergeCell ref="A220:B225"/>
    <mergeCell ref="A226:B233"/>
    <mergeCell ref="C234:C238"/>
    <mergeCell ref="B234:B238"/>
    <mergeCell ref="A234:A238"/>
    <mergeCell ref="D234:D238"/>
    <mergeCell ref="E234:E238"/>
    <mergeCell ref="F234:F238"/>
    <mergeCell ref="C220:C225"/>
    <mergeCell ref="D220:D225"/>
    <mergeCell ref="F214:F219"/>
    <mergeCell ref="A111:A115"/>
    <mergeCell ref="B111:B115"/>
    <mergeCell ref="D111:D115"/>
    <mergeCell ref="E111:E115"/>
    <mergeCell ref="F106:F110"/>
    <mergeCell ref="F111:F115"/>
    <mergeCell ref="A101:A105"/>
    <mergeCell ref="B101:B105"/>
    <mergeCell ref="C101:C105"/>
    <mergeCell ref="E101:E105"/>
    <mergeCell ref="D101:D105"/>
    <mergeCell ref="F101:F105"/>
    <mergeCell ref="C106:C110"/>
    <mergeCell ref="A106:A110"/>
    <mergeCell ref="B106:B110"/>
    <mergeCell ref="D106:D110"/>
    <mergeCell ref="E106:E110"/>
    <mergeCell ref="C111:C115"/>
    <mergeCell ref="A91:A95"/>
    <mergeCell ref="B91:B95"/>
    <mergeCell ref="C91:C95"/>
    <mergeCell ref="D91:D95"/>
    <mergeCell ref="E91:E95"/>
    <mergeCell ref="F91:F95"/>
    <mergeCell ref="A96:A100"/>
    <mergeCell ref="B96:B100"/>
    <mergeCell ref="C96:C100"/>
    <mergeCell ref="D96:D100"/>
    <mergeCell ref="E96:E100"/>
    <mergeCell ref="F96:F100"/>
    <mergeCell ref="A67:B72"/>
    <mergeCell ref="A73:O73"/>
    <mergeCell ref="A74:B79"/>
    <mergeCell ref="C86:C90"/>
    <mergeCell ref="B86:B90"/>
    <mergeCell ref="A86:A90"/>
    <mergeCell ref="D86:D90"/>
    <mergeCell ref="E86:E90"/>
    <mergeCell ref="F86:F90"/>
    <mergeCell ref="B80:B85"/>
    <mergeCell ref="C80:C85"/>
    <mergeCell ref="D80:D85"/>
    <mergeCell ref="F74:F79"/>
    <mergeCell ref="C74:C79"/>
    <mergeCell ref="D74:D79"/>
    <mergeCell ref="C67:C72"/>
    <mergeCell ref="D67:D72"/>
    <mergeCell ref="E74:E79"/>
    <mergeCell ref="E67:E72"/>
    <mergeCell ref="F67:F72"/>
    <mergeCell ref="O67:O72"/>
    <mergeCell ref="F80:F85"/>
    <mergeCell ref="E80:E85"/>
    <mergeCell ref="O74:O140"/>
    <mergeCell ref="A36:B41"/>
    <mergeCell ref="A42:B48"/>
    <mergeCell ref="O13:O29"/>
    <mergeCell ref="C25:C29"/>
    <mergeCell ref="B25:B29"/>
    <mergeCell ref="D25:D29"/>
    <mergeCell ref="E25:E29"/>
    <mergeCell ref="F25:F29"/>
    <mergeCell ref="A54:B59"/>
    <mergeCell ref="O54:O59"/>
    <mergeCell ref="A49:A53"/>
    <mergeCell ref="F30:F35"/>
    <mergeCell ref="D42:D48"/>
    <mergeCell ref="O36:O41"/>
    <mergeCell ref="O30:O35"/>
    <mergeCell ref="C36:C41"/>
    <mergeCell ref="D36:D41"/>
    <mergeCell ref="E36:E41"/>
    <mergeCell ref="F36:F41"/>
    <mergeCell ref="F42:F48"/>
    <mergeCell ref="O42:O53"/>
    <mergeCell ref="B49:B53"/>
    <mergeCell ref="C49:C53"/>
    <mergeCell ref="D49:D53"/>
    <mergeCell ref="K1:O1"/>
    <mergeCell ref="O7:O12"/>
    <mergeCell ref="C42:C48"/>
    <mergeCell ref="F7:F12"/>
    <mergeCell ref="C13:C19"/>
    <mergeCell ref="B2:O2"/>
    <mergeCell ref="E42:E48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A13:B19"/>
    <mergeCell ref="A25:A29"/>
    <mergeCell ref="A30:B35"/>
    <mergeCell ref="F13:F19"/>
    <mergeCell ref="E49:E53"/>
    <mergeCell ref="F49:F53"/>
    <mergeCell ref="F54:F59"/>
    <mergeCell ref="C54:C59"/>
    <mergeCell ref="D54:D59"/>
    <mergeCell ref="E61:E66"/>
    <mergeCell ref="F61:F66"/>
    <mergeCell ref="E54:E59"/>
    <mergeCell ref="C61:C66"/>
    <mergeCell ref="D61:D66"/>
    <mergeCell ref="A60:O60"/>
    <mergeCell ref="A61:B66"/>
    <mergeCell ref="O61:O66"/>
    <mergeCell ref="C226:C233"/>
    <mergeCell ref="E226:E233"/>
    <mergeCell ref="E141:E146"/>
    <mergeCell ref="C141:C146"/>
    <mergeCell ref="D141:D146"/>
    <mergeCell ref="F141:F146"/>
    <mergeCell ref="C188:C193"/>
    <mergeCell ref="D188:D193"/>
    <mergeCell ref="E188:E193"/>
    <mergeCell ref="C174:C181"/>
    <mergeCell ref="F220:F225"/>
    <mergeCell ref="B276:B281"/>
    <mergeCell ref="C276:C281"/>
    <mergeCell ref="D276:D281"/>
    <mergeCell ref="F276:F281"/>
    <mergeCell ref="E276:E281"/>
    <mergeCell ref="D270:D275"/>
    <mergeCell ref="F270:F275"/>
    <mergeCell ref="E270:E275"/>
    <mergeCell ref="O276:O281"/>
    <mergeCell ref="O270:O275"/>
    <mergeCell ref="B270:B275"/>
    <mergeCell ref="C270:C275"/>
    <mergeCell ref="O220:O225"/>
    <mergeCell ref="B269:O269"/>
    <mergeCell ref="F188:F193"/>
    <mergeCell ref="C182:C187"/>
    <mergeCell ref="D182:D187"/>
    <mergeCell ref="E220:E225"/>
    <mergeCell ref="B188:B193"/>
    <mergeCell ref="B182:B187"/>
    <mergeCell ref="D226:D233"/>
    <mergeCell ref="F226:F233"/>
    <mergeCell ref="F194:F198"/>
    <mergeCell ref="E194:E198"/>
    <mergeCell ref="D194:D198"/>
    <mergeCell ref="C194:C198"/>
    <mergeCell ref="F199:F203"/>
    <mergeCell ref="E199:E203"/>
    <mergeCell ref="D199:D203"/>
    <mergeCell ref="C199:C203"/>
    <mergeCell ref="B199:B203"/>
    <mergeCell ref="O214:O219"/>
    <mergeCell ref="C214:C219"/>
    <mergeCell ref="D214:D219"/>
    <mergeCell ref="E214:E219"/>
    <mergeCell ref="E182:E187"/>
    <mergeCell ref="C116:C120"/>
    <mergeCell ref="A116:A120"/>
    <mergeCell ref="B116:B120"/>
    <mergeCell ref="D116:D120"/>
    <mergeCell ref="E116:E120"/>
    <mergeCell ref="F116:F120"/>
    <mergeCell ref="A121:A125"/>
    <mergeCell ref="B121:B125"/>
    <mergeCell ref="D121:D125"/>
    <mergeCell ref="C121:C125"/>
    <mergeCell ref="E121:E125"/>
    <mergeCell ref="F121:F125"/>
    <mergeCell ref="A136:A140"/>
    <mergeCell ref="B136:B140"/>
    <mergeCell ref="C136:C140"/>
    <mergeCell ref="D136:D140"/>
    <mergeCell ref="E136:E140"/>
    <mergeCell ref="F136:F140"/>
    <mergeCell ref="A126:A130"/>
    <mergeCell ref="B126:B130"/>
    <mergeCell ref="C126:C130"/>
    <mergeCell ref="D126:D130"/>
    <mergeCell ref="E126:E130"/>
    <mergeCell ref="F126:F130"/>
    <mergeCell ref="A131:A135"/>
    <mergeCell ref="B131:B135"/>
    <mergeCell ref="C131:C135"/>
    <mergeCell ref="D131:D135"/>
    <mergeCell ref="E131:E135"/>
    <mergeCell ref="F131:F135"/>
    <mergeCell ref="A152:A156"/>
    <mergeCell ref="F157:F161"/>
    <mergeCell ref="E157:E161"/>
    <mergeCell ref="D157:D161"/>
    <mergeCell ref="F167:F171"/>
    <mergeCell ref="E167:E171"/>
    <mergeCell ref="D167:D171"/>
    <mergeCell ref="C167:C171"/>
    <mergeCell ref="B167:B171"/>
    <mergeCell ref="A167:A171"/>
    <mergeCell ref="C157:C161"/>
    <mergeCell ref="F209:F213"/>
    <mergeCell ref="E209:E213"/>
    <mergeCell ref="D209:D213"/>
    <mergeCell ref="C209:C213"/>
    <mergeCell ref="B209:B213"/>
    <mergeCell ref="A209:A213"/>
    <mergeCell ref="B157:B161"/>
    <mergeCell ref="A157:A161"/>
    <mergeCell ref="F162:F166"/>
    <mergeCell ref="E162:E166"/>
    <mergeCell ref="D162:D166"/>
    <mergeCell ref="C162:C166"/>
    <mergeCell ref="B162:B166"/>
    <mergeCell ref="A162:A166"/>
    <mergeCell ref="B194:B198"/>
    <mergeCell ref="A194:A198"/>
    <mergeCell ref="A174:B181"/>
    <mergeCell ref="E174:E181"/>
    <mergeCell ref="D174:D181"/>
    <mergeCell ref="F174:F181"/>
    <mergeCell ref="A172:O173"/>
    <mergeCell ref="F182:F187"/>
    <mergeCell ref="O141:O171"/>
    <mergeCell ref="O174:O213"/>
    <mergeCell ref="A20:A24"/>
    <mergeCell ref="C20:C24"/>
    <mergeCell ref="D20:D24"/>
    <mergeCell ref="E20:E24"/>
    <mergeCell ref="F20:F24"/>
    <mergeCell ref="A199:A203"/>
    <mergeCell ref="F204:F208"/>
    <mergeCell ref="E204:E208"/>
    <mergeCell ref="D204:D208"/>
    <mergeCell ref="C204:C208"/>
    <mergeCell ref="B204:B208"/>
    <mergeCell ref="A204:A208"/>
    <mergeCell ref="A141:B146"/>
    <mergeCell ref="F147:F151"/>
    <mergeCell ref="E147:E151"/>
    <mergeCell ref="D147:D151"/>
    <mergeCell ref="C147:C151"/>
    <mergeCell ref="B147:B151"/>
    <mergeCell ref="A147:A151"/>
    <mergeCell ref="F152:F156"/>
    <mergeCell ref="E152:E156"/>
    <mergeCell ref="D152:D156"/>
    <mergeCell ref="C152:C156"/>
    <mergeCell ref="B152:B156"/>
    <mergeCell ref="G13:G14"/>
    <mergeCell ref="H13:H14"/>
    <mergeCell ref="I13:I14"/>
    <mergeCell ref="J13:J14"/>
    <mergeCell ref="K13:K14"/>
    <mergeCell ref="L13:L14"/>
    <mergeCell ref="M13:M14"/>
    <mergeCell ref="N13:N14"/>
    <mergeCell ref="B20:B24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5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175" t="s">
        <v>59</v>
      </c>
      <c r="B1" s="175"/>
      <c r="C1" s="175"/>
      <c r="D1" s="175"/>
      <c r="E1" s="175"/>
      <c r="F1" s="175"/>
      <c r="G1" s="175"/>
      <c r="H1" s="12"/>
      <c r="I1" s="12"/>
    </row>
    <row r="2" spans="1:13" s="13" customFormat="1" ht="99.6" customHeight="1">
      <c r="A2" s="175"/>
      <c r="B2" s="175"/>
      <c r="C2" s="175"/>
      <c r="D2" s="175"/>
      <c r="E2" s="175"/>
      <c r="F2" s="175"/>
      <c r="G2" s="175"/>
      <c r="H2" s="12"/>
      <c r="I2" s="12"/>
    </row>
    <row r="3" spans="1:13" s="13" customFormat="1" ht="20.25" customHeight="1">
      <c r="A3" s="176" t="s">
        <v>33</v>
      </c>
      <c r="B3" s="176"/>
      <c r="C3" s="176"/>
      <c r="D3" s="176"/>
      <c r="E3" s="176"/>
      <c r="F3" s="176"/>
      <c r="G3" s="176"/>
      <c r="H3" s="14"/>
      <c r="I3" s="14"/>
      <c r="J3" s="14"/>
      <c r="K3" s="14"/>
      <c r="L3" s="14"/>
      <c r="M3" s="14"/>
    </row>
    <row r="4" spans="1:13" s="13" customFormat="1" ht="37.5" customHeight="1">
      <c r="A4" s="177" t="s">
        <v>71</v>
      </c>
      <c r="B4" s="177"/>
      <c r="C4" s="177"/>
      <c r="D4" s="177"/>
      <c r="E4" s="177"/>
      <c r="F4" s="177"/>
      <c r="G4" s="177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178" t="s">
        <v>0</v>
      </c>
      <c r="B6" s="178" t="s">
        <v>34</v>
      </c>
      <c r="C6" s="178" t="s">
        <v>35</v>
      </c>
      <c r="D6" s="178" t="s">
        <v>36</v>
      </c>
      <c r="E6" s="178" t="s">
        <v>2</v>
      </c>
      <c r="F6" s="180" t="s">
        <v>37</v>
      </c>
      <c r="G6" s="180"/>
      <c r="H6" s="178" t="s">
        <v>3</v>
      </c>
      <c r="I6" s="181"/>
    </row>
    <row r="7" spans="1:13" s="13" customFormat="1" ht="15" customHeight="1">
      <c r="A7" s="178"/>
      <c r="B7" s="178"/>
      <c r="C7" s="179"/>
      <c r="D7" s="178"/>
      <c r="E7" s="179"/>
      <c r="F7" s="17" t="s">
        <v>4</v>
      </c>
      <c r="G7" s="17">
        <v>2019</v>
      </c>
      <c r="H7" s="181"/>
      <c r="I7" s="181"/>
    </row>
    <row r="8" spans="1:13" s="20" customFormat="1" ht="40.5" customHeight="1">
      <c r="A8" s="182">
        <v>1</v>
      </c>
      <c r="B8" s="183" t="s">
        <v>38</v>
      </c>
      <c r="C8" s="183" t="s">
        <v>39</v>
      </c>
      <c r="D8" s="183" t="s">
        <v>40</v>
      </c>
      <c r="E8" s="18" t="s">
        <v>5</v>
      </c>
      <c r="F8" s="19">
        <f>F10+F11+F12</f>
        <v>550000</v>
      </c>
      <c r="G8" s="19">
        <f>G10+G11+G12</f>
        <v>550000</v>
      </c>
      <c r="H8" s="183" t="s">
        <v>41</v>
      </c>
      <c r="I8" s="184"/>
    </row>
    <row r="9" spans="1:13" s="20" customFormat="1" ht="13.5" customHeight="1">
      <c r="A9" s="182"/>
      <c r="B9" s="183"/>
      <c r="C9" s="183"/>
      <c r="D9" s="183"/>
      <c r="E9" s="18" t="s">
        <v>6</v>
      </c>
      <c r="F9" s="19"/>
      <c r="G9" s="19"/>
      <c r="H9" s="184"/>
      <c r="I9" s="184"/>
    </row>
    <row r="10" spans="1:13" s="20" customFormat="1" ht="13.5" customHeight="1">
      <c r="A10" s="182"/>
      <c r="B10" s="183"/>
      <c r="C10" s="183"/>
      <c r="D10" s="183"/>
      <c r="E10" s="18" t="s">
        <v>42</v>
      </c>
      <c r="F10" s="19">
        <v>0</v>
      </c>
      <c r="G10" s="19">
        <v>0</v>
      </c>
      <c r="H10" s="184"/>
      <c r="I10" s="184"/>
    </row>
    <row r="11" spans="1:13" s="20" customFormat="1" ht="14.25" customHeight="1">
      <c r="A11" s="182"/>
      <c r="B11" s="183"/>
      <c r="C11" s="183"/>
      <c r="D11" s="183"/>
      <c r="E11" s="18" t="s">
        <v>43</v>
      </c>
      <c r="F11" s="19">
        <v>300000</v>
      </c>
      <c r="G11" s="19">
        <v>300000</v>
      </c>
      <c r="H11" s="184"/>
      <c r="I11" s="184"/>
    </row>
    <row r="12" spans="1:13" s="20" customFormat="1" ht="28.5" customHeight="1">
      <c r="A12" s="182"/>
      <c r="B12" s="183"/>
      <c r="C12" s="183"/>
      <c r="D12" s="183"/>
      <c r="E12" s="18" t="s">
        <v>44</v>
      </c>
      <c r="F12" s="19">
        <v>250000</v>
      </c>
      <c r="G12" s="19">
        <v>250000</v>
      </c>
      <c r="H12" s="184"/>
      <c r="I12" s="184"/>
    </row>
    <row r="13" spans="1:13" s="20" customFormat="1" ht="29.25" hidden="1" customHeight="1">
      <c r="A13" s="163">
        <v>2</v>
      </c>
      <c r="B13" s="166" t="s">
        <v>45</v>
      </c>
      <c r="C13" s="166" t="s">
        <v>46</v>
      </c>
      <c r="D13" s="166" t="s">
        <v>12</v>
      </c>
      <c r="E13" s="18" t="s">
        <v>5</v>
      </c>
      <c r="F13" s="19">
        <f>F15+F16</f>
        <v>0</v>
      </c>
      <c r="G13" s="19">
        <f>G15+G16</f>
        <v>0</v>
      </c>
      <c r="H13" s="169" t="s">
        <v>47</v>
      </c>
      <c r="I13" s="170"/>
    </row>
    <row r="14" spans="1:13" s="20" customFormat="1" ht="16.5" hidden="1" customHeight="1">
      <c r="A14" s="164"/>
      <c r="B14" s="167"/>
      <c r="C14" s="167"/>
      <c r="D14" s="167"/>
      <c r="E14" s="18" t="s">
        <v>6</v>
      </c>
      <c r="F14" s="19"/>
      <c r="G14" s="19"/>
      <c r="H14" s="171"/>
      <c r="I14" s="172"/>
    </row>
    <row r="15" spans="1:13" s="20" customFormat="1" ht="16.5" hidden="1" customHeight="1">
      <c r="A15" s="164"/>
      <c r="B15" s="167"/>
      <c r="C15" s="167"/>
      <c r="D15" s="167"/>
      <c r="E15" s="18" t="s">
        <v>27</v>
      </c>
      <c r="F15" s="19">
        <v>0</v>
      </c>
      <c r="G15" s="19">
        <v>0</v>
      </c>
      <c r="H15" s="171"/>
      <c r="I15" s="172"/>
    </row>
    <row r="16" spans="1:13" s="20" customFormat="1" ht="16.5" hidden="1" customHeight="1">
      <c r="A16" s="164"/>
      <c r="B16" s="167"/>
      <c r="C16" s="167"/>
      <c r="D16" s="167"/>
      <c r="E16" s="18" t="s">
        <v>43</v>
      </c>
      <c r="F16" s="19">
        <v>0</v>
      </c>
      <c r="G16" s="19">
        <v>0</v>
      </c>
      <c r="H16" s="171"/>
      <c r="I16" s="172"/>
    </row>
    <row r="17" spans="1:9" s="20" customFormat="1" ht="29.25" hidden="1" customHeight="1">
      <c r="A17" s="165"/>
      <c r="B17" s="168"/>
      <c r="C17" s="168"/>
      <c r="D17" s="168"/>
      <c r="E17" s="18" t="s">
        <v>44</v>
      </c>
      <c r="F17" s="19">
        <v>0</v>
      </c>
      <c r="G17" s="19">
        <v>0</v>
      </c>
      <c r="H17" s="173"/>
      <c r="I17" s="174"/>
    </row>
    <row r="18" spans="1:9" s="20" customFormat="1" ht="29.25" hidden="1" customHeight="1">
      <c r="A18" s="163">
        <v>3</v>
      </c>
      <c r="B18" s="166" t="s">
        <v>48</v>
      </c>
      <c r="C18" s="166" t="s">
        <v>46</v>
      </c>
      <c r="D18" s="166" t="s">
        <v>12</v>
      </c>
      <c r="E18" s="18" t="s">
        <v>5</v>
      </c>
      <c r="F18" s="19">
        <f>F20+F21+F22</f>
        <v>0</v>
      </c>
      <c r="G18" s="19">
        <f>G20+G21+G22</f>
        <v>0</v>
      </c>
      <c r="H18" s="169" t="s">
        <v>49</v>
      </c>
      <c r="I18" s="170"/>
    </row>
    <row r="19" spans="1:9" s="20" customFormat="1" ht="16.5" hidden="1" customHeight="1">
      <c r="A19" s="164"/>
      <c r="B19" s="167"/>
      <c r="C19" s="167"/>
      <c r="D19" s="167"/>
      <c r="E19" s="18" t="s">
        <v>6</v>
      </c>
      <c r="F19" s="19"/>
      <c r="G19" s="19"/>
      <c r="H19" s="171"/>
      <c r="I19" s="172"/>
    </row>
    <row r="20" spans="1:9" s="20" customFormat="1" ht="16.5" hidden="1" customHeight="1">
      <c r="A20" s="164"/>
      <c r="B20" s="167"/>
      <c r="C20" s="167"/>
      <c r="D20" s="167"/>
      <c r="E20" s="18" t="s">
        <v>50</v>
      </c>
      <c r="F20" s="19">
        <v>0</v>
      </c>
      <c r="G20" s="19">
        <v>0</v>
      </c>
      <c r="H20" s="171"/>
      <c r="I20" s="172"/>
    </row>
    <row r="21" spans="1:9" s="20" customFormat="1" ht="16.5" hidden="1" customHeight="1">
      <c r="A21" s="164"/>
      <c r="B21" s="167"/>
      <c r="C21" s="167"/>
      <c r="D21" s="167"/>
      <c r="E21" s="18" t="s">
        <v>43</v>
      </c>
      <c r="F21" s="19">
        <v>0</v>
      </c>
      <c r="G21" s="19">
        <v>0</v>
      </c>
      <c r="H21" s="171"/>
      <c r="I21" s="172"/>
    </row>
    <row r="22" spans="1:9" s="20" customFormat="1" ht="29.25" hidden="1" customHeight="1">
      <c r="A22" s="165"/>
      <c r="B22" s="168"/>
      <c r="C22" s="168"/>
      <c r="D22" s="168"/>
      <c r="E22" s="18" t="s">
        <v>44</v>
      </c>
      <c r="F22" s="19">
        <v>0</v>
      </c>
      <c r="G22" s="19">
        <v>0</v>
      </c>
      <c r="H22" s="173"/>
      <c r="I22" s="174"/>
    </row>
    <row r="23" spans="1:9" s="21" customFormat="1" ht="29.25" customHeight="1">
      <c r="A23" s="163">
        <v>2</v>
      </c>
      <c r="B23" s="166" t="s">
        <v>51</v>
      </c>
      <c r="C23" s="166" t="s">
        <v>54</v>
      </c>
      <c r="D23" s="166" t="s">
        <v>52</v>
      </c>
      <c r="E23" s="18" t="s">
        <v>5</v>
      </c>
      <c r="F23" s="19">
        <f>F25+F26+F27</f>
        <v>40000</v>
      </c>
      <c r="G23" s="19">
        <f>G25+G26+G27</f>
        <v>40000</v>
      </c>
      <c r="H23" s="169" t="s">
        <v>66</v>
      </c>
      <c r="I23" s="170"/>
    </row>
    <row r="24" spans="1:9" s="21" customFormat="1" ht="16.5" customHeight="1">
      <c r="A24" s="164"/>
      <c r="B24" s="167"/>
      <c r="C24" s="167"/>
      <c r="D24" s="167"/>
      <c r="E24" s="18" t="s">
        <v>6</v>
      </c>
      <c r="F24" s="19"/>
      <c r="G24" s="19"/>
      <c r="H24" s="171"/>
      <c r="I24" s="172"/>
    </row>
    <row r="25" spans="1:9" s="21" customFormat="1" ht="17.45" customHeight="1">
      <c r="A25" s="164"/>
      <c r="B25" s="167"/>
      <c r="C25" s="167"/>
      <c r="D25" s="167"/>
      <c r="E25" s="35" t="s">
        <v>27</v>
      </c>
      <c r="F25" s="19">
        <v>0</v>
      </c>
      <c r="G25" s="19">
        <v>0</v>
      </c>
      <c r="H25" s="171"/>
      <c r="I25" s="172"/>
    </row>
    <row r="26" spans="1:9" s="21" customFormat="1" ht="16.5" customHeight="1">
      <c r="A26" s="164"/>
      <c r="B26" s="167"/>
      <c r="C26" s="167"/>
      <c r="D26" s="167"/>
      <c r="E26" s="18" t="s">
        <v>43</v>
      </c>
      <c r="F26" s="19">
        <v>40000</v>
      </c>
      <c r="G26" s="19">
        <v>40000</v>
      </c>
      <c r="H26" s="171"/>
      <c r="I26" s="172"/>
    </row>
    <row r="27" spans="1:9" s="21" customFormat="1" ht="29.25" customHeight="1">
      <c r="A27" s="165"/>
      <c r="B27" s="168"/>
      <c r="C27" s="168"/>
      <c r="D27" s="168"/>
      <c r="E27" s="18" t="s">
        <v>44</v>
      </c>
      <c r="F27" s="19">
        <v>0</v>
      </c>
      <c r="G27" s="19">
        <v>0</v>
      </c>
      <c r="H27" s="173"/>
      <c r="I27" s="174"/>
    </row>
    <row r="28" spans="1:9" s="20" customFormat="1" ht="29.25" customHeight="1">
      <c r="A28" s="163">
        <v>3</v>
      </c>
      <c r="B28" s="166" t="s">
        <v>45</v>
      </c>
      <c r="C28" s="166" t="s">
        <v>46</v>
      </c>
      <c r="D28" s="166" t="s">
        <v>12</v>
      </c>
      <c r="E28" s="36" t="s">
        <v>5</v>
      </c>
      <c r="F28" s="19">
        <f>F30+F31</f>
        <v>50000</v>
      </c>
      <c r="G28" s="19">
        <f>G30+G31</f>
        <v>50000</v>
      </c>
      <c r="H28" s="169" t="s">
        <v>47</v>
      </c>
      <c r="I28" s="170"/>
    </row>
    <row r="29" spans="1:9" s="20" customFormat="1" ht="16.5" customHeight="1">
      <c r="A29" s="164"/>
      <c r="B29" s="167"/>
      <c r="C29" s="167"/>
      <c r="D29" s="167"/>
      <c r="E29" s="36" t="s">
        <v>6</v>
      </c>
      <c r="F29" s="19"/>
      <c r="G29" s="19"/>
      <c r="H29" s="171"/>
      <c r="I29" s="172"/>
    </row>
    <row r="30" spans="1:9" s="20" customFormat="1" ht="16.5" customHeight="1">
      <c r="A30" s="164"/>
      <c r="B30" s="167"/>
      <c r="C30" s="167"/>
      <c r="D30" s="167"/>
      <c r="E30" s="36" t="s">
        <v>27</v>
      </c>
      <c r="F30" s="19">
        <v>0</v>
      </c>
      <c r="G30" s="19">
        <v>0</v>
      </c>
      <c r="H30" s="171"/>
      <c r="I30" s="172"/>
    </row>
    <row r="31" spans="1:9" s="20" customFormat="1" ht="16.5" customHeight="1">
      <c r="A31" s="164"/>
      <c r="B31" s="167"/>
      <c r="C31" s="167"/>
      <c r="D31" s="167"/>
      <c r="E31" s="36" t="s">
        <v>43</v>
      </c>
      <c r="F31" s="19">
        <v>50000</v>
      </c>
      <c r="G31" s="19">
        <v>50000</v>
      </c>
      <c r="H31" s="171"/>
      <c r="I31" s="172"/>
    </row>
    <row r="32" spans="1:9" s="20" customFormat="1" ht="29.25" customHeight="1">
      <c r="A32" s="165"/>
      <c r="B32" s="168"/>
      <c r="C32" s="168"/>
      <c r="D32" s="168"/>
      <c r="E32" s="36" t="s">
        <v>44</v>
      </c>
      <c r="F32" s="19">
        <v>0</v>
      </c>
      <c r="G32" s="19">
        <v>0</v>
      </c>
      <c r="H32" s="173"/>
      <c r="I32" s="174"/>
    </row>
    <row r="33" spans="1:9" s="20" customFormat="1" ht="29.25" customHeight="1">
      <c r="A33" s="163">
        <v>4</v>
      </c>
      <c r="B33" s="166" t="s">
        <v>48</v>
      </c>
      <c r="C33" s="166" t="s">
        <v>46</v>
      </c>
      <c r="D33" s="166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169" t="s">
        <v>49</v>
      </c>
      <c r="I33" s="170"/>
    </row>
    <row r="34" spans="1:9" s="20" customFormat="1" ht="16.5" customHeight="1">
      <c r="A34" s="164"/>
      <c r="B34" s="167"/>
      <c r="C34" s="167"/>
      <c r="D34" s="167"/>
      <c r="E34" s="36" t="s">
        <v>6</v>
      </c>
      <c r="F34" s="19"/>
      <c r="G34" s="19"/>
      <c r="H34" s="171"/>
      <c r="I34" s="172"/>
    </row>
    <row r="35" spans="1:9" s="20" customFormat="1" ht="16.5" customHeight="1">
      <c r="A35" s="164"/>
      <c r="B35" s="167"/>
      <c r="C35" s="167"/>
      <c r="D35" s="167"/>
      <c r="E35" s="36" t="s">
        <v>50</v>
      </c>
      <c r="F35" s="19">
        <v>0</v>
      </c>
      <c r="G35" s="19">
        <v>0</v>
      </c>
      <c r="H35" s="171"/>
      <c r="I35" s="172"/>
    </row>
    <row r="36" spans="1:9" s="20" customFormat="1" ht="16.5" customHeight="1">
      <c r="A36" s="164"/>
      <c r="B36" s="167"/>
      <c r="C36" s="167"/>
      <c r="D36" s="167"/>
      <c r="E36" s="36" t="s">
        <v>43</v>
      </c>
      <c r="F36" s="19">
        <v>20000</v>
      </c>
      <c r="G36" s="19">
        <v>20000</v>
      </c>
      <c r="H36" s="171"/>
      <c r="I36" s="172"/>
    </row>
    <row r="37" spans="1:9" s="20" customFormat="1" ht="29.25" customHeight="1">
      <c r="A37" s="165"/>
      <c r="B37" s="168"/>
      <c r="C37" s="168"/>
      <c r="D37" s="168"/>
      <c r="E37" s="36" t="s">
        <v>44</v>
      </c>
      <c r="F37" s="19">
        <v>0</v>
      </c>
      <c r="G37" s="19">
        <v>0</v>
      </c>
      <c r="H37" s="173"/>
      <c r="I37" s="174"/>
    </row>
    <row r="38" spans="1:9" s="20" customFormat="1" ht="29.25" customHeight="1">
      <c r="A38" s="163">
        <v>5</v>
      </c>
      <c r="B38" s="166" t="s">
        <v>63</v>
      </c>
      <c r="C38" s="166" t="s">
        <v>46</v>
      </c>
      <c r="D38" s="166" t="s">
        <v>12</v>
      </c>
      <c r="E38" s="36" t="s">
        <v>5</v>
      </c>
      <c r="F38" s="19">
        <f>F40+F41</f>
        <v>20000</v>
      </c>
      <c r="G38" s="19">
        <f>G40+G41</f>
        <v>20000</v>
      </c>
      <c r="H38" s="169" t="s">
        <v>68</v>
      </c>
      <c r="I38" s="170"/>
    </row>
    <row r="39" spans="1:9" s="20" customFormat="1" ht="16.5" customHeight="1">
      <c r="A39" s="164"/>
      <c r="B39" s="167"/>
      <c r="C39" s="167"/>
      <c r="D39" s="167"/>
      <c r="E39" s="36" t="s">
        <v>6</v>
      </c>
      <c r="F39" s="19"/>
      <c r="G39" s="19"/>
      <c r="H39" s="171"/>
      <c r="I39" s="172"/>
    </row>
    <row r="40" spans="1:9" s="20" customFormat="1" ht="16.5" customHeight="1">
      <c r="A40" s="164"/>
      <c r="B40" s="167"/>
      <c r="C40" s="167"/>
      <c r="D40" s="167"/>
      <c r="E40" s="36" t="s">
        <v>27</v>
      </c>
      <c r="F40" s="19">
        <v>0</v>
      </c>
      <c r="G40" s="19">
        <v>0</v>
      </c>
      <c r="H40" s="171"/>
      <c r="I40" s="172"/>
    </row>
    <row r="41" spans="1:9" s="20" customFormat="1" ht="16.5" customHeight="1">
      <c r="A41" s="164"/>
      <c r="B41" s="167"/>
      <c r="C41" s="167"/>
      <c r="D41" s="167"/>
      <c r="E41" s="36" t="s">
        <v>43</v>
      </c>
      <c r="F41" s="19">
        <v>20000</v>
      </c>
      <c r="G41" s="19">
        <v>20000</v>
      </c>
      <c r="H41" s="171"/>
      <c r="I41" s="172"/>
    </row>
    <row r="42" spans="1:9" s="20" customFormat="1" ht="29.25" customHeight="1">
      <c r="A42" s="165"/>
      <c r="B42" s="168"/>
      <c r="C42" s="168"/>
      <c r="D42" s="168"/>
      <c r="E42" s="36" t="s">
        <v>44</v>
      </c>
      <c r="F42" s="19">
        <v>0</v>
      </c>
      <c r="G42" s="19">
        <v>0</v>
      </c>
      <c r="H42" s="173"/>
      <c r="I42" s="174"/>
    </row>
    <row r="43" spans="1:9" s="20" customFormat="1" ht="29.25" customHeight="1">
      <c r="A43" s="163">
        <v>6</v>
      </c>
      <c r="B43" s="166" t="s">
        <v>65</v>
      </c>
      <c r="C43" s="166" t="s">
        <v>46</v>
      </c>
      <c r="D43" s="166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169" t="s">
        <v>67</v>
      </c>
      <c r="I43" s="170"/>
    </row>
    <row r="44" spans="1:9" s="20" customFormat="1" ht="16.5" customHeight="1">
      <c r="A44" s="164"/>
      <c r="B44" s="167"/>
      <c r="C44" s="167"/>
      <c r="D44" s="167"/>
      <c r="E44" s="36" t="s">
        <v>6</v>
      </c>
      <c r="F44" s="19"/>
      <c r="G44" s="19"/>
      <c r="H44" s="171"/>
      <c r="I44" s="172"/>
    </row>
    <row r="45" spans="1:9" s="20" customFormat="1" ht="16.5" customHeight="1">
      <c r="A45" s="164"/>
      <c r="B45" s="167"/>
      <c r="C45" s="167"/>
      <c r="D45" s="167"/>
      <c r="E45" s="36" t="s">
        <v>50</v>
      </c>
      <c r="F45" s="19">
        <v>0</v>
      </c>
      <c r="G45" s="19">
        <v>0</v>
      </c>
      <c r="H45" s="171"/>
      <c r="I45" s="172"/>
    </row>
    <row r="46" spans="1:9" s="20" customFormat="1" ht="16.5" customHeight="1">
      <c r="A46" s="164"/>
      <c r="B46" s="167"/>
      <c r="C46" s="167"/>
      <c r="D46" s="167"/>
      <c r="E46" s="36" t="s">
        <v>43</v>
      </c>
      <c r="F46" s="19">
        <v>10000</v>
      </c>
      <c r="G46" s="19">
        <v>10000</v>
      </c>
      <c r="H46" s="171"/>
      <c r="I46" s="172"/>
    </row>
    <row r="47" spans="1:9" s="20" customFormat="1" ht="29.25" customHeight="1">
      <c r="A47" s="165"/>
      <c r="B47" s="168"/>
      <c r="C47" s="168"/>
      <c r="D47" s="168"/>
      <c r="E47" s="36" t="s">
        <v>44</v>
      </c>
      <c r="F47" s="19">
        <v>0</v>
      </c>
      <c r="G47" s="19">
        <v>0</v>
      </c>
      <c r="H47" s="173"/>
      <c r="I47" s="174"/>
    </row>
    <row r="48" spans="1:9" s="20" customFormat="1" ht="29.25" customHeight="1">
      <c r="A48" s="163">
        <v>7</v>
      </c>
      <c r="B48" s="166" t="s">
        <v>64</v>
      </c>
      <c r="C48" s="166" t="s">
        <v>46</v>
      </c>
      <c r="D48" s="166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169" t="s">
        <v>68</v>
      </c>
      <c r="I48" s="170"/>
    </row>
    <row r="49" spans="1:9" s="20" customFormat="1" ht="16.5" customHeight="1">
      <c r="A49" s="164"/>
      <c r="B49" s="167"/>
      <c r="C49" s="167"/>
      <c r="D49" s="167"/>
      <c r="E49" s="36" t="s">
        <v>6</v>
      </c>
      <c r="F49" s="19"/>
      <c r="G49" s="19"/>
      <c r="H49" s="171"/>
      <c r="I49" s="172"/>
    </row>
    <row r="50" spans="1:9" s="20" customFormat="1" ht="16.5" customHeight="1">
      <c r="A50" s="164"/>
      <c r="B50" s="167"/>
      <c r="C50" s="167"/>
      <c r="D50" s="167"/>
      <c r="E50" s="36" t="s">
        <v>50</v>
      </c>
      <c r="F50" s="19">
        <v>0</v>
      </c>
      <c r="G50" s="19">
        <v>0</v>
      </c>
      <c r="H50" s="171"/>
      <c r="I50" s="172"/>
    </row>
    <row r="51" spans="1:9" s="20" customFormat="1" ht="16.5" customHeight="1">
      <c r="A51" s="164"/>
      <c r="B51" s="167"/>
      <c r="C51" s="167"/>
      <c r="D51" s="167"/>
      <c r="E51" s="36" t="s">
        <v>43</v>
      </c>
      <c r="F51" s="19">
        <v>10000</v>
      </c>
      <c r="G51" s="19">
        <v>10000</v>
      </c>
      <c r="H51" s="171"/>
      <c r="I51" s="172"/>
    </row>
    <row r="52" spans="1:9" s="20" customFormat="1" ht="29.25" customHeight="1">
      <c r="A52" s="165"/>
      <c r="B52" s="168"/>
      <c r="C52" s="168"/>
      <c r="D52" s="168"/>
      <c r="E52" s="36" t="s">
        <v>44</v>
      </c>
      <c r="F52" s="19">
        <v>0</v>
      </c>
      <c r="G52" s="19">
        <v>0</v>
      </c>
      <c r="H52" s="173"/>
      <c r="I52" s="174"/>
    </row>
    <row r="53" spans="1:9" s="21" customFormat="1" ht="29.25" customHeight="1">
      <c r="A53" s="163">
        <v>8</v>
      </c>
      <c r="B53" s="166" t="s">
        <v>62</v>
      </c>
      <c r="C53" s="166" t="s">
        <v>46</v>
      </c>
      <c r="D53" s="166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169"/>
      <c r="I53" s="170"/>
    </row>
    <row r="54" spans="1:9" s="21" customFormat="1" ht="16.5" customHeight="1">
      <c r="A54" s="164"/>
      <c r="B54" s="167"/>
      <c r="C54" s="167"/>
      <c r="D54" s="167"/>
      <c r="E54" s="18" t="s">
        <v>6</v>
      </c>
      <c r="F54" s="19"/>
      <c r="G54" s="19"/>
      <c r="H54" s="171"/>
      <c r="I54" s="172"/>
    </row>
    <row r="55" spans="1:9" s="21" customFormat="1" ht="17.45" customHeight="1">
      <c r="A55" s="164"/>
      <c r="B55" s="167"/>
      <c r="C55" s="167"/>
      <c r="D55" s="167"/>
      <c r="E55" s="35" t="s">
        <v>27</v>
      </c>
      <c r="F55" s="19">
        <v>0</v>
      </c>
      <c r="G55" s="19">
        <v>0</v>
      </c>
      <c r="H55" s="171"/>
      <c r="I55" s="172"/>
    </row>
    <row r="56" spans="1:9" s="21" customFormat="1" ht="16.5" customHeight="1">
      <c r="A56" s="164"/>
      <c r="B56" s="167"/>
      <c r="C56" s="167"/>
      <c r="D56" s="167"/>
      <c r="E56" s="18" t="s">
        <v>43</v>
      </c>
      <c r="F56" s="19">
        <v>100000</v>
      </c>
      <c r="G56" s="19">
        <v>100000</v>
      </c>
      <c r="H56" s="171"/>
      <c r="I56" s="172"/>
    </row>
    <row r="57" spans="1:9" s="21" customFormat="1" ht="29.25" customHeight="1">
      <c r="A57" s="165"/>
      <c r="B57" s="168"/>
      <c r="C57" s="168"/>
      <c r="D57" s="168"/>
      <c r="E57" s="18" t="s">
        <v>44</v>
      </c>
      <c r="F57" s="19">
        <v>0</v>
      </c>
      <c r="G57" s="19">
        <v>0</v>
      </c>
      <c r="H57" s="173"/>
      <c r="I57" s="174"/>
    </row>
    <row r="58" spans="1:9" s="24" customFormat="1" ht="21" customHeight="1">
      <c r="A58" s="185"/>
      <c r="B58" s="188" t="s">
        <v>53</v>
      </c>
      <c r="C58" s="188"/>
      <c r="D58" s="188"/>
      <c r="E58" s="22" t="s">
        <v>5</v>
      </c>
      <c r="F58" s="23">
        <f>F60+F61+F62</f>
        <v>800000</v>
      </c>
      <c r="G58" s="23">
        <f>G60+G61+G62</f>
        <v>800000</v>
      </c>
      <c r="H58" s="191"/>
      <c r="I58" s="192"/>
    </row>
    <row r="59" spans="1:9" s="24" customFormat="1" ht="15.75">
      <c r="A59" s="186"/>
      <c r="B59" s="189"/>
      <c r="C59" s="189"/>
      <c r="D59" s="189"/>
      <c r="E59" s="22" t="s">
        <v>6</v>
      </c>
      <c r="F59" s="23"/>
      <c r="G59" s="23"/>
      <c r="H59" s="193"/>
      <c r="I59" s="194"/>
    </row>
    <row r="60" spans="1:9" s="24" customFormat="1" ht="31.5">
      <c r="A60" s="186"/>
      <c r="B60" s="189"/>
      <c r="C60" s="189"/>
      <c r="D60" s="189"/>
      <c r="E60" s="22" t="s">
        <v>27</v>
      </c>
      <c r="F60" s="23">
        <f>F10+F15+F20+F25+F55</f>
        <v>0</v>
      </c>
      <c r="G60" s="23">
        <f>G10+G15+G20+G25+G55</f>
        <v>0</v>
      </c>
      <c r="H60" s="193"/>
      <c r="I60" s="194"/>
    </row>
    <row r="61" spans="1:9" s="24" customFormat="1" ht="31.5">
      <c r="A61" s="186"/>
      <c r="B61" s="189"/>
      <c r="C61" s="189"/>
      <c r="D61" s="189"/>
      <c r="E61" s="22" t="s">
        <v>43</v>
      </c>
      <c r="F61" s="23">
        <f>F56+F51+F46+F41+F36+F31+F26+F11</f>
        <v>550000</v>
      </c>
      <c r="G61" s="23">
        <f>G11+G16+G51+G46+G41+G36+G31+G21+G26+G56</f>
        <v>550000</v>
      </c>
      <c r="H61" s="193"/>
      <c r="I61" s="194"/>
    </row>
    <row r="62" spans="1:9" s="25" customFormat="1" ht="31.5">
      <c r="A62" s="187"/>
      <c r="B62" s="190"/>
      <c r="C62" s="190"/>
      <c r="D62" s="190"/>
      <c r="E62" s="22" t="s">
        <v>44</v>
      </c>
      <c r="F62" s="23">
        <f>F12+F17+F22+F27+F57</f>
        <v>250000</v>
      </c>
      <c r="G62" s="23">
        <f>G12+G17+G22+G27+G57</f>
        <v>250000</v>
      </c>
      <c r="H62" s="195"/>
      <c r="I62" s="196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61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2023-08-01T06:51:33Z</cp:lastPrinted>
  <dcterms:created xsi:type="dcterms:W3CDTF">2013-09-19T05:29:29Z</dcterms:created>
  <dcterms:modified xsi:type="dcterms:W3CDTF">2023-08-01T06:51:41Z</dcterms:modified>
</cp:coreProperties>
</file>