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2" yWindow="-12" windowWidth="19236" windowHeight="11400"/>
  </bookViews>
  <sheets>
    <sheet name="прил 4 " sheetId="2" r:id="rId1"/>
    <sheet name="прил 5," sheetId="1" r:id="rId2"/>
    <sheet name="прил 6." sheetId="3" r:id="rId3"/>
  </sheets>
  <definedNames>
    <definedName name="_xlnm.Print_Area" localSheetId="0">'прил 4 '!$A$1:$J$69</definedName>
    <definedName name="_xlnm.Print_Area" localSheetId="1">'прил 5,'!$A$1:$I$2500</definedName>
    <definedName name="_xlnm.Print_Area" localSheetId="2">'прил 6.'!$A$1:$O$1703</definedName>
  </definedNames>
  <calcPr calcId="125725" iterate="1"/>
</workbook>
</file>

<file path=xl/calcChain.xml><?xml version="1.0" encoding="utf-8"?>
<calcChain xmlns="http://schemas.openxmlformats.org/spreadsheetml/2006/main">
  <c r="I1632" i="1"/>
  <c r="H1632"/>
  <c r="G1632"/>
  <c r="H1155"/>
  <c r="J1469" i="3"/>
  <c r="K1469"/>
  <c r="L1469"/>
  <c r="M1469"/>
  <c r="N1469"/>
  <c r="O1469"/>
  <c r="H1480"/>
  <c r="I1480"/>
  <c r="I1503"/>
  <c r="H1503"/>
  <c r="H1502" s="1"/>
  <c r="H1501" s="1"/>
  <c r="I1502"/>
  <c r="I1501" s="1"/>
  <c r="G1502"/>
  <c r="G1501"/>
  <c r="I1499"/>
  <c r="H1499"/>
  <c r="H1498" s="1"/>
  <c r="G1499"/>
  <c r="I1498"/>
  <c r="G1498"/>
  <c r="I1496"/>
  <c r="H1496"/>
  <c r="G1496"/>
  <c r="G1493" s="1"/>
  <c r="I1494"/>
  <c r="H1494"/>
  <c r="G1494"/>
  <c r="H1493"/>
  <c r="I1491"/>
  <c r="H1491"/>
  <c r="I1490"/>
  <c r="H1490"/>
  <c r="G1490"/>
  <c r="I1487"/>
  <c r="H1487"/>
  <c r="H1484" s="1"/>
  <c r="H1483" s="1"/>
  <c r="G1487"/>
  <c r="I1484"/>
  <c r="I1483" s="1"/>
  <c r="G1484"/>
  <c r="G1483" s="1"/>
  <c r="I1482"/>
  <c r="H1482"/>
  <c r="H1481" s="1"/>
  <c r="G1482"/>
  <c r="G1481" s="1"/>
  <c r="I1481"/>
  <c r="I1796" i="1"/>
  <c r="I1795" s="1"/>
  <c r="I1794" s="1"/>
  <c r="H1796"/>
  <c r="H1795" s="1"/>
  <c r="H1794" s="1"/>
  <c r="G1795"/>
  <c r="G1794" s="1"/>
  <c r="I1792"/>
  <c r="I1791" s="1"/>
  <c r="H1792"/>
  <c r="H1791" s="1"/>
  <c r="G1792"/>
  <c r="G1791"/>
  <c r="I1789"/>
  <c r="H1789"/>
  <c r="G1789"/>
  <c r="I1787"/>
  <c r="I1786" s="1"/>
  <c r="H1787"/>
  <c r="G1787"/>
  <c r="H1786"/>
  <c r="I1784"/>
  <c r="I1783" s="1"/>
  <c r="H1784"/>
  <c r="H1783" s="1"/>
  <c r="G1783"/>
  <c r="I1780"/>
  <c r="H1780"/>
  <c r="H1777" s="1"/>
  <c r="H1776" s="1"/>
  <c r="G1780"/>
  <c r="G1777" s="1"/>
  <c r="G1776" s="1"/>
  <c r="I1777"/>
  <c r="I1776" s="1"/>
  <c r="I1775"/>
  <c r="I1774" s="1"/>
  <c r="H1775"/>
  <c r="H1774" s="1"/>
  <c r="G1775"/>
  <c r="G1774"/>
  <c r="H1782" l="1"/>
  <c r="G1786"/>
  <c r="I1782"/>
  <c r="I1489" i="3"/>
  <c r="I1493"/>
  <c r="H1489"/>
  <c r="G2455" i="1"/>
  <c r="G1220"/>
  <c r="G1435" i="3" l="1"/>
  <c r="I134"/>
  <c r="I133" s="1"/>
  <c r="H134"/>
  <c r="H133" s="1"/>
  <c r="G134"/>
  <c r="G133" s="1"/>
  <c r="I1734" i="1"/>
  <c r="I1733" s="1"/>
  <c r="I1732" s="1"/>
  <c r="H1734"/>
  <c r="H1733" s="1"/>
  <c r="H1732" s="1"/>
  <c r="G1734"/>
  <c r="G1733" s="1"/>
  <c r="G1732" s="1"/>
  <c r="I131" i="3"/>
  <c r="I130" s="1"/>
  <c r="H131"/>
  <c r="H130" s="1"/>
  <c r="G131"/>
  <c r="G130" s="1"/>
  <c r="I1835" i="1"/>
  <c r="I1834" s="1"/>
  <c r="I1833" s="1"/>
  <c r="H1835"/>
  <c r="H1834" s="1"/>
  <c r="H1833" s="1"/>
  <c r="G1835"/>
  <c r="G1834" s="1"/>
  <c r="G1833" s="1"/>
  <c r="I1312" l="1"/>
  <c r="H1312"/>
  <c r="I1222"/>
  <c r="H1222"/>
  <c r="G1222"/>
  <c r="G1312"/>
  <c r="G175" l="1"/>
  <c r="G174" s="1"/>
  <c r="I370" i="3"/>
  <c r="H370"/>
  <c r="H369" s="1"/>
  <c r="G370"/>
  <c r="G369" s="1"/>
  <c r="I369"/>
  <c r="I1652" i="1"/>
  <c r="H1652"/>
  <c r="H1651" s="1"/>
  <c r="G1652"/>
  <c r="G1651" s="1"/>
  <c r="I1651"/>
  <c r="G1646"/>
  <c r="I1852" l="1"/>
  <c r="H1852"/>
  <c r="H1610"/>
  <c r="I1563"/>
  <c r="H1563"/>
  <c r="H1326"/>
  <c r="H1323"/>
  <c r="I682"/>
  <c r="H682"/>
  <c r="I569"/>
  <c r="H569"/>
  <c r="I558"/>
  <c r="H558"/>
  <c r="I1287"/>
  <c r="H1287"/>
  <c r="H1286" s="1"/>
  <c r="G1287"/>
  <c r="G1286" s="1"/>
  <c r="I1286"/>
  <c r="I1284"/>
  <c r="I1283" s="1"/>
  <c r="H1284"/>
  <c r="H1283" s="1"/>
  <c r="H1282" s="1"/>
  <c r="H1281" s="1"/>
  <c r="G1284"/>
  <c r="G1283" s="1"/>
  <c r="G1282" s="1"/>
  <c r="G1281" s="1"/>
  <c r="I1155"/>
  <c r="I880"/>
  <c r="H1701" i="3"/>
  <c r="H1700" s="1"/>
  <c r="I1701"/>
  <c r="I1700" s="1"/>
  <c r="G1701"/>
  <c r="G1700" s="1"/>
  <c r="H1699"/>
  <c r="H1698" s="1"/>
  <c r="G1699"/>
  <c r="G1698" s="1"/>
  <c r="H552" i="1"/>
  <c r="H642"/>
  <c r="H880"/>
  <c r="I483"/>
  <c r="H483"/>
  <c r="I314"/>
  <c r="H314"/>
  <c r="I137"/>
  <c r="H137"/>
  <c r="I1591"/>
  <c r="H1591"/>
  <c r="I1585" i="3"/>
  <c r="I1584" s="1"/>
  <c r="H1585"/>
  <c r="H1584" s="1"/>
  <c r="G1585"/>
  <c r="G1584" s="1"/>
  <c r="I1582"/>
  <c r="I1581" s="1"/>
  <c r="H1582"/>
  <c r="H1581" s="1"/>
  <c r="G1582"/>
  <c r="G1581" s="1"/>
  <c r="H163"/>
  <c r="I163"/>
  <c r="G163"/>
  <c r="I2467" i="1"/>
  <c r="I2466" s="1"/>
  <c r="I2465" s="1"/>
  <c r="I2464" s="1"/>
  <c r="I2463" s="1"/>
  <c r="I2462" s="1"/>
  <c r="H2467"/>
  <c r="H2466" s="1"/>
  <c r="H2465" s="1"/>
  <c r="H2464" s="1"/>
  <c r="H2463" s="1"/>
  <c r="H2462" s="1"/>
  <c r="G2467"/>
  <c r="G2466" s="1"/>
  <c r="G2465" s="1"/>
  <c r="G2464" s="1"/>
  <c r="I1282" l="1"/>
  <c r="I1281" s="1"/>
  <c r="H1697" i="3"/>
  <c r="H1695" s="1"/>
  <c r="G1697"/>
  <c r="G1695" s="1"/>
  <c r="G2463" i="1"/>
  <c r="G2462" s="1"/>
  <c r="I1415" i="3"/>
  <c r="J1371" i="1"/>
  <c r="J1389"/>
  <c r="J1474"/>
  <c r="J1598"/>
  <c r="J1895"/>
  <c r="H1292" i="3"/>
  <c r="H1291" s="1"/>
  <c r="I1292"/>
  <c r="I1291" s="1"/>
  <c r="H1507"/>
  <c r="I1507"/>
  <c r="I1289"/>
  <c r="I1288" s="1"/>
  <c r="H1289"/>
  <c r="H1288" s="1"/>
  <c r="G1289"/>
  <c r="G1288" s="1"/>
  <c r="H1829" i="1"/>
  <c r="H1828" s="1"/>
  <c r="I1829"/>
  <c r="I1828" s="1"/>
  <c r="G1292" i="3"/>
  <c r="G1291" s="1"/>
  <c r="G1829" i="1"/>
  <c r="G1828" s="1"/>
  <c r="I1720"/>
  <c r="I1719" s="1"/>
  <c r="H1720"/>
  <c r="H1719" s="1"/>
  <c r="G1720"/>
  <c r="G1719" s="1"/>
  <c r="I1269" i="3"/>
  <c r="I1268" s="1"/>
  <c r="H1269"/>
  <c r="H1268" s="1"/>
  <c r="G1269"/>
  <c r="G1268" s="1"/>
  <c r="I1621" i="1"/>
  <c r="I1620" s="1"/>
  <c r="H1621"/>
  <c r="H1620" s="1"/>
  <c r="G1621"/>
  <c r="G1620" s="1"/>
  <c r="I1297"/>
  <c r="H1297"/>
  <c r="G1297"/>
  <c r="J1201" s="1"/>
  <c r="H1223"/>
  <c r="I1223"/>
  <c r="I1378"/>
  <c r="H1378"/>
  <c r="G1378"/>
  <c r="I1376"/>
  <c r="H1376"/>
  <c r="G1376"/>
  <c r="H1375" l="1"/>
  <c r="H1373" s="1"/>
  <c r="H1372" s="1"/>
  <c r="H1371" s="1"/>
  <c r="I1375"/>
  <c r="I1373" s="1"/>
  <c r="I1372" s="1"/>
  <c r="I1371" s="1"/>
  <c r="G1375"/>
  <c r="G1373" s="1"/>
  <c r="G1372" s="1"/>
  <c r="G1371" s="1"/>
  <c r="H2474"/>
  <c r="H2473" s="1"/>
  <c r="H2476"/>
  <c r="H1479" i="3"/>
  <c r="H1478" s="1"/>
  <c r="I1479"/>
  <c r="I1478" s="1"/>
  <c r="G1480"/>
  <c r="G1479" s="1"/>
  <c r="G1478" s="1"/>
  <c r="H1435"/>
  <c r="I1435"/>
  <c r="G1692"/>
  <c r="G1691" s="1"/>
  <c r="I42" i="2"/>
  <c r="I2475" i="1"/>
  <c r="I1699" i="3" s="1"/>
  <c r="I1698" s="1"/>
  <c r="I1697" s="1"/>
  <c r="I1695" s="1"/>
  <c r="I2476" i="1"/>
  <c r="G2476"/>
  <c r="H2457"/>
  <c r="H1694" i="3" s="1"/>
  <c r="H1693" s="1"/>
  <c r="I2457" i="1"/>
  <c r="I2456" s="1"/>
  <c r="I2455"/>
  <c r="I1692" i="3" s="1"/>
  <c r="I1691" s="1"/>
  <c r="H2455" i="1"/>
  <c r="H1692" i="3" s="1"/>
  <c r="H1691" s="1"/>
  <c r="G2474" i="1"/>
  <c r="I2482"/>
  <c r="I2479" s="1"/>
  <c r="I2478" s="1"/>
  <c r="H2482"/>
  <c r="H2481" s="1"/>
  <c r="H2480" s="1"/>
  <c r="G2482"/>
  <c r="G2481"/>
  <c r="G2480" s="1"/>
  <c r="G2479" s="1"/>
  <c r="G2478" s="1"/>
  <c r="I2488"/>
  <c r="I2487" s="1"/>
  <c r="I2486" s="1"/>
  <c r="I2485" s="1"/>
  <c r="I2484" s="1"/>
  <c r="H2488"/>
  <c r="H2487" s="1"/>
  <c r="H2486" s="1"/>
  <c r="H2485" s="1"/>
  <c r="H2484" s="1"/>
  <c r="G2488"/>
  <c r="G2487" s="1"/>
  <c r="G2486" s="1"/>
  <c r="G2485" s="1"/>
  <c r="G2484" s="1"/>
  <c r="G2457"/>
  <c r="G2456" s="1"/>
  <c r="I2460"/>
  <c r="H2460"/>
  <c r="G2460"/>
  <c r="G2458"/>
  <c r="H2454"/>
  <c r="G2454"/>
  <c r="G1219" i="3"/>
  <c r="G1218" s="1"/>
  <c r="G1216" s="1"/>
  <c r="I1218"/>
  <c r="I1217" s="1"/>
  <c r="H1218"/>
  <c r="H1216" s="1"/>
  <c r="I1451" i="1"/>
  <c r="I1450" s="1"/>
  <c r="H1451"/>
  <c r="H1450" s="1"/>
  <c r="G1451"/>
  <c r="G1450" s="1"/>
  <c r="I367" i="3"/>
  <c r="I365" s="1"/>
  <c r="H367"/>
  <c r="H365" s="1"/>
  <c r="G367"/>
  <c r="G365" s="1"/>
  <c r="I1649" i="1"/>
  <c r="I1648" s="1"/>
  <c r="H1649"/>
  <c r="H1648" s="1"/>
  <c r="G1649"/>
  <c r="G1647" s="1"/>
  <c r="G812" i="3"/>
  <c r="G811" s="1"/>
  <c r="I811"/>
  <c r="I810" s="1"/>
  <c r="H811"/>
  <c r="H809" s="1"/>
  <c r="I1861" i="1"/>
  <c r="I1860" s="1"/>
  <c r="H1861"/>
  <c r="H1860" s="1"/>
  <c r="G1861"/>
  <c r="G1859" s="1"/>
  <c r="G1477" i="3"/>
  <c r="G1476" s="1"/>
  <c r="G1475" s="1"/>
  <c r="I1476"/>
  <c r="I1474" s="1"/>
  <c r="H1476"/>
  <c r="H1475" s="1"/>
  <c r="H1474"/>
  <c r="I1767" i="1"/>
  <c r="I1766" s="1"/>
  <c r="H1767"/>
  <c r="H1766" s="1"/>
  <c r="G1767"/>
  <c r="G1765" s="1"/>
  <c r="G1473" i="3"/>
  <c r="G1472" s="1"/>
  <c r="G1470" s="1"/>
  <c r="I1472"/>
  <c r="I1470" s="1"/>
  <c r="I1469" s="1"/>
  <c r="H1472"/>
  <c r="H1471" s="1"/>
  <c r="I323"/>
  <c r="I322" s="1"/>
  <c r="H323"/>
  <c r="H322" s="1"/>
  <c r="G323"/>
  <c r="G321" s="1"/>
  <c r="I1542" i="1"/>
  <c r="I1541" s="1"/>
  <c r="H1542"/>
  <c r="H1541" s="1"/>
  <c r="G1542"/>
  <c r="G1540" s="1"/>
  <c r="I319" i="3"/>
  <c r="I317" s="1"/>
  <c r="H319"/>
  <c r="H318" s="1"/>
  <c r="G319"/>
  <c r="G317" s="1"/>
  <c r="I1538" i="1"/>
  <c r="I1537" s="1"/>
  <c r="H1538"/>
  <c r="H1536" s="1"/>
  <c r="G1538"/>
  <c r="G1537" s="1"/>
  <c r="I315" i="3"/>
  <c r="I314" s="1"/>
  <c r="H315"/>
  <c r="H314" s="1"/>
  <c r="G315"/>
  <c r="G313" s="1"/>
  <c r="G314"/>
  <c r="I1534" i="1"/>
  <c r="I1533" s="1"/>
  <c r="H1534"/>
  <c r="H1532" s="1"/>
  <c r="G1534"/>
  <c r="G1532" s="1"/>
  <c r="G312" i="3"/>
  <c r="G311" s="1"/>
  <c r="I311"/>
  <c r="I309" s="1"/>
  <c r="H311"/>
  <c r="H310" s="1"/>
  <c r="I1530" i="1"/>
  <c r="I1529" s="1"/>
  <c r="H1530"/>
  <c r="H1529" s="1"/>
  <c r="G1530"/>
  <c r="G1528" s="1"/>
  <c r="I1430" i="3"/>
  <c r="I1429" s="1"/>
  <c r="H1430"/>
  <c r="H1429" s="1"/>
  <c r="G1430"/>
  <c r="G1428" s="1"/>
  <c r="I1687" i="1"/>
  <c r="I1685" s="1"/>
  <c r="H1687"/>
  <c r="H1686" s="1"/>
  <c r="G1687"/>
  <c r="G1685" s="1"/>
  <c r="I1426" i="3"/>
  <c r="I1424" s="1"/>
  <c r="H1426"/>
  <c r="H1425" s="1"/>
  <c r="G1426"/>
  <c r="G1424" s="1"/>
  <c r="I1683" i="1"/>
  <c r="I1682" s="1"/>
  <c r="H1683"/>
  <c r="H1682" s="1"/>
  <c r="G1683"/>
  <c r="G1681" s="1"/>
  <c r="I1763"/>
  <c r="I1761" s="1"/>
  <c r="H1763"/>
  <c r="H1761" s="1"/>
  <c r="G1763"/>
  <c r="G1761" s="1"/>
  <c r="G1760" s="1"/>
  <c r="G1423" i="3"/>
  <c r="I1422"/>
  <c r="I1420" s="1"/>
  <c r="H1422"/>
  <c r="H1420" s="1"/>
  <c r="I1679" i="1"/>
  <c r="I1677" s="1"/>
  <c r="H1679"/>
  <c r="H1677" s="1"/>
  <c r="G1679"/>
  <c r="G1677" s="1"/>
  <c r="G1419" i="3"/>
  <c r="G1418" s="1"/>
  <c r="G1416" s="1"/>
  <c r="I1418"/>
  <c r="I1417" s="1"/>
  <c r="H1418"/>
  <c r="H1416" s="1"/>
  <c r="I1675" i="1"/>
  <c r="I1673" s="1"/>
  <c r="H1675"/>
  <c r="H1673" s="1"/>
  <c r="G1675"/>
  <c r="G1673" s="1"/>
  <c r="I1618"/>
  <c r="I1617" s="1"/>
  <c r="H1618"/>
  <c r="H1617" s="1"/>
  <c r="G1618"/>
  <c r="G1617" s="1"/>
  <c r="G1429" i="3" l="1"/>
  <c r="H2456" i="1"/>
  <c r="I1760"/>
  <c r="H2479"/>
  <c r="H2478" s="1"/>
  <c r="G1422" i="3"/>
  <c r="G1420" s="1"/>
  <c r="P1431"/>
  <c r="G1694"/>
  <c r="G1693" s="1"/>
  <c r="I2454" i="1"/>
  <c r="I2453" s="1"/>
  <c r="I2452" s="1"/>
  <c r="I2451" s="1"/>
  <c r="I2450" s="1"/>
  <c r="I1528"/>
  <c r="G322" i="3"/>
  <c r="I1694"/>
  <c r="I1693" s="1"/>
  <c r="I1690" s="1"/>
  <c r="G366"/>
  <c r="H810"/>
  <c r="I366"/>
  <c r="I2474" i="1"/>
  <c r="I2473" s="1"/>
  <c r="I2472" s="1"/>
  <c r="I2470" s="1"/>
  <c r="I1686"/>
  <c r="I1647"/>
  <c r="G1449"/>
  <c r="H1449"/>
  <c r="I1475" i="3"/>
  <c r="I1471"/>
  <c r="I1425"/>
  <c r="I1216"/>
  <c r="I318"/>
  <c r="I310"/>
  <c r="H2472" i="1"/>
  <c r="H2470" s="1"/>
  <c r="H1690" i="3"/>
  <c r="I1162"/>
  <c r="H1162"/>
  <c r="G1162"/>
  <c r="G1690"/>
  <c r="G2473" i="1"/>
  <c r="J2462" s="1"/>
  <c r="I1765"/>
  <c r="G1648"/>
  <c r="I1449"/>
  <c r="H1533"/>
  <c r="I1540"/>
  <c r="I1859"/>
  <c r="H2453"/>
  <c r="H2452" s="1"/>
  <c r="H2451" s="1"/>
  <c r="H2450" s="1"/>
  <c r="G1678"/>
  <c r="G2453"/>
  <c r="G2452" s="1"/>
  <c r="G2451" s="1"/>
  <c r="G2450" s="1"/>
  <c r="I2481"/>
  <c r="I2480" s="1"/>
  <c r="G1217" i="3"/>
  <c r="H1217"/>
  <c r="H366"/>
  <c r="H1647" i="1"/>
  <c r="I1762"/>
  <c r="G809" i="3"/>
  <c r="G810"/>
  <c r="I809"/>
  <c r="G1860" i="1"/>
  <c r="H1859"/>
  <c r="G1474" i="3"/>
  <c r="G1469" s="1"/>
  <c r="G1766" i="1"/>
  <c r="H1765"/>
  <c r="H1760" s="1"/>
  <c r="G1471" i="3"/>
  <c r="H1470"/>
  <c r="H1469" s="1"/>
  <c r="I1428"/>
  <c r="I313"/>
  <c r="I321"/>
  <c r="G318"/>
  <c r="H1537" i="1"/>
  <c r="G1536"/>
  <c r="H321" i="3"/>
  <c r="G1541" i="1"/>
  <c r="H1540"/>
  <c r="H317" i="3"/>
  <c r="I1536" i="1"/>
  <c r="H313" i="3"/>
  <c r="G1533" i="1"/>
  <c r="I1532"/>
  <c r="G309" i="3"/>
  <c r="P324" s="1"/>
  <c r="G310"/>
  <c r="H309"/>
  <c r="I1678" i="1"/>
  <c r="G1762"/>
  <c r="H1417" i="3"/>
  <c r="H1678" i="1"/>
  <c r="H1762"/>
  <c r="I1681"/>
  <c r="G1529"/>
  <c r="H1528"/>
  <c r="G1425" i="3"/>
  <c r="H1428"/>
  <c r="G1686" i="1"/>
  <c r="H1685"/>
  <c r="H1424" i="3"/>
  <c r="G1682" i="1"/>
  <c r="H1681"/>
  <c r="H1421" i="3"/>
  <c r="I1421"/>
  <c r="G1421"/>
  <c r="G1417"/>
  <c r="I1416"/>
  <c r="G1674" i="1"/>
  <c r="I1674"/>
  <c r="H1674"/>
  <c r="G800"/>
  <c r="I2469" l="1"/>
  <c r="I2498" s="1"/>
  <c r="H2469"/>
  <c r="H2498" s="1"/>
  <c r="G2472"/>
  <c r="G2470" s="1"/>
  <c r="I457"/>
  <c r="H457"/>
  <c r="G2469" l="1"/>
  <c r="G2498" s="1"/>
  <c r="H163"/>
  <c r="G163"/>
  <c r="G162" s="1"/>
  <c r="I247"/>
  <c r="H247"/>
  <c r="G247"/>
  <c r="G965" i="3"/>
  <c r="G964" s="1"/>
  <c r="I964"/>
  <c r="H964"/>
  <c r="I243" i="1"/>
  <c r="H243"/>
  <c r="G243"/>
  <c r="G1045" i="3"/>
  <c r="G1044" s="1"/>
  <c r="G1043" s="1"/>
  <c r="I378" i="1"/>
  <c r="I377" s="1"/>
  <c r="H378"/>
  <c r="H377" s="1"/>
  <c r="G378"/>
  <c r="G377" s="1"/>
  <c r="I1044" i="3"/>
  <c r="I1043" s="1"/>
  <c r="H1044"/>
  <c r="H1043" s="1"/>
  <c r="I88" i="1"/>
  <c r="I87" s="1"/>
  <c r="H88"/>
  <c r="H87" s="1"/>
  <c r="G88"/>
  <c r="G87" s="1"/>
  <c r="I932" i="3"/>
  <c r="H932"/>
  <c r="G932"/>
  <c r="H201" i="1"/>
  <c r="I201"/>
  <c r="G201"/>
  <c r="I389"/>
  <c r="H389"/>
  <c r="G389"/>
  <c r="H291"/>
  <c r="I291"/>
  <c r="G291"/>
  <c r="G386"/>
  <c r="H921" i="3" l="1"/>
  <c r="H920" s="1"/>
  <c r="H919" s="1"/>
  <c r="I921"/>
  <c r="I920" s="1"/>
  <c r="I919" s="1"/>
  <c r="G921"/>
  <c r="G920" s="1"/>
  <c r="G919" s="1"/>
  <c r="H918"/>
  <c r="H917" s="1"/>
  <c r="H916" s="1"/>
  <c r="I918"/>
  <c r="I917" s="1"/>
  <c r="I916" s="1"/>
  <c r="J918"/>
  <c r="K918"/>
  <c r="L918"/>
  <c r="M918"/>
  <c r="N918"/>
  <c r="O918"/>
  <c r="G918"/>
  <c r="G917" s="1"/>
  <c r="G916" s="1"/>
  <c r="I346" i="1"/>
  <c r="I345" s="1"/>
  <c r="H346"/>
  <c r="H345" s="1"/>
  <c r="G346"/>
  <c r="G345" s="1"/>
  <c r="I343"/>
  <c r="I342" s="1"/>
  <c r="H343"/>
  <c r="H342" s="1"/>
  <c r="G343"/>
  <c r="G342" s="1"/>
  <c r="H915" i="3"/>
  <c r="H914" s="1"/>
  <c r="H913" s="1"/>
  <c r="I915"/>
  <c r="I914" s="1"/>
  <c r="I913" s="1"/>
  <c r="G915"/>
  <c r="G914" s="1"/>
  <c r="G913" s="1"/>
  <c r="I340" i="1"/>
  <c r="I339" s="1"/>
  <c r="H340"/>
  <c r="H339" s="1"/>
  <c r="G340"/>
  <c r="G339" s="1"/>
  <c r="H912" i="3"/>
  <c r="H911" s="1"/>
  <c r="H910" s="1"/>
  <c r="I912"/>
  <c r="I911" s="1"/>
  <c r="I910" s="1"/>
  <c r="G912"/>
  <c r="G911" s="1"/>
  <c r="G910" s="1"/>
  <c r="I337" i="1"/>
  <c r="I336" s="1"/>
  <c r="H337"/>
  <c r="H336" s="1"/>
  <c r="G337"/>
  <c r="G336" s="1"/>
  <c r="H909" i="3"/>
  <c r="H908" s="1"/>
  <c r="H907" s="1"/>
  <c r="I909"/>
  <c r="I908" s="1"/>
  <c r="I907" s="1"/>
  <c r="G909"/>
  <c r="G908" s="1"/>
  <c r="G907" s="1"/>
  <c r="I334" i="1"/>
  <c r="I333" s="1"/>
  <c r="H334"/>
  <c r="H333" s="1"/>
  <c r="G334"/>
  <c r="G333" s="1"/>
  <c r="H906" i="3"/>
  <c r="H905" s="1"/>
  <c r="H904" s="1"/>
  <c r="I906"/>
  <c r="I905" s="1"/>
  <c r="I904" s="1"/>
  <c r="G906"/>
  <c r="G905" s="1"/>
  <c r="G904" s="1"/>
  <c r="I331" i="1"/>
  <c r="I330" s="1"/>
  <c r="H331"/>
  <c r="H330" s="1"/>
  <c r="G331"/>
  <c r="G330" s="1"/>
  <c r="H903" i="3"/>
  <c r="I903"/>
  <c r="G903"/>
  <c r="H844"/>
  <c r="I844"/>
  <c r="G844"/>
  <c r="H174" i="1"/>
  <c r="I174"/>
  <c r="G173"/>
  <c r="H23" i="3"/>
  <c r="I23"/>
  <c r="G23"/>
  <c r="I424" i="1"/>
  <c r="I423" s="1"/>
  <c r="I422" s="1"/>
  <c r="I420" s="1"/>
  <c r="I419" s="1"/>
  <c r="H424"/>
  <c r="H423" s="1"/>
  <c r="H422" s="1"/>
  <c r="H420" s="1"/>
  <c r="H419" s="1"/>
  <c r="G424"/>
  <c r="G423" s="1"/>
  <c r="G422" s="1"/>
  <c r="G420" s="1"/>
  <c r="H1086" i="3"/>
  <c r="I1086"/>
  <c r="G1086"/>
  <c r="I445" i="1"/>
  <c r="I444" s="1"/>
  <c r="I443" s="1"/>
  <c r="I442" s="1"/>
  <c r="H445"/>
  <c r="H444" s="1"/>
  <c r="H443" s="1"/>
  <c r="H442" s="1"/>
  <c r="G445"/>
  <c r="G444" s="1"/>
  <c r="G443" s="1"/>
  <c r="G441"/>
  <c r="G440" s="1"/>
  <c r="G439" s="1"/>
  <c r="G438" s="1"/>
  <c r="I440"/>
  <c r="I439" s="1"/>
  <c r="I438" s="1"/>
  <c r="H440"/>
  <c r="H439" s="1"/>
  <c r="H438" s="1"/>
  <c r="G436"/>
  <c r="G435" s="1"/>
  <c r="I435"/>
  <c r="H435"/>
  <c r="G433"/>
  <c r="I431"/>
  <c r="I430" s="1"/>
  <c r="H431"/>
  <c r="H430" s="1"/>
  <c r="G431"/>
  <c r="G430" s="1"/>
  <c r="H864" i="3"/>
  <c r="I864"/>
  <c r="G864"/>
  <c r="H860"/>
  <c r="I860"/>
  <c r="G860"/>
  <c r="H287" i="1"/>
  <c r="I287"/>
  <c r="G287"/>
  <c r="G286" s="1"/>
  <c r="I229"/>
  <c r="H229"/>
  <c r="G229"/>
  <c r="G228" s="1"/>
  <c r="H931" i="3"/>
  <c r="I931"/>
  <c r="G931"/>
  <c r="I179" i="1"/>
  <c r="I178" s="1"/>
  <c r="I177" s="1"/>
  <c r="H179"/>
  <c r="H178" s="1"/>
  <c r="H177" s="1"/>
  <c r="G179"/>
  <c r="H1116" i="3"/>
  <c r="I1116"/>
  <c r="G1116"/>
  <c r="I136" i="1"/>
  <c r="I135" s="1"/>
  <c r="I134" s="1"/>
  <c r="H136"/>
  <c r="H135" s="1"/>
  <c r="H134" s="1"/>
  <c r="G136"/>
  <c r="G135" s="1"/>
  <c r="G134" s="1"/>
  <c r="I132"/>
  <c r="I131" s="1"/>
  <c r="H132"/>
  <c r="H131" s="1"/>
  <c r="G132"/>
  <c r="G131" s="1"/>
  <c r="I129"/>
  <c r="I128" s="1"/>
  <c r="I126" s="1"/>
  <c r="H129"/>
  <c r="H128" s="1"/>
  <c r="G129"/>
  <c r="G128" s="1"/>
  <c r="H980" i="3"/>
  <c r="H979" s="1"/>
  <c r="H978" s="1"/>
  <c r="I980"/>
  <c r="I979" s="1"/>
  <c r="I978" s="1"/>
  <c r="G980"/>
  <c r="G979" s="1"/>
  <c r="G978" s="1"/>
  <c r="I85" i="1"/>
  <c r="I84" s="1"/>
  <c r="H85"/>
  <c r="H84" s="1"/>
  <c r="G85"/>
  <c r="G84" s="1"/>
  <c r="H428" l="1"/>
  <c r="H427" s="1"/>
  <c r="I428"/>
  <c r="I427" s="1"/>
  <c r="G428"/>
  <c r="G427" s="1"/>
  <c r="G178"/>
  <c r="G177" s="1"/>
  <c r="J447"/>
  <c r="G419"/>
  <c r="G127"/>
  <c r="G126" s="1"/>
  <c r="I127"/>
  <c r="H127"/>
  <c r="H126"/>
  <c r="G643" i="3" l="1"/>
  <c r="H643"/>
  <c r="H642" s="1"/>
  <c r="H641" s="1"/>
  <c r="I643"/>
  <c r="I642" s="1"/>
  <c r="I641" s="1"/>
  <c r="I799" i="1"/>
  <c r="I798" s="1"/>
  <c r="H799"/>
  <c r="H798" s="1"/>
  <c r="H697" i="3"/>
  <c r="H696" s="1"/>
  <c r="H695" s="1"/>
  <c r="I697"/>
  <c r="I696" s="1"/>
  <c r="I695" s="1"/>
  <c r="G697"/>
  <c r="G696" s="1"/>
  <c r="G695" s="1"/>
  <c r="I1031" i="1"/>
  <c r="I1030" s="1"/>
  <c r="H1031"/>
  <c r="H1030" s="1"/>
  <c r="G1031"/>
  <c r="G1030" s="1"/>
  <c r="H407" i="3"/>
  <c r="H406" s="1"/>
  <c r="H405" s="1"/>
  <c r="I407"/>
  <c r="I406" s="1"/>
  <c r="I405" s="1"/>
  <c r="G407"/>
  <c r="G406" s="1"/>
  <c r="G405" s="1"/>
  <c r="G907" i="1"/>
  <c r="G906" s="1"/>
  <c r="I907"/>
  <c r="I906" s="1"/>
  <c r="H907"/>
  <c r="H906" s="1"/>
  <c r="H541" i="3"/>
  <c r="H540" s="1"/>
  <c r="H539" s="1"/>
  <c r="I541"/>
  <c r="I540" s="1"/>
  <c r="I539" s="1"/>
  <c r="G541"/>
  <c r="G540" s="1"/>
  <c r="G539" s="1"/>
  <c r="I666" i="1"/>
  <c r="I665" s="1"/>
  <c r="H666"/>
  <c r="H665" s="1"/>
  <c r="G666"/>
  <c r="G665" s="1"/>
  <c r="H578" i="3"/>
  <c r="I578"/>
  <c r="H568"/>
  <c r="I568"/>
  <c r="G568"/>
  <c r="I621" i="1"/>
  <c r="I620" s="1"/>
  <c r="H621"/>
  <c r="H620" s="1"/>
  <c r="G621"/>
  <c r="G620" s="1"/>
  <c r="G454" i="3"/>
  <c r="G453" s="1"/>
  <c r="G452" s="1"/>
  <c r="I453"/>
  <c r="I452" s="1"/>
  <c r="H453"/>
  <c r="H452" s="1"/>
  <c r="I560" i="1"/>
  <c r="I559" s="1"/>
  <c r="H560"/>
  <c r="H559" s="1"/>
  <c r="G560"/>
  <c r="G559" s="1"/>
  <c r="G642" i="3" l="1"/>
  <c r="G641" s="1"/>
  <c r="G799" i="1"/>
  <c r="G798" s="1"/>
  <c r="I722"/>
  <c r="H722"/>
  <c r="G722"/>
  <c r="I1103" l="1"/>
  <c r="H1103"/>
  <c r="G1103"/>
  <c r="I1093"/>
  <c r="H1093"/>
  <c r="G1093"/>
  <c r="I1063"/>
  <c r="H1063"/>
  <c r="G1063"/>
  <c r="G900"/>
  <c r="I898"/>
  <c r="H898"/>
  <c r="G898"/>
  <c r="I804"/>
  <c r="H804"/>
  <c r="G804"/>
  <c r="I746"/>
  <c r="H746"/>
  <c r="G746"/>
  <c r="I670"/>
  <c r="H670"/>
  <c r="G670"/>
  <c r="G685"/>
  <c r="I588"/>
  <c r="H588"/>
  <c r="G588"/>
  <c r="H1570" i="3" l="1"/>
  <c r="H1569" s="1"/>
  <c r="I1570"/>
  <c r="I1569" s="1"/>
  <c r="G1570"/>
  <c r="G1569" s="1"/>
  <c r="I1571"/>
  <c r="H1571"/>
  <c r="G1571"/>
  <c r="I1246" i="1"/>
  <c r="H1246"/>
  <c r="G1246"/>
  <c r="I1244"/>
  <c r="H1244"/>
  <c r="G1244"/>
  <c r="I1568" i="3" l="1"/>
  <c r="I1566" s="1"/>
  <c r="H1568"/>
  <c r="H1566" s="1"/>
  <c r="I1243" i="1"/>
  <c r="I1241" s="1"/>
  <c r="G1568" i="3"/>
  <c r="G1566" s="1"/>
  <c r="G1243" i="1"/>
  <c r="G1241" s="1"/>
  <c r="H1243"/>
  <c r="H1241" s="1"/>
  <c r="H548" i="3"/>
  <c r="I548"/>
  <c r="G548"/>
  <c r="H343" l="1"/>
  <c r="I343"/>
  <c r="H1916" i="1"/>
  <c r="H1915" s="1"/>
  <c r="I1916"/>
  <c r="I1915" s="1"/>
  <c r="H1913"/>
  <c r="H1912" s="1"/>
  <c r="I1913"/>
  <c r="I1912" s="1"/>
  <c r="G667" i="3"/>
  <c r="H873" l="1"/>
  <c r="I873"/>
  <c r="G873"/>
  <c r="H870"/>
  <c r="I870"/>
  <c r="G870"/>
  <c r="H853"/>
  <c r="I853"/>
  <c r="G853"/>
  <c r="H1058"/>
  <c r="I1058"/>
  <c r="G1058"/>
  <c r="H1267"/>
  <c r="I1267"/>
  <c r="G1267"/>
  <c r="H1273"/>
  <c r="I1273"/>
  <c r="G1273"/>
  <c r="H1444"/>
  <c r="H1443" s="1"/>
  <c r="I1444"/>
  <c r="I1443" s="1"/>
  <c r="G1444"/>
  <c r="G1443" s="1"/>
  <c r="H1453"/>
  <c r="I1453"/>
  <c r="H1551"/>
  <c r="H1550" s="1"/>
  <c r="I1551"/>
  <c r="I1550" s="1"/>
  <c r="G1551"/>
  <c r="H1251"/>
  <c r="I1251"/>
  <c r="G1251"/>
  <c r="H1246"/>
  <c r="I1246"/>
  <c r="J1246"/>
  <c r="K1246"/>
  <c r="L1246"/>
  <c r="M1246"/>
  <c r="N1246"/>
  <c r="O1246"/>
  <c r="G1246"/>
  <c r="H1215"/>
  <c r="I1215"/>
  <c r="G1215"/>
  <c r="H983"/>
  <c r="I983"/>
  <c r="G983"/>
  <c r="H927"/>
  <c r="I927"/>
  <c r="G927"/>
  <c r="H837"/>
  <c r="I837"/>
  <c r="G837"/>
  <c r="H834"/>
  <c r="I834"/>
  <c r="G834"/>
  <c r="H825"/>
  <c r="I825"/>
  <c r="G825"/>
  <c r="H822"/>
  <c r="I822"/>
  <c r="G822"/>
  <c r="H808"/>
  <c r="I808"/>
  <c r="G808"/>
  <c r="H740"/>
  <c r="I740"/>
  <c r="G740"/>
  <c r="H656"/>
  <c r="I656"/>
  <c r="G656"/>
  <c r="H620"/>
  <c r="I620"/>
  <c r="G620"/>
  <c r="H617"/>
  <c r="I617"/>
  <c r="G617"/>
  <c r="H608"/>
  <c r="I608"/>
  <c r="J608"/>
  <c r="K608"/>
  <c r="L608"/>
  <c r="M608"/>
  <c r="N608"/>
  <c r="O608"/>
  <c r="G608"/>
  <c r="H614"/>
  <c r="I614"/>
  <c r="G614"/>
  <c r="H611"/>
  <c r="I611"/>
  <c r="G611"/>
  <c r="H596"/>
  <c r="I596"/>
  <c r="G596"/>
  <c r="H559"/>
  <c r="I559"/>
  <c r="G559"/>
  <c r="H556"/>
  <c r="I556"/>
  <c r="G556"/>
  <c r="G460"/>
  <c r="H460"/>
  <c r="I460"/>
  <c r="H451"/>
  <c r="I451"/>
  <c r="G451"/>
  <c r="H304"/>
  <c r="I304"/>
  <c r="G304"/>
  <c r="H300"/>
  <c r="I300"/>
  <c r="G300"/>
  <c r="H294"/>
  <c r="I294"/>
  <c r="G294"/>
  <c r="H296"/>
  <c r="I296"/>
  <c r="G296"/>
  <c r="H290"/>
  <c r="I290"/>
  <c r="G290"/>
  <c r="H288"/>
  <c r="I288"/>
  <c r="G288"/>
  <c r="H169"/>
  <c r="H168" s="1"/>
  <c r="H167" s="1"/>
  <c r="I169"/>
  <c r="I168" s="1"/>
  <c r="I167" s="1"/>
  <c r="G169"/>
  <c r="H1930" i="1"/>
  <c r="I1930"/>
  <c r="G1930"/>
  <c r="G911"/>
  <c r="H911"/>
  <c r="I911"/>
  <c r="G175" i="3"/>
  <c r="I1508" i="1"/>
  <c r="H1508"/>
  <c r="G1508"/>
  <c r="G1507" s="1"/>
  <c r="H1911" l="1"/>
  <c r="I1911"/>
  <c r="G174" i="3" l="1"/>
  <c r="G173" s="1"/>
  <c r="I174"/>
  <c r="H174"/>
  <c r="G882" l="1"/>
  <c r="G894"/>
  <c r="G977"/>
  <c r="I185" l="1"/>
  <c r="H185"/>
  <c r="G185"/>
  <c r="H1415" l="1"/>
  <c r="G924" l="1"/>
  <c r="G923" s="1"/>
  <c r="G922" s="1"/>
  <c r="I923"/>
  <c r="I922" s="1"/>
  <c r="H923"/>
  <c r="H922" s="1"/>
  <c r="I349" i="1"/>
  <c r="I348" s="1"/>
  <c r="H349"/>
  <c r="H348" s="1"/>
  <c r="G349"/>
  <c r="G348" s="1"/>
  <c r="H902" i="3"/>
  <c r="H901" s="1"/>
  <c r="G623"/>
  <c r="G622" s="1"/>
  <c r="G621" s="1"/>
  <c r="I622"/>
  <c r="I621" s="1"/>
  <c r="H622"/>
  <c r="H621" s="1"/>
  <c r="I778" i="1"/>
  <c r="I777" s="1"/>
  <c r="H778"/>
  <c r="H777" s="1"/>
  <c r="G778"/>
  <c r="G777" s="1"/>
  <c r="I902" i="3"/>
  <c r="I901" s="1"/>
  <c r="G902"/>
  <c r="G901" s="1"/>
  <c r="I899"/>
  <c r="I898" s="1"/>
  <c r="H899"/>
  <c r="H898" s="1"/>
  <c r="G899"/>
  <c r="G898" s="1"/>
  <c r="I896"/>
  <c r="I895" s="1"/>
  <c r="H896"/>
  <c r="H895" s="1"/>
  <c r="G896"/>
  <c r="G895" s="1"/>
  <c r="I893"/>
  <c r="I892" s="1"/>
  <c r="H893"/>
  <c r="H892" s="1"/>
  <c r="G893"/>
  <c r="G892" s="1"/>
  <c r="I328" i="1"/>
  <c r="I327" s="1"/>
  <c r="H328"/>
  <c r="H327" s="1"/>
  <c r="G328"/>
  <c r="G327" s="1"/>
  <c r="I325"/>
  <c r="I324" s="1"/>
  <c r="H325"/>
  <c r="H324" s="1"/>
  <c r="G325"/>
  <c r="G324" s="1"/>
  <c r="I322"/>
  <c r="I321" s="1"/>
  <c r="H322"/>
  <c r="H321" s="1"/>
  <c r="G322"/>
  <c r="G321" s="1"/>
  <c r="I619" i="3" l="1"/>
  <c r="I618" s="1"/>
  <c r="H619"/>
  <c r="H618" s="1"/>
  <c r="G619"/>
  <c r="G618" s="1"/>
  <c r="I616"/>
  <c r="I615" s="1"/>
  <c r="H616"/>
  <c r="H615" s="1"/>
  <c r="G616"/>
  <c r="G615" s="1"/>
  <c r="I613"/>
  <c r="I612" s="1"/>
  <c r="H613"/>
  <c r="H612" s="1"/>
  <c r="G613"/>
  <c r="G612" s="1"/>
  <c r="I610"/>
  <c r="I609" s="1"/>
  <c r="H610"/>
  <c r="H609" s="1"/>
  <c r="G610"/>
  <c r="G609" s="1"/>
  <c r="I607"/>
  <c r="I606" s="1"/>
  <c r="H607"/>
  <c r="H606" s="1"/>
  <c r="G607"/>
  <c r="G606" s="1"/>
  <c r="I763" i="1" l="1"/>
  <c r="I762" s="1"/>
  <c r="H763"/>
  <c r="H762" s="1"/>
  <c r="G763"/>
  <c r="G762" s="1"/>
  <c r="I766"/>
  <c r="I765" s="1"/>
  <c r="H766"/>
  <c r="H765" s="1"/>
  <c r="G766"/>
  <c r="G765" s="1"/>
  <c r="I769"/>
  <c r="I768" s="1"/>
  <c r="H769"/>
  <c r="H768" s="1"/>
  <c r="G769"/>
  <c r="G768" s="1"/>
  <c r="I772"/>
  <c r="I771" s="1"/>
  <c r="H772"/>
  <c r="H771" s="1"/>
  <c r="G772"/>
  <c r="G771" s="1"/>
  <c r="I775"/>
  <c r="I774" s="1"/>
  <c r="H775"/>
  <c r="H774" s="1"/>
  <c r="G775"/>
  <c r="G774" s="1"/>
  <c r="G1100" l="1"/>
  <c r="G1038"/>
  <c r="G694" i="3" s="1"/>
  <c r="G152" i="1"/>
  <c r="G129" i="3" s="1"/>
  <c r="G1209" l="1"/>
  <c r="G1635" l="1"/>
  <c r="G188"/>
  <c r="G1651"/>
  <c r="G2416" i="1"/>
  <c r="I2413"/>
  <c r="I2412" s="1"/>
  <c r="H2413"/>
  <c r="H2412" s="1"/>
  <c r="G2340"/>
  <c r="G2339" s="1"/>
  <c r="G2338" s="1"/>
  <c r="G2337" s="1"/>
  <c r="G2336" s="1"/>
  <c r="I1888"/>
  <c r="H1888"/>
  <c r="G1888"/>
  <c r="G1887" s="1"/>
  <c r="G1886" s="1"/>
  <c r="G1885" s="1"/>
  <c r="G1884" s="1"/>
  <c r="I1882"/>
  <c r="H1882"/>
  <c r="G1882"/>
  <c r="G1881" s="1"/>
  <c r="G1880" s="1"/>
  <c r="G755" i="3"/>
  <c r="G754" s="1"/>
  <c r="G753" s="1"/>
  <c r="I754"/>
  <c r="I753" s="1"/>
  <c r="H754"/>
  <c r="H753" s="1"/>
  <c r="G1533"/>
  <c r="G1771" i="1"/>
  <c r="G1770" s="1"/>
  <c r="G1769" s="1"/>
  <c r="G1656" i="3" l="1"/>
  <c r="I1594" i="1"/>
  <c r="H1594"/>
  <c r="G1594"/>
  <c r="G1455"/>
  <c r="I1539" i="3"/>
  <c r="I1538" s="1"/>
  <c r="H1539"/>
  <c r="H1538" s="1"/>
  <c r="I1206" i="1"/>
  <c r="I1205" s="1"/>
  <c r="H1206"/>
  <c r="H1205" s="1"/>
  <c r="G1206"/>
  <c r="G1205" s="1"/>
  <c r="G1540" i="3" s="1"/>
  <c r="G1539" s="1"/>
  <c r="G1538" s="1"/>
  <c r="G551"/>
  <c r="G550" s="1"/>
  <c r="G549" s="1"/>
  <c r="I550"/>
  <c r="I549" s="1"/>
  <c r="H550"/>
  <c r="H549" s="1"/>
  <c r="I718" i="1"/>
  <c r="I717" s="1"/>
  <c r="H718"/>
  <c r="H717" s="1"/>
  <c r="G718"/>
  <c r="G717" s="1"/>
  <c r="H469"/>
  <c r="I469"/>
  <c r="G1206" i="3" l="1"/>
  <c r="G1205" s="1"/>
  <c r="G1204" s="1"/>
  <c r="G1441" i="1"/>
  <c r="G1440" s="1"/>
  <c r="I1441"/>
  <c r="I1440" s="1"/>
  <c r="H1441"/>
  <c r="H1440" s="1"/>
  <c r="G1329" i="3"/>
  <c r="G1328" s="1"/>
  <c r="G1327" s="1"/>
  <c r="I1328"/>
  <c r="I1327" s="1"/>
  <c r="H1328"/>
  <c r="H1327" s="1"/>
  <c r="I1723" i="1"/>
  <c r="I1722" s="1"/>
  <c r="H1723"/>
  <c r="H1722" s="1"/>
  <c r="G1723"/>
  <c r="G1722" s="1"/>
  <c r="G1420"/>
  <c r="G1419" s="1"/>
  <c r="I1205" i="3"/>
  <c r="I1204" s="1"/>
  <c r="H1205"/>
  <c r="H1204" s="1"/>
  <c r="I1420" i="1"/>
  <c r="I1419" s="1"/>
  <c r="H1420"/>
  <c r="H1419" s="1"/>
  <c r="I1266" i="3"/>
  <c r="I1265" s="1"/>
  <c r="H1266"/>
  <c r="H1265" s="1"/>
  <c r="G1266"/>
  <c r="G1265" s="1"/>
  <c r="I1668" i="1"/>
  <c r="I1667" s="1"/>
  <c r="H1668"/>
  <c r="H1667" s="1"/>
  <c r="G1668"/>
  <c r="G1667" s="1"/>
  <c r="G1671"/>
  <c r="G1670" s="1"/>
  <c r="H1671"/>
  <c r="H1670" s="1"/>
  <c r="I1671"/>
  <c r="I1670" s="1"/>
  <c r="G787"/>
  <c r="G786" s="1"/>
  <c r="G605" i="3"/>
  <c r="G604" s="1"/>
  <c r="G603" s="1"/>
  <c r="I604"/>
  <c r="I603" s="1"/>
  <c r="H604"/>
  <c r="H603" s="1"/>
  <c r="I790" i="1"/>
  <c r="I789" s="1"/>
  <c r="H790"/>
  <c r="H789" s="1"/>
  <c r="G790"/>
  <c r="G789" s="1"/>
  <c r="G768" i="3"/>
  <c r="G767" s="1"/>
  <c r="G766" s="1"/>
  <c r="I767"/>
  <c r="I766" s="1"/>
  <c r="H767"/>
  <c r="H766" s="1"/>
  <c r="I1851" i="1"/>
  <c r="I1850" s="1"/>
  <c r="H1851"/>
  <c r="H1850" s="1"/>
  <c r="G1851"/>
  <c r="G1850" s="1"/>
  <c r="I92" i="2"/>
  <c r="J92"/>
  <c r="G602" i="3"/>
  <c r="G601" s="1"/>
  <c r="G600" s="1"/>
  <c r="I601"/>
  <c r="I600" s="1"/>
  <c r="H601"/>
  <c r="H600" s="1"/>
  <c r="I787" i="1"/>
  <c r="I786" s="1"/>
  <c r="H787"/>
  <c r="H786" s="1"/>
  <c r="I1442" i="3"/>
  <c r="H1442"/>
  <c r="G1442"/>
  <c r="H1929" i="1"/>
  <c r="G1929"/>
  <c r="I1929"/>
  <c r="I1921"/>
  <c r="H1921"/>
  <c r="G1921"/>
  <c r="I976" i="3"/>
  <c r="I975" s="1"/>
  <c r="H976"/>
  <c r="H975" s="1"/>
  <c r="G976"/>
  <c r="G975" s="1"/>
  <c r="I179"/>
  <c r="H179"/>
  <c r="I595"/>
  <c r="I594" s="1"/>
  <c r="H595"/>
  <c r="H594" s="1"/>
  <c r="G595"/>
  <c r="G594" s="1"/>
  <c r="I781" i="1"/>
  <c r="I780" s="1"/>
  <c r="H781"/>
  <c r="H780" s="1"/>
  <c r="G781"/>
  <c r="G780" s="1"/>
  <c r="G593" i="3"/>
  <c r="G1409"/>
  <c r="G1641"/>
  <c r="G1640" s="1"/>
  <c r="H986" i="1"/>
  <c r="H985" s="1"/>
  <c r="I986"/>
  <c r="I985" s="1"/>
  <c r="G986"/>
  <c r="G985" s="1"/>
  <c r="I655" i="3"/>
  <c r="I654" s="1"/>
  <c r="H655"/>
  <c r="H654" s="1"/>
  <c r="G655"/>
  <c r="G654" s="1"/>
  <c r="I1034" i="1"/>
  <c r="I1033" s="1"/>
  <c r="H1034"/>
  <c r="H1033" s="1"/>
  <c r="G1034"/>
  <c r="G1033" s="1"/>
  <c r="I547" i="3"/>
  <c r="I546" s="1"/>
  <c r="H547"/>
  <c r="H546" s="1"/>
  <c r="G547"/>
  <c r="G546" s="1"/>
  <c r="I715" i="1"/>
  <c r="I714" s="1"/>
  <c r="H715"/>
  <c r="H714" s="1"/>
  <c r="G715"/>
  <c r="G714" s="1"/>
  <c r="G337" i="3"/>
  <c r="G344"/>
  <c r="G343" s="1"/>
  <c r="G1916" i="1"/>
  <c r="G1915" s="1"/>
  <c r="G1913"/>
  <c r="G1912" s="1"/>
  <c r="G346" i="3"/>
  <c r="G179"/>
  <c r="G1493" i="1"/>
  <c r="G1492" s="1"/>
  <c r="G284" i="3" s="1"/>
  <c r="G283" s="1"/>
  <c r="G282" s="1"/>
  <c r="G1349" i="1"/>
  <c r="G1348" s="1"/>
  <c r="G1347" s="1"/>
  <c r="G1631" i="3" s="1"/>
  <c r="G381" i="1"/>
  <c r="G380" s="1"/>
  <c r="G1911" l="1"/>
  <c r="G1630" i="3"/>
  <c r="I1245"/>
  <c r="H1245"/>
  <c r="G1245"/>
  <c r="I2373" i="1"/>
  <c r="I2372" s="1"/>
  <c r="H2373"/>
  <c r="H2372" s="1"/>
  <c r="G2373"/>
  <c r="I821" i="3"/>
  <c r="I820" s="1"/>
  <c r="H821"/>
  <c r="H820" s="1"/>
  <c r="G821"/>
  <c r="G820" s="1"/>
  <c r="I265" i="1"/>
  <c r="I264" s="1"/>
  <c r="H265"/>
  <c r="H264" s="1"/>
  <c r="G265"/>
  <c r="G264" s="1"/>
  <c r="G1680" i="3"/>
  <c r="G1679" s="1"/>
  <c r="G1678" s="1"/>
  <c r="I1679"/>
  <c r="I1678" s="1"/>
  <c r="H1679"/>
  <c r="H1678" s="1"/>
  <c r="G863" i="1"/>
  <c r="G862" s="1"/>
  <c r="I863"/>
  <c r="I862" s="1"/>
  <c r="H863"/>
  <c r="H862" s="1"/>
  <c r="I361"/>
  <c r="I360" s="1"/>
  <c r="H361"/>
  <c r="H360" s="1"/>
  <c r="G361"/>
  <c r="G360" s="1"/>
  <c r="I982" i="3"/>
  <c r="I981" s="1"/>
  <c r="H982"/>
  <c r="H981" s="1"/>
  <c r="G982"/>
  <c r="G981" s="1"/>
  <c r="G956"/>
  <c r="G1550"/>
  <c r="G1453"/>
  <c r="G1452" s="1"/>
  <c r="G1451" s="1"/>
  <c r="I1452"/>
  <c r="I1451" s="1"/>
  <c r="H1452"/>
  <c r="H1451" s="1"/>
  <c r="I1956" i="1"/>
  <c r="I1955" s="1"/>
  <c r="H1956"/>
  <c r="H1955" s="1"/>
  <c r="G1956"/>
  <c r="G1955" s="1"/>
  <c r="G1120" i="3"/>
  <c r="G1119" s="1"/>
  <c r="G1118" s="1"/>
  <c r="I1119"/>
  <c r="H1119"/>
  <c r="G1223" i="1"/>
  <c r="G457" i="3" l="1"/>
  <c r="G456" s="1"/>
  <c r="G455" s="1"/>
  <c r="I456"/>
  <c r="I455" s="1"/>
  <c r="H456"/>
  <c r="H455" s="1"/>
  <c r="H1055" i="1"/>
  <c r="H1054" s="1"/>
  <c r="I1055"/>
  <c r="I1054" s="1"/>
  <c r="G1055"/>
  <c r="G1054" s="1"/>
  <c r="I652" i="3"/>
  <c r="I651" s="1"/>
  <c r="H652"/>
  <c r="H651" s="1"/>
  <c r="G652"/>
  <c r="G651" s="1"/>
  <c r="G856"/>
  <c r="G855" s="1"/>
  <c r="G854" s="1"/>
  <c r="I855"/>
  <c r="I854" s="1"/>
  <c r="H855"/>
  <c r="H854" s="1"/>
  <c r="G840"/>
  <c r="G1468" l="1"/>
  <c r="G1467" s="1"/>
  <c r="G983" i="1"/>
  <c r="G982" s="1"/>
  <c r="G981" s="1"/>
  <c r="G1235" i="3"/>
  <c r="G1234" s="1"/>
  <c r="G1233" s="1"/>
  <c r="G1334" i="1"/>
  <c r="G1333" s="1"/>
  <c r="G168" i="3" l="1"/>
  <c r="G167" s="1"/>
  <c r="G1501" i="1"/>
  <c r="G303" i="3"/>
  <c r="G302" s="1"/>
  <c r="G301" s="1"/>
  <c r="G1522" i="1"/>
  <c r="G1521" s="1"/>
  <c r="G1520" s="1"/>
  <c r="G308" i="3"/>
  <c r="G307" s="1"/>
  <c r="G306" s="1"/>
  <c r="G305" s="1"/>
  <c r="G1526" i="1"/>
  <c r="G1525" s="1"/>
  <c r="G1524" s="1"/>
  <c r="I807" i="3"/>
  <c r="I806" s="1"/>
  <c r="H807"/>
  <c r="H806" s="1"/>
  <c r="G807"/>
  <c r="G806" s="1"/>
  <c r="I770"/>
  <c r="I769" s="1"/>
  <c r="H770"/>
  <c r="H769" s="1"/>
  <c r="G770"/>
  <c r="G769" s="1"/>
  <c r="I1857" i="1"/>
  <c r="I1856" s="1"/>
  <c r="H1857"/>
  <c r="H1856" s="1"/>
  <c r="G1857"/>
  <c r="G1856" s="1"/>
  <c r="I1214" i="3"/>
  <c r="I1213" s="1"/>
  <c r="H1214"/>
  <c r="H1213" s="1"/>
  <c r="G1214"/>
  <c r="G1213" s="1"/>
  <c r="G1447" i="1"/>
  <c r="G1446" s="1"/>
  <c r="I1447"/>
  <c r="I1446" s="1"/>
  <c r="H1447"/>
  <c r="H1446" s="1"/>
  <c r="I839" i="3"/>
  <c r="I838" s="1"/>
  <c r="H839"/>
  <c r="H838" s="1"/>
  <c r="G839"/>
  <c r="G838" s="1"/>
  <c r="G352" i="1"/>
  <c r="G351" s="1"/>
  <c r="I352"/>
  <c r="I351" s="1"/>
  <c r="H352"/>
  <c r="H351" s="1"/>
  <c r="I171" i="3"/>
  <c r="I170" s="1"/>
  <c r="H171"/>
  <c r="H170" s="1"/>
  <c r="G171"/>
  <c r="G170" s="1"/>
  <c r="G1505" i="1"/>
  <c r="G1504" s="1"/>
  <c r="I1505"/>
  <c r="I1504" s="1"/>
  <c r="H1505"/>
  <c r="H1504" s="1"/>
  <c r="G581"/>
  <c r="G580" s="1"/>
  <c r="G578"/>
  <c r="G577" s="1"/>
  <c r="I578"/>
  <c r="I577" s="1"/>
  <c r="H578"/>
  <c r="H577" s="1"/>
  <c r="I581"/>
  <c r="I580" s="1"/>
  <c r="H581"/>
  <c r="H580" s="1"/>
  <c r="I739" i="3"/>
  <c r="I738" s="1"/>
  <c r="H739"/>
  <c r="H738" s="1"/>
  <c r="G739"/>
  <c r="G738" s="1"/>
  <c r="G160" l="1"/>
  <c r="G571"/>
  <c r="G578"/>
  <c r="G577" s="1"/>
  <c r="G576" s="1"/>
  <c r="I1550" i="1"/>
  <c r="I1549" s="1"/>
  <c r="H1550"/>
  <c r="H1549" s="1"/>
  <c r="G1550"/>
  <c r="G1549" s="1"/>
  <c r="G1248" i="3"/>
  <c r="G1408"/>
  <c r="G1407" s="1"/>
  <c r="G1820" i="1"/>
  <c r="G1819" s="1"/>
  <c r="G1827"/>
  <c r="H587" i="3"/>
  <c r="I587"/>
  <c r="G587"/>
  <c r="G584" i="1"/>
  <c r="G583" s="1"/>
  <c r="I584"/>
  <c r="I583" s="1"/>
  <c r="H584"/>
  <c r="H583" s="1"/>
  <c r="H577" i="3"/>
  <c r="H576" s="1"/>
  <c r="I577"/>
  <c r="I576" s="1"/>
  <c r="G914" i="1"/>
  <c r="G913" s="1"/>
  <c r="I914"/>
  <c r="I913" s="1"/>
  <c r="H914"/>
  <c r="H913" s="1"/>
  <c r="G742"/>
  <c r="G741" s="1"/>
  <c r="I742"/>
  <c r="I741" s="1"/>
  <c r="H742"/>
  <c r="H741" s="1"/>
  <c r="H571" i="3"/>
  <c r="I571"/>
  <c r="I459"/>
  <c r="I458" s="1"/>
  <c r="H459"/>
  <c r="H458" s="1"/>
  <c r="G459"/>
  <c r="G458" s="1"/>
  <c r="I1058" i="1"/>
  <c r="I1057" s="1"/>
  <c r="H1058"/>
  <c r="H1057" s="1"/>
  <c r="G1058"/>
  <c r="G1057" s="1"/>
  <c r="I1078"/>
  <c r="I721" i="3" s="1"/>
  <c r="H1078" i="1"/>
  <c r="H721" i="3" s="1"/>
  <c r="G1078" i="1"/>
  <c r="G721" i="3" s="1"/>
  <c r="I450"/>
  <c r="I449" s="1"/>
  <c r="H450"/>
  <c r="H449" s="1"/>
  <c r="G450"/>
  <c r="G449" s="1"/>
  <c r="I1052" i="1"/>
  <c r="I1051" s="1"/>
  <c r="H1052"/>
  <c r="H1051" s="1"/>
  <c r="G1052"/>
  <c r="G1051" s="1"/>
  <c r="G1081"/>
  <c r="I1272" i="3"/>
  <c r="I1271" s="1"/>
  <c r="H1272"/>
  <c r="H1271" s="1"/>
  <c r="G1272"/>
  <c r="G1271" s="1"/>
  <c r="G1466"/>
  <c r="G1050" i="1" l="1"/>
  <c r="I1050"/>
  <c r="H1050"/>
  <c r="H1332" i="3"/>
  <c r="I1332"/>
  <c r="G1332"/>
  <c r="I910" i="1"/>
  <c r="H910"/>
  <c r="G910"/>
  <c r="H342" i="3"/>
  <c r="I342"/>
  <c r="H824"/>
  <c r="H823" s="1"/>
  <c r="I824"/>
  <c r="I823" s="1"/>
  <c r="H162" i="1"/>
  <c r="H161" s="1"/>
  <c r="I162"/>
  <c r="I161" s="1"/>
  <c r="H364" i="3"/>
  <c r="I364"/>
  <c r="G364"/>
  <c r="G342"/>
  <c r="H337"/>
  <c r="I337"/>
  <c r="H354"/>
  <c r="H353" s="1"/>
  <c r="H352" s="1"/>
  <c r="I354"/>
  <c r="I353" s="1"/>
  <c r="I352" s="1"/>
  <c r="G354"/>
  <c r="G353" s="1"/>
  <c r="G352" s="1"/>
  <c r="G1645" i="1"/>
  <c r="G1644" s="1"/>
  <c r="I1645"/>
  <c r="I1644" s="1"/>
  <c r="H1645"/>
  <c r="H1644" s="1"/>
  <c r="H187" i="3" l="1"/>
  <c r="H184" s="1"/>
  <c r="I187"/>
  <c r="I184" s="1"/>
  <c r="H1512" i="1"/>
  <c r="H1511" s="1"/>
  <c r="I1512"/>
  <c r="I1511" s="1"/>
  <c r="G1042" l="1"/>
  <c r="I299" i="3"/>
  <c r="I298" s="1"/>
  <c r="I297" s="1"/>
  <c r="H299"/>
  <c r="H298" s="1"/>
  <c r="H297" s="1"/>
  <c r="G299"/>
  <c r="I2359" i="1"/>
  <c r="I2358" s="1"/>
  <c r="I2357" s="1"/>
  <c r="H2359"/>
  <c r="H2358" s="1"/>
  <c r="H2357" s="1"/>
  <c r="G2359"/>
  <c r="I289" i="3"/>
  <c r="H289"/>
  <c r="G289"/>
  <c r="I287"/>
  <c r="I286" s="1"/>
  <c r="H287"/>
  <c r="H286" s="1"/>
  <c r="G287"/>
  <c r="I2347" i="1"/>
  <c r="H2347"/>
  <c r="G2347"/>
  <c r="G292" i="3"/>
  <c r="G291" s="1"/>
  <c r="I295"/>
  <c r="H295"/>
  <c r="G2353" i="1"/>
  <c r="I2353"/>
  <c r="H2353"/>
  <c r="G162" i="3"/>
  <c r="G161" s="1"/>
  <c r="H162"/>
  <c r="H161" s="1"/>
  <c r="I162"/>
  <c r="I161" s="1"/>
  <c r="I2349" i="1"/>
  <c r="I2346" s="1"/>
  <c r="H2349"/>
  <c r="H2346" s="1"/>
  <c r="G2349"/>
  <c r="I293" i="3"/>
  <c r="I292" s="1"/>
  <c r="I291" s="1"/>
  <c r="H293"/>
  <c r="H292" s="1"/>
  <c r="H291" s="1"/>
  <c r="G293"/>
  <c r="G187"/>
  <c r="I183"/>
  <c r="H183"/>
  <c r="I1510" i="1"/>
  <c r="H1510"/>
  <c r="G1276" i="3"/>
  <c r="I2425" i="1"/>
  <c r="I2424" s="1"/>
  <c r="I2423" s="1"/>
  <c r="I2420" s="1"/>
  <c r="H2425"/>
  <c r="H2424" s="1"/>
  <c r="H2423" s="1"/>
  <c r="H2420" s="1"/>
  <c r="G2425"/>
  <c r="G2424" s="1"/>
  <c r="G2423" s="1"/>
  <c r="G2420" s="1"/>
  <c r="I1286" i="3"/>
  <c r="I1285" s="1"/>
  <c r="H1286"/>
  <c r="H1285" s="1"/>
  <c r="G1286"/>
  <c r="G1285" s="1"/>
  <c r="I2409" i="1"/>
  <c r="I2408" s="1"/>
  <c r="H2409"/>
  <c r="H2408" s="1"/>
  <c r="G2409"/>
  <c r="G2408" s="1"/>
  <c r="G2404" s="1"/>
  <c r="G1256" i="3"/>
  <c r="I2406" i="1"/>
  <c r="I2405" s="1"/>
  <c r="H2406"/>
  <c r="H2405" s="1"/>
  <c r="G2406"/>
  <c r="G2405" s="1"/>
  <c r="I2404"/>
  <c r="I2403" s="1"/>
  <c r="H2404"/>
  <c r="H2403" s="1"/>
  <c r="I2401"/>
  <c r="I2400" s="1"/>
  <c r="H2401"/>
  <c r="H2400" s="1"/>
  <c r="G2401"/>
  <c r="G2400" s="1"/>
  <c r="G2393" s="1"/>
  <c r="I2398"/>
  <c r="I2397" s="1"/>
  <c r="H2398"/>
  <c r="H2397" s="1"/>
  <c r="G2398"/>
  <c r="G2397" s="1"/>
  <c r="I2395"/>
  <c r="I2394" s="1"/>
  <c r="H2395"/>
  <c r="H2394" s="1"/>
  <c r="G2395"/>
  <c r="G2394" s="1"/>
  <c r="G1296" i="3"/>
  <c r="I2391" i="1"/>
  <c r="I2390" s="1"/>
  <c r="H2391"/>
  <c r="H2390" s="1"/>
  <c r="G2391"/>
  <c r="G2390" s="1"/>
  <c r="G2388"/>
  <c r="G2387" s="1"/>
  <c r="I2388"/>
  <c r="I2387" s="1"/>
  <c r="H2388"/>
  <c r="H2387" s="1"/>
  <c r="I2385"/>
  <c r="I2384" s="1"/>
  <c r="H2385"/>
  <c r="H2384" s="1"/>
  <c r="G2385"/>
  <c r="G2384" s="1"/>
  <c r="I2381"/>
  <c r="I2380" s="1"/>
  <c r="H2381"/>
  <c r="H2380" s="1"/>
  <c r="G2381"/>
  <c r="G2380" s="1"/>
  <c r="G1247" i="3"/>
  <c r="G1244" s="1"/>
  <c r="H2429" i="1"/>
  <c r="H2428" s="1"/>
  <c r="H2427" s="1"/>
  <c r="H2379" s="1"/>
  <c r="I2429"/>
  <c r="I2428" s="1"/>
  <c r="I2427" s="1"/>
  <c r="G2429"/>
  <c r="G2431"/>
  <c r="G2430" s="1"/>
  <c r="I2431"/>
  <c r="I2430" s="1"/>
  <c r="H2431"/>
  <c r="H2430" s="1"/>
  <c r="H2371"/>
  <c r="H2370" s="1"/>
  <c r="H2342" s="1"/>
  <c r="H2433" s="1"/>
  <c r="I2371"/>
  <c r="I2370" s="1"/>
  <c r="I2342" s="1"/>
  <c r="I2433" s="1"/>
  <c r="G2375"/>
  <c r="I2368"/>
  <c r="H2368"/>
  <c r="G2368"/>
  <c r="I2366"/>
  <c r="H2366"/>
  <c r="G2366"/>
  <c r="G2362"/>
  <c r="G2361" s="1"/>
  <c r="I2355"/>
  <c r="I2352" s="1"/>
  <c r="I2351" s="1"/>
  <c r="H2355"/>
  <c r="H2352" s="1"/>
  <c r="H2351" s="1"/>
  <c r="G2355"/>
  <c r="G1535" i="3"/>
  <c r="I867" i="1"/>
  <c r="I866" s="1"/>
  <c r="I865" s="1"/>
  <c r="H867"/>
  <c r="H866" s="1"/>
  <c r="H865" s="1"/>
  <c r="G867"/>
  <c r="G866" s="1"/>
  <c r="G865" s="1"/>
  <c r="G1386" i="3"/>
  <c r="I836"/>
  <c r="I835" s="1"/>
  <c r="H836"/>
  <c r="H835" s="1"/>
  <c r="G836"/>
  <c r="G835" s="1"/>
  <c r="I833"/>
  <c r="I832" s="1"/>
  <c r="H833"/>
  <c r="H832" s="1"/>
  <c r="G833"/>
  <c r="G832" s="1"/>
  <c r="I830"/>
  <c r="I829" s="1"/>
  <c r="H830"/>
  <c r="H829" s="1"/>
  <c r="G830"/>
  <c r="I171" i="1"/>
  <c r="I170" s="1"/>
  <c r="H171"/>
  <c r="H170" s="1"/>
  <c r="G171"/>
  <c r="G170" s="1"/>
  <c r="G168"/>
  <c r="G167" s="1"/>
  <c r="H168"/>
  <c r="H167" s="1"/>
  <c r="I168"/>
  <c r="I167" s="1"/>
  <c r="I1305" i="3"/>
  <c r="H1305"/>
  <c r="H723"/>
  <c r="H722" s="1"/>
  <c r="I723"/>
  <c r="I722" s="1"/>
  <c r="H1080" i="1"/>
  <c r="H1079" s="1"/>
  <c r="I1080"/>
  <c r="I1079" s="1"/>
  <c r="I973" i="3"/>
  <c r="I972" s="1"/>
  <c r="H973"/>
  <c r="H972" s="1"/>
  <c r="G973"/>
  <c r="G972" s="1"/>
  <c r="I216" i="1"/>
  <c r="I215" s="1"/>
  <c r="H216"/>
  <c r="H215" s="1"/>
  <c r="G216"/>
  <c r="G215" s="1"/>
  <c r="I90" i="2"/>
  <c r="G184" i="3" l="1"/>
  <c r="G183" s="1"/>
  <c r="G2372" i="1"/>
  <c r="G2371" s="1"/>
  <c r="G2370" s="1"/>
  <c r="G829" i="3"/>
  <c r="G164" i="1"/>
  <c r="G2352"/>
  <c r="G2351" s="1"/>
  <c r="I285" i="3"/>
  <c r="H2365" i="1"/>
  <c r="H2364" s="1"/>
  <c r="H2344" s="1"/>
  <c r="H2343" s="1"/>
  <c r="G2346"/>
  <c r="G2345" s="1"/>
  <c r="H2378"/>
  <c r="H2377" s="1"/>
  <c r="G286" i="3"/>
  <c r="G285" s="1"/>
  <c r="H2345" i="1"/>
  <c r="G2358"/>
  <c r="G2357" s="1"/>
  <c r="I2345"/>
  <c r="H285" i="3"/>
  <c r="G295"/>
  <c r="G2379" i="1"/>
  <c r="G2378" s="1"/>
  <c r="I2379"/>
  <c r="I2378" s="1"/>
  <c r="I2377" s="1"/>
  <c r="I2393"/>
  <c r="H2393"/>
  <c r="I2365"/>
  <c r="I2364" s="1"/>
  <c r="I2344" s="1"/>
  <c r="I2343" s="1"/>
  <c r="G2365"/>
  <c r="G2364" s="1"/>
  <c r="I1580" i="3"/>
  <c r="I1588"/>
  <c r="I1587" s="1"/>
  <c r="G888"/>
  <c r="G887" s="1"/>
  <c r="G886" s="1"/>
  <c r="I887"/>
  <c r="I886" s="1"/>
  <c r="H887"/>
  <c r="H886" s="1"/>
  <c r="I355" i="1"/>
  <c r="I354" s="1"/>
  <c r="H355"/>
  <c r="H354" s="1"/>
  <c r="G355"/>
  <c r="G354" s="1"/>
  <c r="G1305" i="3"/>
  <c r="G1304" s="1"/>
  <c r="G1303" s="1"/>
  <c r="I1304"/>
  <c r="I1303" s="1"/>
  <c r="H1304"/>
  <c r="H1303" s="1"/>
  <c r="G1612" i="1"/>
  <c r="G1611" s="1"/>
  <c r="G1600" s="1"/>
  <c r="I1612"/>
  <c r="I1611" s="1"/>
  <c r="I1600" s="1"/>
  <c r="H1612"/>
  <c r="H1611" s="1"/>
  <c r="H1600" s="1"/>
  <c r="G165" i="3"/>
  <c r="G164" s="1"/>
  <c r="G1512" i="1"/>
  <c r="G1511" s="1"/>
  <c r="G1510" s="1"/>
  <c r="G724" i="3"/>
  <c r="G723" s="1"/>
  <c r="G722" s="1"/>
  <c r="G1080" i="1"/>
  <c r="G1079" s="1"/>
  <c r="H1226" i="3"/>
  <c r="H1225" s="1"/>
  <c r="H1224" s="1"/>
  <c r="I1226"/>
  <c r="I1225" s="1"/>
  <c r="I1224" s="1"/>
  <c r="G1226"/>
  <c r="G1225" s="1"/>
  <c r="G1224" s="1"/>
  <c r="I1325" i="1"/>
  <c r="I1324" s="1"/>
  <c r="H1325"/>
  <c r="H1324" s="1"/>
  <c r="G1325"/>
  <c r="G1324" s="1"/>
  <c r="G2344" l="1"/>
  <c r="G2343" s="1"/>
  <c r="G2342" s="1"/>
  <c r="G1406" i="3"/>
  <c r="G1405" s="1"/>
  <c r="G1404" s="1"/>
  <c r="G1402"/>
  <c r="G1401" s="1"/>
  <c r="G1399"/>
  <c r="H1397"/>
  <c r="H1396" s="1"/>
  <c r="G1397"/>
  <c r="I1396"/>
  <c r="G1395"/>
  <c r="G1394" s="1"/>
  <c r="H1392"/>
  <c r="H1391" s="1"/>
  <c r="G1392"/>
  <c r="I1391"/>
  <c r="G1389"/>
  <c r="G1388" s="1"/>
  <c r="G1387" s="1"/>
  <c r="G1385"/>
  <c r="G1384" s="1"/>
  <c r="G1823" i="1"/>
  <c r="G1822" s="1"/>
  <c r="G846"/>
  <c r="G845" s="1"/>
  <c r="G1098" i="3"/>
  <c r="I856" i="1"/>
  <c r="I855" s="1"/>
  <c r="I851" s="1"/>
  <c r="H856"/>
  <c r="H855" s="1"/>
  <c r="H851" s="1"/>
  <c r="G856"/>
  <c r="G855" s="1"/>
  <c r="G851" s="1"/>
  <c r="I853"/>
  <c r="I852" s="1"/>
  <c r="H853"/>
  <c r="H852" s="1"/>
  <c r="G853"/>
  <c r="G852" s="1"/>
  <c r="G774" i="3" l="1"/>
  <c r="G1391"/>
  <c r="G1396"/>
  <c r="G444"/>
  <c r="G443" s="1"/>
  <c r="G663" i="1"/>
  <c r="G662" s="1"/>
  <c r="I1057" i="3"/>
  <c r="I1056" s="1"/>
  <c r="I1055" s="1"/>
  <c r="H1057"/>
  <c r="H1056" s="1"/>
  <c r="H1055" s="1"/>
  <c r="G1057"/>
  <c r="G1056" s="1"/>
  <c r="G1055" s="1"/>
  <c r="H629" l="1"/>
  <c r="H721" i="1"/>
  <c r="H720" s="1"/>
  <c r="I721"/>
  <c r="I720" s="1"/>
  <c r="G721"/>
  <c r="G720" s="1"/>
  <c r="G1589" i="3" l="1"/>
  <c r="G1588" s="1"/>
  <c r="G1587" s="1"/>
  <c r="H1588"/>
  <c r="H1587" s="1"/>
  <c r="I1263" i="1"/>
  <c r="I1262" s="1"/>
  <c r="H1263"/>
  <c r="H1262" s="1"/>
  <c r="G436" i="3"/>
  <c r="I827"/>
  <c r="I826" s="1"/>
  <c r="H827"/>
  <c r="H826" s="1"/>
  <c r="G827"/>
  <c r="G826" s="1"/>
  <c r="G824"/>
  <c r="G823" s="1"/>
  <c r="G885"/>
  <c r="G1082"/>
  <c r="G1263" i="1" l="1"/>
  <c r="G1262" s="1"/>
  <c r="G341" i="3"/>
  <c r="I341"/>
  <c r="H341"/>
  <c r="G1640" i="1"/>
  <c r="I1640"/>
  <c r="H1640"/>
  <c r="G336" i="3"/>
  <c r="I336"/>
  <c r="H336"/>
  <c r="G1635" i="1"/>
  <c r="I1635"/>
  <c r="H1635"/>
  <c r="I693" i="3"/>
  <c r="I692" s="1"/>
  <c r="H693"/>
  <c r="H692" s="1"/>
  <c r="G693"/>
  <c r="G692" s="1"/>
  <c r="I1037" i="1"/>
  <c r="I1036" s="1"/>
  <c r="H1037"/>
  <c r="H1036" s="1"/>
  <c r="G1037"/>
  <c r="G1036" s="1"/>
  <c r="H850" i="3"/>
  <c r="I850"/>
  <c r="G850"/>
  <c r="H1098"/>
  <c r="I1098"/>
  <c r="H1101"/>
  <c r="I1101"/>
  <c r="G1101"/>
  <c r="I979" i="1"/>
  <c r="I978" s="1"/>
  <c r="H979"/>
  <c r="H978" s="1"/>
  <c r="G979"/>
  <c r="G978" s="1"/>
  <c r="I976"/>
  <c r="I975" s="1"/>
  <c r="H976"/>
  <c r="H975" s="1"/>
  <c r="G976"/>
  <c r="G975" s="1"/>
  <c r="I973"/>
  <c r="I972" s="1"/>
  <c r="H973"/>
  <c r="H972" s="1"/>
  <c r="G973"/>
  <c r="G972" s="1"/>
  <c r="G969"/>
  <c r="G968" s="1"/>
  <c r="G967" s="1"/>
  <c r="G966" s="1"/>
  <c r="I968"/>
  <c r="I967" s="1"/>
  <c r="I966" s="1"/>
  <c r="H968"/>
  <c r="H967" s="1"/>
  <c r="H966" s="1"/>
  <c r="G964"/>
  <c r="G963" s="1"/>
  <c r="I963"/>
  <c r="H963"/>
  <c r="G961"/>
  <c r="I959"/>
  <c r="I958" s="1"/>
  <c r="H959"/>
  <c r="H958" s="1"/>
  <c r="G959"/>
  <c r="G958" s="1"/>
  <c r="I1250" i="3"/>
  <c r="H1250"/>
  <c r="G1250"/>
  <c r="H1689" i="1"/>
  <c r="I1689"/>
  <c r="G1689"/>
  <c r="I1690"/>
  <c r="H1690"/>
  <c r="G1690"/>
  <c r="G1711"/>
  <c r="I720" i="3"/>
  <c r="I719" s="1"/>
  <c r="I718" s="1"/>
  <c r="H720"/>
  <c r="H719" s="1"/>
  <c r="H718" s="1"/>
  <c r="G720"/>
  <c r="G719" s="1"/>
  <c r="G718" s="1"/>
  <c r="I1077" i="1"/>
  <c r="I1076" s="1"/>
  <c r="I1075" s="1"/>
  <c r="H1077"/>
  <c r="H1076" s="1"/>
  <c r="H1075" s="1"/>
  <c r="G1077"/>
  <c r="G1076" s="1"/>
  <c r="G1075" s="1"/>
  <c r="H1296" i="3"/>
  <c r="I1296"/>
  <c r="I516" i="1"/>
  <c r="I515" s="1"/>
  <c r="H516"/>
  <c r="H515" s="1"/>
  <c r="G516"/>
  <c r="G515" s="1"/>
  <c r="I1308" i="3"/>
  <c r="H1308"/>
  <c r="G1308"/>
  <c r="H867"/>
  <c r="I867"/>
  <c r="G867"/>
  <c r="G1159"/>
  <c r="G1144"/>
  <c r="H1839" i="1"/>
  <c r="H1838" s="1"/>
  <c r="I1839"/>
  <c r="I1838" s="1"/>
  <c r="H45" i="3"/>
  <c r="I45"/>
  <c r="G45"/>
  <c r="H120" i="1"/>
  <c r="I120"/>
  <c r="I512" l="1"/>
  <c r="I511" s="1"/>
  <c r="H956"/>
  <c r="H955" s="1"/>
  <c r="I956"/>
  <c r="I955" s="1"/>
  <c r="G971"/>
  <c r="G956"/>
  <c r="G955" s="1"/>
  <c r="I971"/>
  <c r="H971"/>
  <c r="H512"/>
  <c r="H511" s="1"/>
  <c r="G512"/>
  <c r="G511" s="1"/>
  <c r="I178" i="3"/>
  <c r="I177" s="1"/>
  <c r="I176" s="1"/>
  <c r="H178"/>
  <c r="H177" s="1"/>
  <c r="H176" s="1"/>
  <c r="G178"/>
  <c r="G177" s="1"/>
  <c r="G176" s="1"/>
  <c r="I160"/>
  <c r="H160"/>
  <c r="I1499" i="1"/>
  <c r="I1498" s="1"/>
  <c r="I1497" s="1"/>
  <c r="H1499"/>
  <c r="H1498" s="1"/>
  <c r="H1497" s="1"/>
  <c r="G1499"/>
  <c r="G1498" s="1"/>
  <c r="G1497" s="1"/>
  <c r="I558" i="3"/>
  <c r="I557" s="1"/>
  <c r="H558"/>
  <c r="H557" s="1"/>
  <c r="G558"/>
  <c r="G557" s="1"/>
  <c r="I727" i="1"/>
  <c r="I726" s="1"/>
  <c r="H727"/>
  <c r="H726" s="1"/>
  <c r="G727"/>
  <c r="G726" s="1"/>
  <c r="H599" i="3"/>
  <c r="H598" s="1"/>
  <c r="H597" s="1"/>
  <c r="I599"/>
  <c r="I598" s="1"/>
  <c r="I597" s="1"/>
  <c r="G599"/>
  <c r="G598" s="1"/>
  <c r="G597" s="1"/>
  <c r="I724" i="1"/>
  <c r="I723" s="1"/>
  <c r="H724"/>
  <c r="H723" s="1"/>
  <c r="G724"/>
  <c r="G723" s="1"/>
  <c r="I555" i="3"/>
  <c r="I554" s="1"/>
  <c r="H555"/>
  <c r="H554" s="1"/>
  <c r="G555"/>
  <c r="G554" s="1"/>
  <c r="I784" i="1"/>
  <c r="I783" s="1"/>
  <c r="H784"/>
  <c r="H783" s="1"/>
  <c r="G784"/>
  <c r="G783" s="1"/>
  <c r="I592" i="3"/>
  <c r="I591" s="1"/>
  <c r="H592"/>
  <c r="H591" s="1"/>
  <c r="G592"/>
  <c r="G591" s="1"/>
  <c r="I760" i="1"/>
  <c r="I759" s="1"/>
  <c r="H760"/>
  <c r="H759" s="1"/>
  <c r="G760"/>
  <c r="G759" s="1"/>
  <c r="I128" i="3"/>
  <c r="I127" s="1"/>
  <c r="H128"/>
  <c r="H127" s="1"/>
  <c r="G128"/>
  <c r="G127" s="1"/>
  <c r="I155" i="1"/>
  <c r="I154" s="1"/>
  <c r="H155"/>
  <c r="H154" s="1"/>
  <c r="G155"/>
  <c r="G154" s="1"/>
  <c r="I1129"/>
  <c r="I1128" s="1"/>
  <c r="H1129"/>
  <c r="H1128" s="1"/>
  <c r="G1129"/>
  <c r="G1128" s="1"/>
  <c r="I1126"/>
  <c r="I1125" s="1"/>
  <c r="H1126"/>
  <c r="H1125" s="1"/>
  <c r="G1126"/>
  <c r="G1125" s="1"/>
  <c r="I1123"/>
  <c r="I1122" s="1"/>
  <c r="H1123"/>
  <c r="H1122" s="1"/>
  <c r="G1123"/>
  <c r="G1122" s="1"/>
  <c r="G1119"/>
  <c r="G1118" s="1"/>
  <c r="G1117" s="1"/>
  <c r="G1116" s="1"/>
  <c r="I1118"/>
  <c r="I1117" s="1"/>
  <c r="I1116" s="1"/>
  <c r="H1118"/>
  <c r="H1117" s="1"/>
  <c r="H1116" s="1"/>
  <c r="G1114"/>
  <c r="G1113" s="1"/>
  <c r="I1113"/>
  <c r="H1113"/>
  <c r="G1111"/>
  <c r="I1109"/>
  <c r="I1108" s="1"/>
  <c r="H1109"/>
  <c r="H1108" s="1"/>
  <c r="G1109"/>
  <c r="G1108" s="1"/>
  <c r="I1414" i="3"/>
  <c r="I1413" s="1"/>
  <c r="H1414"/>
  <c r="H1413" s="1"/>
  <c r="I1717" i="1"/>
  <c r="I1716" s="1"/>
  <c r="I1655" s="1"/>
  <c r="H1717"/>
  <c r="H1716" s="1"/>
  <c r="H1655" s="1"/>
  <c r="G1717"/>
  <c r="G1716" s="1"/>
  <c r="G1655" s="1"/>
  <c r="G1415" i="3" l="1"/>
  <c r="G1414" s="1"/>
  <c r="G1413" s="1"/>
  <c r="I1106" i="1"/>
  <c r="I1105" s="1"/>
  <c r="H1106"/>
  <c r="H1105" s="1"/>
  <c r="G1106"/>
  <c r="G1105" s="1"/>
  <c r="G1121"/>
  <c r="G1120" s="1"/>
  <c r="H1121"/>
  <c r="H1120" s="1"/>
  <c r="I1121"/>
  <c r="I1120" s="1"/>
  <c r="I1104" l="1"/>
  <c r="H1104"/>
  <c r="G1104"/>
  <c r="I379" i="3"/>
  <c r="H379"/>
  <c r="G379"/>
  <c r="H428"/>
  <c r="H427" s="1"/>
  <c r="H426" s="1"/>
  <c r="I428"/>
  <c r="I427" s="1"/>
  <c r="I426" s="1"/>
  <c r="G428"/>
  <c r="G427" s="1"/>
  <c r="G426" s="1"/>
  <c r="I904" i="1"/>
  <c r="I903" s="1"/>
  <c r="H904"/>
  <c r="H903" s="1"/>
  <c r="G904"/>
  <c r="G903" s="1"/>
  <c r="I538" i="3"/>
  <c r="H538"/>
  <c r="H419"/>
  <c r="H418" s="1"/>
  <c r="H417" s="1"/>
  <c r="I419"/>
  <c r="I418" s="1"/>
  <c r="I417" s="1"/>
  <c r="G339"/>
  <c r="G382"/>
  <c r="H346"/>
  <c r="I346"/>
  <c r="H339"/>
  <c r="I339"/>
  <c r="I1642" i="1"/>
  <c r="I1639" s="1"/>
  <c r="H1642"/>
  <c r="H1639" s="1"/>
  <c r="I1637"/>
  <c r="I1634" s="1"/>
  <c r="H1637"/>
  <c r="H1634" s="1"/>
  <c r="H744" i="3"/>
  <c r="I744"/>
  <c r="G744"/>
  <c r="I1554" i="1"/>
  <c r="I1553" s="1"/>
  <c r="H1554"/>
  <c r="H1553" s="1"/>
  <c r="G1554"/>
  <c r="G1553" s="1"/>
  <c r="G1552" s="1"/>
  <c r="G1548" s="1"/>
  <c r="I1081" i="3"/>
  <c r="I1080" s="1"/>
  <c r="I1079" s="1"/>
  <c r="H1081"/>
  <c r="H1080" s="1"/>
  <c r="H1079" s="1"/>
  <c r="G1081"/>
  <c r="G1080" s="1"/>
  <c r="G1079" s="1"/>
  <c r="I226" i="1"/>
  <c r="I225" s="1"/>
  <c r="I224" s="1"/>
  <c r="H226"/>
  <c r="H225" s="1"/>
  <c r="H224" s="1"/>
  <c r="G226"/>
  <c r="G225" s="1"/>
  <c r="G224" s="1"/>
  <c r="I1066" i="3"/>
  <c r="I1065" s="1"/>
  <c r="H1066"/>
  <c r="H1065" s="1"/>
  <c r="G1066"/>
  <c r="G1065" s="1"/>
  <c r="I222" i="1"/>
  <c r="I221" s="1"/>
  <c r="H222"/>
  <c r="H221" s="1"/>
  <c r="G222"/>
  <c r="G221" s="1"/>
  <c r="I1518"/>
  <c r="H1518"/>
  <c r="G1518"/>
  <c r="I1516"/>
  <c r="H1516"/>
  <c r="G1516"/>
  <c r="J700" i="3"/>
  <c r="K700"/>
  <c r="L700"/>
  <c r="M700"/>
  <c r="N700"/>
  <c r="O700"/>
  <c r="H701"/>
  <c r="H700" s="1"/>
  <c r="H699" s="1"/>
  <c r="H698" s="1"/>
  <c r="I701"/>
  <c r="I700" s="1"/>
  <c r="I699" s="1"/>
  <c r="I698" s="1"/>
  <c r="H705"/>
  <c r="H704" s="1"/>
  <c r="I705"/>
  <c r="I704" s="1"/>
  <c r="H707"/>
  <c r="H706" s="1"/>
  <c r="I707"/>
  <c r="I706" s="1"/>
  <c r="H385"/>
  <c r="H384" s="1"/>
  <c r="H383" s="1"/>
  <c r="I385"/>
  <c r="I384" s="1"/>
  <c r="I383" s="1"/>
  <c r="H173" i="1"/>
  <c r="I173"/>
  <c r="H667" i="3"/>
  <c r="H666" s="1"/>
  <c r="I667"/>
  <c r="I666" s="1"/>
  <c r="H647"/>
  <c r="I647"/>
  <c r="H626"/>
  <c r="H625" s="1"/>
  <c r="H624" s="1"/>
  <c r="I626"/>
  <c r="I625" s="1"/>
  <c r="I624" s="1"/>
  <c r="H586"/>
  <c r="H585" s="1"/>
  <c r="I586"/>
  <c r="I585" s="1"/>
  <c r="H570"/>
  <c r="H569" s="1"/>
  <c r="I570"/>
  <c r="I569" s="1"/>
  <c r="H567"/>
  <c r="H566" s="1"/>
  <c r="I567"/>
  <c r="I566" s="1"/>
  <c r="G567"/>
  <c r="G566" s="1"/>
  <c r="H565"/>
  <c r="H564" s="1"/>
  <c r="H563" s="1"/>
  <c r="I565"/>
  <c r="I564" s="1"/>
  <c r="I563" s="1"/>
  <c r="G565"/>
  <c r="G564" s="1"/>
  <c r="G563" s="1"/>
  <c r="H553"/>
  <c r="I553"/>
  <c r="H529"/>
  <c r="H528" s="1"/>
  <c r="H527" s="1"/>
  <c r="I529"/>
  <c r="I528" s="1"/>
  <c r="I527" s="1"/>
  <c r="G529"/>
  <c r="G528" s="1"/>
  <c r="G527" s="1"/>
  <c r="H508"/>
  <c r="H507" s="1"/>
  <c r="I508"/>
  <c r="I507" s="1"/>
  <c r="H506"/>
  <c r="I506"/>
  <c r="H505"/>
  <c r="I505"/>
  <c r="H504"/>
  <c r="I504"/>
  <c r="J502"/>
  <c r="K502"/>
  <c r="L502"/>
  <c r="M502"/>
  <c r="N502"/>
  <c r="O502"/>
  <c r="H496"/>
  <c r="I497"/>
  <c r="H495"/>
  <c r="H494" s="1"/>
  <c r="H493" s="1"/>
  <c r="H492" s="1"/>
  <c r="I495"/>
  <c r="I494" s="1"/>
  <c r="I493" s="1"/>
  <c r="I492" s="1"/>
  <c r="H480"/>
  <c r="H479" s="1"/>
  <c r="H478" s="1"/>
  <c r="I480"/>
  <c r="I479" s="1"/>
  <c r="I478" s="1"/>
  <c r="H474"/>
  <c r="H473" s="1"/>
  <c r="H472" s="1"/>
  <c r="I474"/>
  <c r="I473" s="1"/>
  <c r="I472" s="1"/>
  <c r="H463"/>
  <c r="H462" s="1"/>
  <c r="H461" s="1"/>
  <c r="I463"/>
  <c r="I462" s="1"/>
  <c r="I461" s="1"/>
  <c r="H433"/>
  <c r="H432" s="1"/>
  <c r="I433"/>
  <c r="I432" s="1"/>
  <c r="H425"/>
  <c r="H424" s="1"/>
  <c r="H423" s="1"/>
  <c r="I425"/>
  <c r="I424" s="1"/>
  <c r="I423" s="1"/>
  <c r="G425"/>
  <c r="G424" s="1"/>
  <c r="G423" s="1"/>
  <c r="H422"/>
  <c r="H421" s="1"/>
  <c r="H420" s="1"/>
  <c r="I422"/>
  <c r="I421" s="1"/>
  <c r="I420" s="1"/>
  <c r="H416"/>
  <c r="H415" s="1"/>
  <c r="H414" s="1"/>
  <c r="I416"/>
  <c r="I415" s="1"/>
  <c r="I414" s="1"/>
  <c r="H401"/>
  <c r="H400" s="1"/>
  <c r="H399" s="1"/>
  <c r="I401"/>
  <c r="I400" s="1"/>
  <c r="I399" s="1"/>
  <c r="H398"/>
  <c r="H397" s="1"/>
  <c r="H396" s="1"/>
  <c r="I398"/>
  <c r="I397" s="1"/>
  <c r="I396" s="1"/>
  <c r="H391"/>
  <c r="H390" s="1"/>
  <c r="H389" s="1"/>
  <c r="I391"/>
  <c r="I390" s="1"/>
  <c r="I389" s="1"/>
  <c r="G422"/>
  <c r="G421" s="1"/>
  <c r="G420" s="1"/>
  <c r="I702" i="1"/>
  <c r="I701" s="1"/>
  <c r="H702"/>
  <c r="H701" s="1"/>
  <c r="G702"/>
  <c r="G701" s="1"/>
  <c r="I736"/>
  <c r="I735" s="1"/>
  <c r="H736"/>
  <c r="H735" s="1"/>
  <c r="G736"/>
  <c r="G735" s="1"/>
  <c r="I733"/>
  <c r="I732" s="1"/>
  <c r="H733"/>
  <c r="H732" s="1"/>
  <c r="G733"/>
  <c r="G732" s="1"/>
  <c r="I442" i="3"/>
  <c r="I441" s="1"/>
  <c r="I440" s="1"/>
  <c r="H442"/>
  <c r="H441" s="1"/>
  <c r="H440" s="1"/>
  <c r="I917" i="1"/>
  <c r="I916" s="1"/>
  <c r="H917"/>
  <c r="H916" s="1"/>
  <c r="G917"/>
  <c r="G916" s="1"/>
  <c r="I681"/>
  <c r="I680" s="1"/>
  <c r="H681"/>
  <c r="H680" s="1"/>
  <c r="G681"/>
  <c r="G680" s="1"/>
  <c r="G497" i="3"/>
  <c r="G442"/>
  <c r="I647" i="1"/>
  <c r="I646" s="1"/>
  <c r="H647"/>
  <c r="H646" s="1"/>
  <c r="G474" i="3"/>
  <c r="G495"/>
  <c r="I882" i="1"/>
  <c r="I881" s="1"/>
  <c r="H882"/>
  <c r="H881" s="1"/>
  <c r="G882"/>
  <c r="G881" s="1"/>
  <c r="H876"/>
  <c r="I876"/>
  <c r="G876"/>
  <c r="I526" i="3"/>
  <c r="I525" s="1"/>
  <c r="I524" s="1"/>
  <c r="H526"/>
  <c r="H525" s="1"/>
  <c r="H524" s="1"/>
  <c r="I571" i="1"/>
  <c r="I570" s="1"/>
  <c r="H571"/>
  <c r="H570" s="1"/>
  <c r="G571"/>
  <c r="G570" s="1"/>
  <c r="I563"/>
  <c r="I562" s="1"/>
  <c r="H404" i="3"/>
  <c r="H403" s="1"/>
  <c r="H402" s="1"/>
  <c r="I554" i="1"/>
  <c r="I553" s="1"/>
  <c r="H554"/>
  <c r="H553" s="1"/>
  <c r="G554"/>
  <c r="G553" s="1"/>
  <c r="I378" i="3" l="1"/>
  <c r="I377" s="1"/>
  <c r="H382"/>
  <c r="I382"/>
  <c r="H1548" i="1"/>
  <c r="H1552"/>
  <c r="I1548"/>
  <c r="I1552"/>
  <c r="G419" i="3"/>
  <c r="G418" s="1"/>
  <c r="G417" s="1"/>
  <c r="H563" i="1"/>
  <c r="H562" s="1"/>
  <c r="H646" i="3"/>
  <c r="H645" s="1"/>
  <c r="I646"/>
  <c r="I645" s="1"/>
  <c r="G647" i="1"/>
  <c r="G646" s="1"/>
  <c r="G563"/>
  <c r="G562" s="1"/>
  <c r="I552" i="3"/>
  <c r="H552"/>
  <c r="H581"/>
  <c r="H580" s="1"/>
  <c r="H579" s="1"/>
  <c r="I404"/>
  <c r="I403" s="1"/>
  <c r="I402" s="1"/>
  <c r="H537"/>
  <c r="H536" s="1"/>
  <c r="G581"/>
  <c r="G404"/>
  <c r="G403" s="1"/>
  <c r="G402" s="1"/>
  <c r="I537"/>
  <c r="I536" s="1"/>
  <c r="G1515" i="1"/>
  <c r="G1514" s="1"/>
  <c r="G1496" s="1"/>
  <c r="G1637"/>
  <c r="G1634" s="1"/>
  <c r="G1642"/>
  <c r="G1639" s="1"/>
  <c r="G537" i="3"/>
  <c r="G536" s="1"/>
  <c r="H503"/>
  <c r="H502" s="1"/>
  <c r="I1515" i="1"/>
  <c r="I1514" s="1"/>
  <c r="I1496" s="1"/>
  <c r="I581" i="3"/>
  <c r="I580" s="1"/>
  <c r="I579" s="1"/>
  <c r="H1515" i="1"/>
  <c r="H1514" s="1"/>
  <c r="H1496" s="1"/>
  <c r="H497" i="3"/>
  <c r="I496"/>
  <c r="H378"/>
  <c r="H377" s="1"/>
  <c r="I503"/>
  <c r="I502" s="1"/>
  <c r="G496"/>
  <c r="J1310"/>
  <c r="K1310"/>
  <c r="L1310"/>
  <c r="M1310"/>
  <c r="N1310"/>
  <c r="O1310"/>
  <c r="I1736" i="1"/>
  <c r="H1736"/>
  <c r="H1456" i="3"/>
  <c r="I1456"/>
  <c r="H1450"/>
  <c r="I1450"/>
  <c r="H1447"/>
  <c r="I1447"/>
  <c r="H1441"/>
  <c r="I1441"/>
  <c r="H1302"/>
  <c r="I1302"/>
  <c r="H1284"/>
  <c r="I1284"/>
  <c r="H1276"/>
  <c r="I1276"/>
  <c r="H1256"/>
  <c r="I1256"/>
  <c r="H1253"/>
  <c r="I1253"/>
  <c r="I1411"/>
  <c r="I1410" s="1"/>
  <c r="H1411"/>
  <c r="H1410" s="1"/>
  <c r="G1411"/>
  <c r="G1410" s="1"/>
  <c r="I1826" i="1"/>
  <c r="I1729" l="1"/>
  <c r="H1311" i="3"/>
  <c r="H1310" s="1"/>
  <c r="H1309" s="1"/>
  <c r="I1311"/>
  <c r="I1310" s="1"/>
  <c r="I1309" s="1"/>
  <c r="H1281"/>
  <c r="H1280" s="1"/>
  <c r="I1281"/>
  <c r="I1280" s="1"/>
  <c r="G1253"/>
  <c r="H349"/>
  <c r="I349"/>
  <c r="G1302"/>
  <c r="G1284"/>
  <c r="G1281"/>
  <c r="H758"/>
  <c r="I758"/>
  <c r="G758"/>
  <c r="H765"/>
  <c r="I765"/>
  <c r="G765"/>
  <c r="H762"/>
  <c r="I762"/>
  <c r="G762"/>
  <c r="H774"/>
  <c r="I774"/>
  <c r="I1854" i="1"/>
  <c r="I1837" s="1"/>
  <c r="H1854"/>
  <c r="H1837" s="1"/>
  <c r="H1832" s="1"/>
  <c r="G1854"/>
  <c r="I1853"/>
  <c r="H1853"/>
  <c r="G1853"/>
  <c r="I1848"/>
  <c r="I1847" s="1"/>
  <c r="H1848"/>
  <c r="H1847" s="1"/>
  <c r="G1848"/>
  <c r="I1845"/>
  <c r="I1844" s="1"/>
  <c r="H1845"/>
  <c r="H1844" s="1"/>
  <c r="G1845"/>
  <c r="G1844" s="1"/>
  <c r="I1842"/>
  <c r="I1841" s="1"/>
  <c r="H1842"/>
  <c r="H1841" s="1"/>
  <c r="G1842"/>
  <c r="G1841" s="1"/>
  <c r="G1839"/>
  <c r="G1838" s="1"/>
  <c r="I1825"/>
  <c r="I1798" s="1"/>
  <c r="I1797" s="1"/>
  <c r="H1826"/>
  <c r="H1825" s="1"/>
  <c r="H1798" s="1"/>
  <c r="H1797" s="1"/>
  <c r="G1826"/>
  <c r="G1825" s="1"/>
  <c r="G1817"/>
  <c r="G1816" s="1"/>
  <c r="G1814"/>
  <c r="H1812"/>
  <c r="H1811" s="1"/>
  <c r="G1812"/>
  <c r="I1811"/>
  <c r="G1810"/>
  <c r="G1809" s="1"/>
  <c r="H1807"/>
  <c r="H1806" s="1"/>
  <c r="H1770" s="1"/>
  <c r="H1769" s="1"/>
  <c r="H1729" s="1"/>
  <c r="G1807"/>
  <c r="I1806"/>
  <c r="I1770" s="1"/>
  <c r="I1769" s="1"/>
  <c r="G1804"/>
  <c r="G1803" s="1"/>
  <c r="G1802" s="1"/>
  <c r="G1800"/>
  <c r="G1799" s="1"/>
  <c r="G1798" s="1"/>
  <c r="H1654"/>
  <c r="I1654"/>
  <c r="I1713"/>
  <c r="I1712" s="1"/>
  <c r="H1713"/>
  <c r="H1712" s="1"/>
  <c r="G1713"/>
  <c r="G1712" s="1"/>
  <c r="I1709"/>
  <c r="H1709"/>
  <c r="G1709"/>
  <c r="H1708"/>
  <c r="H1707" s="1"/>
  <c r="H1706" s="1"/>
  <c r="I1707"/>
  <c r="I1706" s="1"/>
  <c r="G1707"/>
  <c r="G1706" s="1"/>
  <c r="H1727"/>
  <c r="H1725" s="1"/>
  <c r="G1727"/>
  <c r="G1726" s="1"/>
  <c r="G1725" s="1"/>
  <c r="G1654" s="1"/>
  <c r="I1727"/>
  <c r="I1725" s="1"/>
  <c r="I1704"/>
  <c r="I1703" s="1"/>
  <c r="H1704"/>
  <c r="H1703" s="1"/>
  <c r="G1704"/>
  <c r="G1703" s="1"/>
  <c r="I1701"/>
  <c r="I1700" s="1"/>
  <c r="H1701"/>
  <c r="H1700" s="1"/>
  <c r="G1701"/>
  <c r="G1700" s="1"/>
  <c r="I1698"/>
  <c r="I1697" s="1"/>
  <c r="H1698"/>
  <c r="H1697" s="1"/>
  <c r="G1698"/>
  <c r="G1697" s="1"/>
  <c r="I1695"/>
  <c r="I1694" s="1"/>
  <c r="H1695"/>
  <c r="H1694" s="1"/>
  <c r="G1695"/>
  <c r="G1694" s="1"/>
  <c r="I1692"/>
  <c r="H1692"/>
  <c r="G1692"/>
  <c r="I1665"/>
  <c r="I1664" s="1"/>
  <c r="H1665"/>
  <c r="H1664" s="1"/>
  <c r="G1665"/>
  <c r="G1664" s="1"/>
  <c r="I1662"/>
  <c r="I1661" s="1"/>
  <c r="H1662"/>
  <c r="H1661" s="1"/>
  <c r="G1662"/>
  <c r="G1661" s="1"/>
  <c r="G1659"/>
  <c r="I1657"/>
  <c r="I1656" s="1"/>
  <c r="H1657"/>
  <c r="H1656" s="1"/>
  <c r="G1657"/>
  <c r="I363" i="3"/>
  <c r="I362" s="1"/>
  <c r="H363"/>
  <c r="H362" s="1"/>
  <c r="G363"/>
  <c r="I360"/>
  <c r="I359" s="1"/>
  <c r="H360"/>
  <c r="H359" s="1"/>
  <c r="G360"/>
  <c r="G359" s="1"/>
  <c r="I357"/>
  <c r="I356" s="1"/>
  <c r="H357"/>
  <c r="H356" s="1"/>
  <c r="G357"/>
  <c r="G356" s="1"/>
  <c r="I1631" i="1"/>
  <c r="I1630" s="1"/>
  <c r="H1631"/>
  <c r="H1630" s="1"/>
  <c r="G1631"/>
  <c r="G1630" s="1"/>
  <c r="I1628"/>
  <c r="I1627" s="1"/>
  <c r="H1628"/>
  <c r="H1627" s="1"/>
  <c r="G1628"/>
  <c r="G1627" s="1"/>
  <c r="I1625"/>
  <c r="I1624" s="1"/>
  <c r="H1625"/>
  <c r="H1624" s="1"/>
  <c r="G1625"/>
  <c r="G1624" s="1"/>
  <c r="I1382" i="3"/>
  <c r="I1381" s="1"/>
  <c r="H1382"/>
  <c r="H1381" s="1"/>
  <c r="G1382"/>
  <c r="G1381" s="1"/>
  <c r="I1379"/>
  <c r="I1378" s="1"/>
  <c r="H1379"/>
  <c r="H1378" s="1"/>
  <c r="G1379"/>
  <c r="G1378" s="1"/>
  <c r="I1376"/>
  <c r="I1375" s="1"/>
  <c r="H1376"/>
  <c r="H1375" s="1"/>
  <c r="G1376"/>
  <c r="G1375" s="1"/>
  <c r="I1615" i="1"/>
  <c r="I1614" s="1"/>
  <c r="H1615"/>
  <c r="H1614" s="1"/>
  <c r="G1615"/>
  <c r="G1614" s="1"/>
  <c r="I1609"/>
  <c r="I1608" s="1"/>
  <c r="H1609"/>
  <c r="H1608" s="1"/>
  <c r="G1609"/>
  <c r="G1608" s="1"/>
  <c r="I1606"/>
  <c r="I1605" s="1"/>
  <c r="H1606"/>
  <c r="H1605" s="1"/>
  <c r="G1606"/>
  <c r="G1605" s="1"/>
  <c r="H2279"/>
  <c r="G2279"/>
  <c r="G2278" s="1"/>
  <c r="I44" i="3"/>
  <c r="H44"/>
  <c r="G44"/>
  <c r="I42"/>
  <c r="H42"/>
  <c r="G42"/>
  <c r="I1301" i="1"/>
  <c r="H1301"/>
  <c r="G1301"/>
  <c r="I1299"/>
  <c r="H1299"/>
  <c r="G1299"/>
  <c r="I1831" l="1"/>
  <c r="I1832"/>
  <c r="G1623"/>
  <c r="P745" i="3"/>
  <c r="P757" s="1"/>
  <c r="G1847" i="1"/>
  <c r="J1831"/>
  <c r="G1599"/>
  <c r="G1837"/>
  <c r="H1623"/>
  <c r="H1599" s="1"/>
  <c r="G1797"/>
  <c r="I1623"/>
  <c r="I1599" s="1"/>
  <c r="G1811"/>
  <c r="I41" i="3"/>
  <c r="H1298" i="1"/>
  <c r="G1656"/>
  <c r="G1806"/>
  <c r="G1298"/>
  <c r="G41" i="3"/>
  <c r="H41"/>
  <c r="I355"/>
  <c r="H1831" i="1"/>
  <c r="H355" i="3"/>
  <c r="I1298" i="1"/>
  <c r="G27"/>
  <c r="G26" s="1"/>
  <c r="I27"/>
  <c r="I26" s="1"/>
  <c r="H27"/>
  <c r="H26" s="1"/>
  <c r="I890" i="3"/>
  <c r="I889" s="1"/>
  <c r="H890"/>
  <c r="H889" s="1"/>
  <c r="G890"/>
  <c r="G889" s="1"/>
  <c r="I358" i="1"/>
  <c r="I357" s="1"/>
  <c r="H358"/>
  <c r="H357" s="1"/>
  <c r="G358"/>
  <c r="G357" s="1"/>
  <c r="I859" i="3"/>
  <c r="H859"/>
  <c r="I881"/>
  <c r="I880" s="1"/>
  <c r="H881"/>
  <c r="H880" s="1"/>
  <c r="G881"/>
  <c r="G880" s="1"/>
  <c r="I316" i="1"/>
  <c r="I315" s="1"/>
  <c r="H316"/>
  <c r="H315" s="1"/>
  <c r="G316"/>
  <c r="G315" s="1"/>
  <c r="I863" i="3"/>
  <c r="H863"/>
  <c r="G290" i="1"/>
  <c r="I884" i="3"/>
  <c r="I883" s="1"/>
  <c r="H884"/>
  <c r="H883" s="1"/>
  <c r="G884"/>
  <c r="G883" s="1"/>
  <c r="I319" i="1"/>
  <c r="I318" s="1"/>
  <c r="H319"/>
  <c r="H318" s="1"/>
  <c r="G319"/>
  <c r="G318" s="1"/>
  <c r="I879" i="3"/>
  <c r="I878" s="1"/>
  <c r="I877" s="1"/>
  <c r="H879"/>
  <c r="H878" s="1"/>
  <c r="H877" s="1"/>
  <c r="G879"/>
  <c r="G878" s="1"/>
  <c r="G877" s="1"/>
  <c r="H876"/>
  <c r="H875" s="1"/>
  <c r="H874" s="1"/>
  <c r="I876"/>
  <c r="I875" s="1"/>
  <c r="I874" s="1"/>
  <c r="G307" i="1"/>
  <c r="G306" s="1"/>
  <c r="I926" i="3"/>
  <c r="I925" s="1"/>
  <c r="H926"/>
  <c r="H925" s="1"/>
  <c r="G926"/>
  <c r="G925" s="1"/>
  <c r="I313" i="1"/>
  <c r="I312" s="1"/>
  <c r="H313"/>
  <c r="H312" s="1"/>
  <c r="G313"/>
  <c r="G312" s="1"/>
  <c r="I307"/>
  <c r="I306" s="1"/>
  <c r="H307"/>
  <c r="H306" s="1"/>
  <c r="I872" i="3"/>
  <c r="I871" s="1"/>
  <c r="H872"/>
  <c r="H871" s="1"/>
  <c r="G872"/>
  <c r="G871" s="1"/>
  <c r="I304" i="1"/>
  <c r="I303" s="1"/>
  <c r="H304"/>
  <c r="H303" s="1"/>
  <c r="G304"/>
  <c r="G303" s="1"/>
  <c r="I869" i="3"/>
  <c r="I868" s="1"/>
  <c r="H869"/>
  <c r="H868" s="1"/>
  <c r="G869"/>
  <c r="G868" s="1"/>
  <c r="H968"/>
  <c r="I968"/>
  <c r="G968"/>
  <c r="I301" i="1"/>
  <c r="I300" s="1"/>
  <c r="H301"/>
  <c r="H300" s="1"/>
  <c r="G301"/>
  <c r="G300" s="1"/>
  <c r="I298"/>
  <c r="I297" s="1"/>
  <c r="H298"/>
  <c r="H297" s="1"/>
  <c r="G298"/>
  <c r="G297" s="1"/>
  <c r="I866" i="3"/>
  <c r="I865" s="1"/>
  <c r="H866"/>
  <c r="H865" s="1"/>
  <c r="G866"/>
  <c r="G865" s="1"/>
  <c r="I295" i="1"/>
  <c r="I294" s="1"/>
  <c r="H295"/>
  <c r="H294" s="1"/>
  <c r="G295"/>
  <c r="G294" s="1"/>
  <c r="H1051" i="3"/>
  <c r="I1051"/>
  <c r="G1051"/>
  <c r="H1048"/>
  <c r="I1048"/>
  <c r="G1048"/>
  <c r="I33" i="1"/>
  <c r="I32" s="1"/>
  <c r="H33"/>
  <c r="H32" s="1"/>
  <c r="G33"/>
  <c r="G32" s="1"/>
  <c r="I852" i="3"/>
  <c r="I851" s="1"/>
  <c r="H852"/>
  <c r="H851" s="1"/>
  <c r="G852"/>
  <c r="G851" s="1"/>
  <c r="I36" i="1"/>
  <c r="I35" s="1"/>
  <c r="H36"/>
  <c r="H35" s="1"/>
  <c r="G36"/>
  <c r="G35" s="1"/>
  <c r="I849" i="3"/>
  <c r="I848" s="1"/>
  <c r="H849"/>
  <c r="H848" s="1"/>
  <c r="G849"/>
  <c r="G848" s="1"/>
  <c r="I30" i="1"/>
  <c r="I29" s="1"/>
  <c r="H30"/>
  <c r="H29" s="1"/>
  <c r="G30"/>
  <c r="G29" s="1"/>
  <c r="I1100" i="3"/>
  <c r="I1099" s="1"/>
  <c r="H1100"/>
  <c r="H1099" s="1"/>
  <c r="G1100"/>
  <c r="G1099" s="1"/>
  <c r="G1097"/>
  <c r="G1096" s="1"/>
  <c r="I1097"/>
  <c r="I1096" s="1"/>
  <c r="H1097"/>
  <c r="H1096" s="1"/>
  <c r="G1609"/>
  <c r="G1608" s="1"/>
  <c r="G1611"/>
  <c r="G1610" s="1"/>
  <c r="G1832" i="1" l="1"/>
  <c r="G1831" s="1"/>
  <c r="I862" i="3"/>
  <c r="I861" s="1"/>
  <c r="H862"/>
  <c r="H861" s="1"/>
  <c r="I858"/>
  <c r="I857" s="1"/>
  <c r="H858"/>
  <c r="H857" s="1"/>
  <c r="I286" i="1"/>
  <c r="H290"/>
  <c r="H286"/>
  <c r="I290"/>
  <c r="H310"/>
  <c r="H309" s="1"/>
  <c r="G876" i="3"/>
  <c r="G875" s="1"/>
  <c r="G874" s="1"/>
  <c r="I310" i="1"/>
  <c r="I309" s="1"/>
  <c r="G310"/>
  <c r="G309" s="1"/>
  <c r="G863" i="3"/>
  <c r="G859"/>
  <c r="G1607"/>
  <c r="I1980" i="1"/>
  <c r="I1979" s="1"/>
  <c r="H1980"/>
  <c r="H1979" s="1"/>
  <c r="G1980"/>
  <c r="G1979" s="1"/>
  <c r="G1976"/>
  <c r="G1975" s="1"/>
  <c r="G1974" s="1"/>
  <c r="G1973" s="1"/>
  <c r="I1975"/>
  <c r="I1974" s="1"/>
  <c r="I1973" s="1"/>
  <c r="H1975"/>
  <c r="H1974" s="1"/>
  <c r="H1973" s="1"/>
  <c r="G1971"/>
  <c r="G1970" s="1"/>
  <c r="I1970"/>
  <c r="H1970"/>
  <c r="G1968"/>
  <c r="I1966"/>
  <c r="I1965" s="1"/>
  <c r="H1966"/>
  <c r="H1965" s="1"/>
  <c r="G1966"/>
  <c r="G1965" s="1"/>
  <c r="J1116" i="3"/>
  <c r="K1116"/>
  <c r="L1116"/>
  <c r="M1116"/>
  <c r="N1116"/>
  <c r="O1116"/>
  <c r="I1878" i="1"/>
  <c r="H1878"/>
  <c r="G1878"/>
  <c r="G1877" s="1"/>
  <c r="I1875"/>
  <c r="H1875"/>
  <c r="G1875"/>
  <c r="G1874" s="1"/>
  <c r="I1871"/>
  <c r="I1870" s="1"/>
  <c r="H1871"/>
  <c r="H1870" s="1"/>
  <c r="G1871"/>
  <c r="G1870" s="1"/>
  <c r="I1868"/>
  <c r="I1867" s="1"/>
  <c r="I1865" s="1"/>
  <c r="H1868"/>
  <c r="H1867" s="1"/>
  <c r="H1865" s="1"/>
  <c r="G1868"/>
  <c r="G1867" s="1"/>
  <c r="G1311" i="3"/>
  <c r="J1308"/>
  <c r="K1308"/>
  <c r="L1308"/>
  <c r="M1308"/>
  <c r="N1308"/>
  <c r="O1308"/>
  <c r="I1602" i="1"/>
  <c r="I1601" s="1"/>
  <c r="H1602"/>
  <c r="H1601" s="1"/>
  <c r="G1602"/>
  <c r="G1601" s="1"/>
  <c r="G1507" i="3"/>
  <c r="G1506" s="1"/>
  <c r="G1505" s="1"/>
  <c r="G1504" s="1"/>
  <c r="I1506"/>
  <c r="I1505" s="1"/>
  <c r="I1504" s="1"/>
  <c r="H1506"/>
  <c r="H1505" s="1"/>
  <c r="H1504" s="1"/>
  <c r="I1590" i="1"/>
  <c r="I1589" s="1"/>
  <c r="I1588" s="1"/>
  <c r="H1590"/>
  <c r="H1589" s="1"/>
  <c r="H1588" s="1"/>
  <c r="G1590"/>
  <c r="G1589" s="1"/>
  <c r="G1588" s="1"/>
  <c r="G862" i="3" l="1"/>
  <c r="G861" s="1"/>
  <c r="G858"/>
  <c r="G857" s="1"/>
  <c r="G1873" i="1"/>
  <c r="H1963"/>
  <c r="H1962" s="1"/>
  <c r="H40" i="3"/>
  <c r="G40"/>
  <c r="I40"/>
  <c r="H1866" i="1"/>
  <c r="I1963"/>
  <c r="I1962" s="1"/>
  <c r="G1978"/>
  <c r="G1977" s="1"/>
  <c r="I1978"/>
  <c r="I1977" s="1"/>
  <c r="H1978"/>
  <c r="H1977" s="1"/>
  <c r="G1866"/>
  <c r="G1865" s="1"/>
  <c r="G1963"/>
  <c r="G1962" s="1"/>
  <c r="I1866"/>
  <c r="H1874"/>
  <c r="H1873" s="1"/>
  <c r="I1874"/>
  <c r="I1873" s="1"/>
  <c r="I471"/>
  <c r="H471"/>
  <c r="G471"/>
  <c r="G470" s="1"/>
  <c r="G469" s="1"/>
  <c r="G1864" l="1"/>
  <c r="G1863" s="1"/>
  <c r="H1961"/>
  <c r="G1961"/>
  <c r="I1961"/>
  <c r="H1864"/>
  <c r="H1863" s="1"/>
  <c r="I1864"/>
  <c r="I1863" s="1"/>
  <c r="H728" i="3"/>
  <c r="I728"/>
  <c r="G510"/>
  <c r="H510"/>
  <c r="I510"/>
  <c r="H225"/>
  <c r="I225"/>
  <c r="H210"/>
  <c r="G104" l="1"/>
  <c r="G103" s="1"/>
  <c r="G102" s="1"/>
  <c r="H104"/>
  <c r="H103" s="1"/>
  <c r="H102" s="1"/>
  <c r="I104"/>
  <c r="I103" s="1"/>
  <c r="I102" s="1"/>
  <c r="I107"/>
  <c r="I106" s="1"/>
  <c r="I105" s="1"/>
  <c r="G108"/>
  <c r="G107" s="1"/>
  <c r="G106" s="1"/>
  <c r="G105" s="1"/>
  <c r="H108"/>
  <c r="H107" s="1"/>
  <c r="H106" s="1"/>
  <c r="H105" s="1"/>
  <c r="H110"/>
  <c r="H109" s="1"/>
  <c r="I110"/>
  <c r="I109" s="1"/>
  <c r="G111"/>
  <c r="G110" s="1"/>
  <c r="G109" s="1"/>
  <c r="G113"/>
  <c r="G112" s="1"/>
  <c r="H113"/>
  <c r="H112" s="1"/>
  <c r="I113"/>
  <c r="I112" s="1"/>
  <c r="G116"/>
  <c r="G115" s="1"/>
  <c r="H116"/>
  <c r="H115" s="1"/>
  <c r="I116"/>
  <c r="I115" s="1"/>
  <c r="G1664" l="1"/>
  <c r="G1663" s="1"/>
  <c r="G1662" s="1"/>
  <c r="G1667"/>
  <c r="G1666" s="1"/>
  <c r="G1665" s="1"/>
  <c r="I1666"/>
  <c r="I1665" s="1"/>
  <c r="H1666"/>
  <c r="H1665" s="1"/>
  <c r="I1663"/>
  <c r="I1662" s="1"/>
  <c r="H1663"/>
  <c r="H1662" s="1"/>
  <c r="I1365" i="1"/>
  <c r="I1364" s="1"/>
  <c r="H1365"/>
  <c r="H1364" s="1"/>
  <c r="G1365"/>
  <c r="G1364" s="1"/>
  <c r="G728" i="3" l="1"/>
  <c r="I2282" i="1" l="1"/>
  <c r="I2281" s="1"/>
  <c r="I2278" s="1"/>
  <c r="H2282"/>
  <c r="H2281" s="1"/>
  <c r="H2278" s="1"/>
  <c r="I39" i="3" l="1"/>
  <c r="I34" s="1"/>
  <c r="H39"/>
  <c r="H34" s="1"/>
  <c r="G39"/>
  <c r="G151" i="1" l="1"/>
  <c r="G150" s="1"/>
  <c r="G140" s="1"/>
  <c r="I151"/>
  <c r="I150" s="1"/>
  <c r="I140" s="1"/>
  <c r="H151"/>
  <c r="H150" s="1"/>
  <c r="H140" s="1"/>
  <c r="I148"/>
  <c r="I147" s="1"/>
  <c r="H148"/>
  <c r="H147" s="1"/>
  <c r="G148"/>
  <c r="G147" s="1"/>
  <c r="G145"/>
  <c r="G144" s="1"/>
  <c r="G142"/>
  <c r="G141" s="1"/>
  <c r="G26" i="3"/>
  <c r="G1078"/>
  <c r="G1670"/>
  <c r="G1669" s="1"/>
  <c r="G1668" s="1"/>
  <c r="I1669"/>
  <c r="I1668" s="1"/>
  <c r="H1669"/>
  <c r="H1668" s="1"/>
  <c r="I860" i="1"/>
  <c r="I859" s="1"/>
  <c r="I858" s="1"/>
  <c r="H860"/>
  <c r="H859" s="1"/>
  <c r="H858" s="1"/>
  <c r="G860"/>
  <c r="G859" s="1"/>
  <c r="G858" s="1"/>
  <c r="G68" i="3"/>
  <c r="G67" s="1"/>
  <c r="G1075"/>
  <c r="I849" i="1"/>
  <c r="H849"/>
  <c r="G849"/>
  <c r="G842" s="1"/>
  <c r="G841" s="1"/>
  <c r="G847"/>
  <c r="G2282" l="1"/>
  <c r="H1894"/>
  <c r="I350" i="3"/>
  <c r="H350"/>
  <c r="G350"/>
  <c r="H2154" i="1"/>
  <c r="G2154"/>
  <c r="I1231" i="3"/>
  <c r="I1230" s="1"/>
  <c r="H1231"/>
  <c r="H1230" s="1"/>
  <c r="G1231"/>
  <c r="G1230" s="1"/>
  <c r="I1331" i="1"/>
  <c r="I1330" s="1"/>
  <c r="H1331"/>
  <c r="H1330" s="1"/>
  <c r="G1331"/>
  <c r="G1330" s="1"/>
  <c r="I2154" l="1"/>
  <c r="G25" i="3" l="1"/>
  <c r="G24" s="1"/>
  <c r="I25"/>
  <c r="I24" s="1"/>
  <c r="H25"/>
  <c r="H24" s="1"/>
  <c r="G393" i="1"/>
  <c r="G392" s="1"/>
  <c r="I393"/>
  <c r="I392" s="1"/>
  <c r="H393"/>
  <c r="H392" s="1"/>
  <c r="G1371" i="3" l="1"/>
  <c r="G2088" i="1"/>
  <c r="G269" i="3" s="1"/>
  <c r="G1203"/>
  <c r="G1124"/>
  <c r="I1660"/>
  <c r="H1660"/>
  <c r="G1660"/>
  <c r="I1362" i="1"/>
  <c r="I1361" s="1"/>
  <c r="H1362"/>
  <c r="H1361" s="1"/>
  <c r="G1362"/>
  <c r="G1361" s="1"/>
  <c r="G939" i="3"/>
  <c r="I1361"/>
  <c r="H1361"/>
  <c r="G1361"/>
  <c r="G2190" i="1"/>
  <c r="I2190"/>
  <c r="H2190"/>
  <c r="G2186"/>
  <c r="G1360" i="3" s="1"/>
  <c r="H2122" i="1" l="1"/>
  <c r="I2122"/>
  <c r="H1072" i="3"/>
  <c r="I1072"/>
  <c r="H1070"/>
  <c r="I1070"/>
  <c r="G1072"/>
  <c r="G1070"/>
  <c r="G96"/>
  <c r="I1532"/>
  <c r="H1532"/>
  <c r="G1532"/>
  <c r="I2225" i="1"/>
  <c r="H2225"/>
  <c r="G2225"/>
  <c r="G1629" i="3"/>
  <c r="I2231" i="1"/>
  <c r="I2228" s="1"/>
  <c r="I2227" s="1"/>
  <c r="H2231"/>
  <c r="H2228" s="1"/>
  <c r="H2227" s="1"/>
  <c r="G2231"/>
  <c r="G2228" s="1"/>
  <c r="G2227" s="1"/>
  <c r="G1531" i="3"/>
  <c r="H1373"/>
  <c r="H1372" s="1"/>
  <c r="I1373"/>
  <c r="I1372" s="1"/>
  <c r="G1373"/>
  <c r="G1372" s="1"/>
  <c r="H2182" i="1"/>
  <c r="H2181" s="1"/>
  <c r="I2182"/>
  <c r="I2181" s="1"/>
  <c r="G2182"/>
  <c r="G2181" s="1"/>
  <c r="H1371" i="3"/>
  <c r="H1370" s="1"/>
  <c r="H1369" s="1"/>
  <c r="I1370"/>
  <c r="I1369" s="1"/>
  <c r="G1370"/>
  <c r="G1369" s="1"/>
  <c r="H2179" i="1"/>
  <c r="H2178" s="1"/>
  <c r="I2179"/>
  <c r="I2178" s="1"/>
  <c r="G2179"/>
  <c r="G2178" s="1"/>
  <c r="H1367" i="3"/>
  <c r="H1366" s="1"/>
  <c r="I1367"/>
  <c r="I1366" s="1"/>
  <c r="G1367"/>
  <c r="G1366" s="1"/>
  <c r="H2176" i="1"/>
  <c r="H2175" s="1"/>
  <c r="I2176"/>
  <c r="I2175" s="1"/>
  <c r="G2176"/>
  <c r="G2175" s="1"/>
  <c r="H1364" i="3"/>
  <c r="H1363" s="1"/>
  <c r="I1364"/>
  <c r="I1363" s="1"/>
  <c r="G1364"/>
  <c r="G1363" s="1"/>
  <c r="H2173" i="1"/>
  <c r="H2172" s="1"/>
  <c r="I2173"/>
  <c r="I2172" s="1"/>
  <c r="G2173"/>
  <c r="G2172" s="1"/>
  <c r="I1676" i="3" l="1"/>
  <c r="I1675" s="1"/>
  <c r="H1676"/>
  <c r="H1675" s="1"/>
  <c r="G1676"/>
  <c r="G1675" s="1"/>
  <c r="I1685"/>
  <c r="H1685"/>
  <c r="G1685"/>
  <c r="I1273" i="1"/>
  <c r="I1272" s="1"/>
  <c r="I1271" s="1"/>
  <c r="I1270" s="1"/>
  <c r="H25" i="2" s="1"/>
  <c r="H1273" i="1"/>
  <c r="H1272" s="1"/>
  <c r="H1271" s="1"/>
  <c r="H1270" s="1"/>
  <c r="G25" i="2" s="1"/>
  <c r="G1273" i="1"/>
  <c r="G1272" s="1"/>
  <c r="G1271" s="1"/>
  <c r="G1270" s="1"/>
  <c r="F25" i="2" s="1"/>
  <c r="G1261" i="3"/>
  <c r="I1166" i="1"/>
  <c r="I1165" s="1"/>
  <c r="I1164" s="1"/>
  <c r="H1166"/>
  <c r="H1165" s="1"/>
  <c r="H1164" s="1"/>
  <c r="G1166"/>
  <c r="G1165" s="1"/>
  <c r="G1164" s="1"/>
  <c r="I690" i="3"/>
  <c r="I689" s="1"/>
  <c r="H690"/>
  <c r="H689" s="1"/>
  <c r="G690"/>
  <c r="G689" s="1"/>
  <c r="I1018" i="1"/>
  <c r="I1017" s="1"/>
  <c r="H1018"/>
  <c r="H1017" s="1"/>
  <c r="G1018"/>
  <c r="G1017" s="1"/>
  <c r="G952"/>
  <c r="G951" s="1"/>
  <c r="I952"/>
  <c r="H952"/>
  <c r="I98" i="3"/>
  <c r="I97" s="1"/>
  <c r="H98"/>
  <c r="H97" s="1"/>
  <c r="G98"/>
  <c r="G97" s="1"/>
  <c r="I506" i="1"/>
  <c r="I505" s="1"/>
  <c r="H506"/>
  <c r="H505" s="1"/>
  <c r="G506"/>
  <c r="G505" s="1"/>
  <c r="I1638" i="3"/>
  <c r="H1638"/>
  <c r="G1638"/>
  <c r="I375" i="1"/>
  <c r="I374" s="1"/>
  <c r="H375"/>
  <c r="H374" s="1"/>
  <c r="G375"/>
  <c r="G374" s="1"/>
  <c r="G1123" i="3"/>
  <c r="G1122" s="1"/>
  <c r="G123" i="1"/>
  <c r="G122" s="1"/>
  <c r="G105"/>
  <c r="I105"/>
  <c r="H105"/>
  <c r="G101"/>
  <c r="I92" i="3"/>
  <c r="I91" s="1"/>
  <c r="H92"/>
  <c r="H91" s="1"/>
  <c r="G92"/>
  <c r="G91" s="1"/>
  <c r="I503" i="1"/>
  <c r="I502" s="1"/>
  <c r="H503"/>
  <c r="H502" s="1"/>
  <c r="G503"/>
  <c r="G502" s="1"/>
  <c r="I95" i="3"/>
  <c r="H95"/>
  <c r="G95"/>
  <c r="G94" s="1"/>
  <c r="I94"/>
  <c r="H94"/>
  <c r="I477" i="1"/>
  <c r="H477"/>
  <c r="G477"/>
  <c r="G476" s="1"/>
  <c r="G474" s="1"/>
  <c r="I476"/>
  <c r="I474" s="1"/>
  <c r="H476"/>
  <c r="H475" s="1"/>
  <c r="I475" l="1"/>
  <c r="I1163"/>
  <c r="G1163"/>
  <c r="H1163"/>
  <c r="I373"/>
  <c r="H373"/>
  <c r="H474"/>
  <c r="G475"/>
  <c r="G1071" i="3"/>
  <c r="K1071"/>
  <c r="J1071"/>
  <c r="I1071"/>
  <c r="H1071"/>
  <c r="G72" i="1"/>
  <c r="I72"/>
  <c r="H72"/>
  <c r="H1192" i="3" l="1"/>
  <c r="I1202"/>
  <c r="I1201" s="1"/>
  <c r="H1202"/>
  <c r="H1201" s="1"/>
  <c r="G1202"/>
  <c r="G1201" s="1"/>
  <c r="G1404" i="1"/>
  <c r="G1403" s="1"/>
  <c r="I1404"/>
  <c r="I1403" s="1"/>
  <c r="H1404"/>
  <c r="H1403" s="1"/>
  <c r="I938" i="3" l="1"/>
  <c r="I937" s="1"/>
  <c r="H938"/>
  <c r="H937" s="1"/>
  <c r="G938"/>
  <c r="G937" s="1"/>
  <c r="K1077" l="1"/>
  <c r="J1077"/>
  <c r="I1077"/>
  <c r="I1076" s="1"/>
  <c r="H1077"/>
  <c r="H1076" s="1"/>
  <c r="G1077"/>
  <c r="G1076" s="1"/>
  <c r="I284" i="1"/>
  <c r="I283" s="1"/>
  <c r="H284"/>
  <c r="H283" s="1"/>
  <c r="G284"/>
  <c r="G283" s="1"/>
  <c r="I89" i="3"/>
  <c r="I88" s="1"/>
  <c r="H89"/>
  <c r="H88" s="1"/>
  <c r="G89"/>
  <c r="G88" s="1"/>
  <c r="I500" i="1"/>
  <c r="I499" s="1"/>
  <c r="H500"/>
  <c r="H499" s="1"/>
  <c r="G500"/>
  <c r="G499" s="1"/>
  <c r="G1069" i="3"/>
  <c r="G1068" s="1"/>
  <c r="G70" i="1"/>
  <c r="G69" s="1"/>
  <c r="K1069" i="3"/>
  <c r="J1069"/>
  <c r="I1069"/>
  <c r="I1068" s="1"/>
  <c r="H1069"/>
  <c r="H1068" s="1"/>
  <c r="I70" i="1"/>
  <c r="I69" s="1"/>
  <c r="H70"/>
  <c r="H69" s="1"/>
  <c r="G1029"/>
  <c r="G1016"/>
  <c r="I940" i="3" l="1"/>
  <c r="H940"/>
  <c r="G940"/>
  <c r="I1530" l="1"/>
  <c r="H1530"/>
  <c r="G1530"/>
  <c r="I2223" i="1"/>
  <c r="H2223"/>
  <c r="G2221"/>
  <c r="G2218"/>
  <c r="G2217" s="1"/>
  <c r="I147" i="3" l="1"/>
  <c r="H147"/>
  <c r="G147"/>
  <c r="G146" s="1"/>
  <c r="I146"/>
  <c r="H146"/>
  <c r="I1477" i="1"/>
  <c r="I1475" s="1"/>
  <c r="H35" i="2" s="1"/>
  <c r="H1477" i="1"/>
  <c r="H1475" s="1"/>
  <c r="G35" i="2" s="1"/>
  <c r="I1478" i="1"/>
  <c r="H1478"/>
  <c r="G1478"/>
  <c r="G1477" s="1"/>
  <c r="H1476" l="1"/>
  <c r="I1476"/>
  <c r="G1475"/>
  <c r="F35" i="2" s="1"/>
  <c r="G1476" i="1"/>
  <c r="H1411" l="1"/>
  <c r="G1437" l="1"/>
  <c r="I1172" l="1"/>
  <c r="I1171" s="1"/>
  <c r="I1170" s="1"/>
  <c r="I1169" s="1"/>
  <c r="I1168" s="1"/>
  <c r="H1172"/>
  <c r="H1171" s="1"/>
  <c r="H1170" s="1"/>
  <c r="H1169" s="1"/>
  <c r="H1168" s="1"/>
  <c r="G1172"/>
  <c r="G1171" s="1"/>
  <c r="G1170" s="1"/>
  <c r="G1169" s="1"/>
  <c r="G1168" s="1"/>
  <c r="I970" i="3"/>
  <c r="I969" s="1"/>
  <c r="H970"/>
  <c r="H969" s="1"/>
  <c r="G970"/>
  <c r="G969" s="1"/>
  <c r="I213" i="1"/>
  <c r="I212" s="1"/>
  <c r="H213"/>
  <c r="H212" s="1"/>
  <c r="G213"/>
  <c r="G212" s="1"/>
  <c r="I1133" i="3"/>
  <c r="I1132" s="1"/>
  <c r="H1133"/>
  <c r="H1132" s="1"/>
  <c r="G1133"/>
  <c r="G1132" s="1"/>
  <c r="G1468" i="1"/>
  <c r="G1467" s="1"/>
  <c r="I1468"/>
  <c r="I1467" s="1"/>
  <c r="H1468"/>
  <c r="H1467" s="1"/>
  <c r="G1411"/>
  <c r="I197" i="3"/>
  <c r="I196" s="1"/>
  <c r="H197"/>
  <c r="H196" s="1"/>
  <c r="G197"/>
  <c r="G196" s="1"/>
  <c r="I1490" i="1" l="1"/>
  <c r="I1489" s="1"/>
  <c r="H1490"/>
  <c r="H1489" s="1"/>
  <c r="G1490"/>
  <c r="G1489" s="1"/>
  <c r="I1189" i="3" l="1"/>
  <c r="H1189"/>
  <c r="H1209"/>
  <c r="I1209"/>
  <c r="H1444" i="1"/>
  <c r="H1443" s="1"/>
  <c r="I1444"/>
  <c r="I1443" s="1"/>
  <c r="G1444"/>
  <c r="G1443" s="1"/>
  <c r="H1396"/>
  <c r="I1396"/>
  <c r="G1396"/>
  <c r="G1395" s="1"/>
  <c r="H1398"/>
  <c r="I1398"/>
  <c r="G1398"/>
  <c r="H1407"/>
  <c r="H1406" s="1"/>
  <c r="I1407"/>
  <c r="I1406" s="1"/>
  <c r="G1407"/>
  <c r="G1406" s="1"/>
  <c r="H1395" l="1"/>
  <c r="I1395"/>
  <c r="I804" i="3"/>
  <c r="I803" s="1"/>
  <c r="H804"/>
  <c r="H803" s="1"/>
  <c r="G804"/>
  <c r="G803" s="1"/>
  <c r="I2332" i="1"/>
  <c r="I2331" s="1"/>
  <c r="H2332"/>
  <c r="H2331" s="1"/>
  <c r="G2332"/>
  <c r="G2331" s="1"/>
  <c r="I2115"/>
  <c r="I2112" s="1"/>
  <c r="I2111" s="1"/>
  <c r="H2115"/>
  <c r="H2112" s="1"/>
  <c r="H2111" s="1"/>
  <c r="G2115"/>
  <c r="G2112" s="1"/>
  <c r="G2111" s="1"/>
  <c r="I1626" i="3"/>
  <c r="H1626"/>
  <c r="G1626"/>
  <c r="I1940" i="1"/>
  <c r="I1937" s="1"/>
  <c r="I1936" s="1"/>
  <c r="H1940"/>
  <c r="H1937" s="1"/>
  <c r="H1936" s="1"/>
  <c r="G1940"/>
  <c r="G1937" s="1"/>
  <c r="G1936" s="1"/>
  <c r="J1191" i="3"/>
  <c r="K1191"/>
  <c r="L1191"/>
  <c r="M1191"/>
  <c r="N1191"/>
  <c r="O1191"/>
  <c r="H1194"/>
  <c r="I1194"/>
  <c r="J1194"/>
  <c r="K1194"/>
  <c r="L1194"/>
  <c r="M1194"/>
  <c r="N1194"/>
  <c r="O1194"/>
  <c r="H1197"/>
  <c r="I1197"/>
  <c r="J1197"/>
  <c r="K1197"/>
  <c r="L1197"/>
  <c r="M1197"/>
  <c r="N1197"/>
  <c r="O1197"/>
  <c r="H1200"/>
  <c r="I1200"/>
  <c r="H1212"/>
  <c r="I1212"/>
  <c r="J1212"/>
  <c r="K1212"/>
  <c r="L1212"/>
  <c r="M1212"/>
  <c r="N1212"/>
  <c r="O1212"/>
  <c r="H1635"/>
  <c r="I1635"/>
  <c r="G1194"/>
  <c r="H1191"/>
  <c r="I1192"/>
  <c r="I1191" s="1"/>
  <c r="G1192"/>
  <c r="I1457" i="1"/>
  <c r="I1454" s="1"/>
  <c r="I1453" s="1"/>
  <c r="H1457"/>
  <c r="H1454" s="1"/>
  <c r="H1453" s="1"/>
  <c r="G1457"/>
  <c r="G1410"/>
  <c r="G1409" s="1"/>
  <c r="H1410"/>
  <c r="H1409" s="1"/>
  <c r="I1410"/>
  <c r="I1409" s="1"/>
  <c r="I1438"/>
  <c r="H1438"/>
  <c r="G1438"/>
  <c r="I1436"/>
  <c r="H1436"/>
  <c r="G1436"/>
  <c r="G1433"/>
  <c r="G1432" s="1"/>
  <c r="I1433"/>
  <c r="I1432" s="1"/>
  <c r="H1433"/>
  <c r="H1432" s="1"/>
  <c r="I1369"/>
  <c r="I1368" s="1"/>
  <c r="I1367" s="1"/>
  <c r="H1369"/>
  <c r="H1368" s="1"/>
  <c r="H1367" s="1"/>
  <c r="G1369"/>
  <c r="G1368" s="1"/>
  <c r="G1367" s="1"/>
  <c r="I1106" i="3"/>
  <c r="I1105" s="1"/>
  <c r="H1106"/>
  <c r="H1105" s="1"/>
  <c r="G1106"/>
  <c r="G1105" s="1"/>
  <c r="J1098" s="1"/>
  <c r="G949" i="1"/>
  <c r="G948" s="1"/>
  <c r="I949"/>
  <c r="I948" s="1"/>
  <c r="H949"/>
  <c r="H948" s="1"/>
  <c r="I839"/>
  <c r="H839"/>
  <c r="G839"/>
  <c r="G832" s="1"/>
  <c r="G831" s="1"/>
  <c r="G837"/>
  <c r="I381" i="3"/>
  <c r="I380" s="1"/>
  <c r="H381"/>
  <c r="H380" s="1"/>
  <c r="G381"/>
  <c r="G380" s="1"/>
  <c r="H693" i="1"/>
  <c r="H692" s="1"/>
  <c r="I693"/>
  <c r="I692" s="1"/>
  <c r="G693"/>
  <c r="G692" s="1"/>
  <c r="I476" i="3"/>
  <c r="I475" s="1"/>
  <c r="H476"/>
  <c r="H475" s="1"/>
  <c r="G476"/>
  <c r="G475" s="1"/>
  <c r="I678" i="1"/>
  <c r="I677" s="1"/>
  <c r="H678"/>
  <c r="H677" s="1"/>
  <c r="G678"/>
  <c r="G677" s="1"/>
  <c r="I633" i="3"/>
  <c r="I632" s="1"/>
  <c r="H633"/>
  <c r="H632" s="1"/>
  <c r="G633"/>
  <c r="G632" s="1"/>
  <c r="I575" i="1"/>
  <c r="I574" s="1"/>
  <c r="H575"/>
  <c r="H574" s="1"/>
  <c r="G575"/>
  <c r="G574" s="1"/>
  <c r="K1074" i="3"/>
  <c r="J1074"/>
  <c r="I1074"/>
  <c r="I1073" s="1"/>
  <c r="H1074"/>
  <c r="H1073" s="1"/>
  <c r="G1074"/>
  <c r="G1073" s="1"/>
  <c r="I281" i="1"/>
  <c r="I280" s="1"/>
  <c r="H281"/>
  <c r="H280" s="1"/>
  <c r="G281"/>
  <c r="G280" s="1"/>
  <c r="G371"/>
  <c r="G364" s="1"/>
  <c r="G363" s="1"/>
  <c r="I371"/>
  <c r="H371"/>
  <c r="G369"/>
  <c r="I278"/>
  <c r="I277" s="1"/>
  <c r="I276" s="1"/>
  <c r="H278"/>
  <c r="H277" s="1"/>
  <c r="H276" s="1"/>
  <c r="G278"/>
  <c r="G277" s="1"/>
  <c r="G276" s="1"/>
  <c r="K1063" i="3"/>
  <c r="J1063"/>
  <c r="I1063"/>
  <c r="I1062" s="1"/>
  <c r="H1063"/>
  <c r="H1062" s="1"/>
  <c r="G1063"/>
  <c r="G1062" s="1"/>
  <c r="I67" i="1"/>
  <c r="I66" s="1"/>
  <c r="H67"/>
  <c r="H66" s="1"/>
  <c r="G67"/>
  <c r="G66" s="1"/>
  <c r="G1454" l="1"/>
  <c r="G1453" s="1"/>
  <c r="I1183" i="3"/>
  <c r="H1183"/>
  <c r="G1189"/>
  <c r="I1435" i="1"/>
  <c r="G1435"/>
  <c r="H1435"/>
  <c r="G1258" i="3"/>
  <c r="G1257" s="1"/>
  <c r="G2161" i="1"/>
  <c r="G2220" s="1"/>
  <c r="G2219" s="1"/>
  <c r="G413" i="3"/>
  <c r="G644" i="1"/>
  <c r="G643" s="1"/>
  <c r="I644"/>
  <c r="H644"/>
  <c r="G1736" l="1"/>
  <c r="G1729" s="1"/>
  <c r="G562" i="3"/>
  <c r="G561" s="1"/>
  <c r="G560" s="1"/>
  <c r="I561"/>
  <c r="I560" s="1"/>
  <c r="H561"/>
  <c r="H560" s="1"/>
  <c r="I730" i="1"/>
  <c r="I729" s="1"/>
  <c r="H730"/>
  <c r="H729" s="1"/>
  <c r="G730"/>
  <c r="G729" s="1"/>
  <c r="G688" i="3"/>
  <c r="G687" s="1"/>
  <c r="G683"/>
  <c r="G682" s="1"/>
  <c r="G678"/>
  <c r="G677" s="1"/>
  <c r="I687"/>
  <c r="H687"/>
  <c r="I685"/>
  <c r="H685"/>
  <c r="G685"/>
  <c r="I682"/>
  <c r="H682"/>
  <c r="I680"/>
  <c r="H680"/>
  <c r="G680"/>
  <c r="I677"/>
  <c r="H677"/>
  <c r="I675"/>
  <c r="H675"/>
  <c r="G675"/>
  <c r="I1028" i="1"/>
  <c r="H1028"/>
  <c r="G1028"/>
  <c r="I1026"/>
  <c r="H1026"/>
  <c r="G1026"/>
  <c r="I1023"/>
  <c r="H1023"/>
  <c r="G1023"/>
  <c r="I1021"/>
  <c r="H1021"/>
  <c r="G1021"/>
  <c r="I1015"/>
  <c r="H1015"/>
  <c r="G1015"/>
  <c r="I1013"/>
  <c r="H1013"/>
  <c r="G1013"/>
  <c r="G433" i="3"/>
  <c r="G432" s="1"/>
  <c r="I430"/>
  <c r="I429" s="1"/>
  <c r="H430"/>
  <c r="H429" s="1"/>
  <c r="G430"/>
  <c r="I652" i="1"/>
  <c r="I649" s="1"/>
  <c r="H652"/>
  <c r="H649" s="1"/>
  <c r="G652"/>
  <c r="I650"/>
  <c r="H650"/>
  <c r="G650"/>
  <c r="G439" i="3"/>
  <c r="G438" s="1"/>
  <c r="G437" s="1"/>
  <c r="I438"/>
  <c r="H438"/>
  <c r="I435"/>
  <c r="H435"/>
  <c r="G435"/>
  <c r="I657" i="1"/>
  <c r="I654" s="1"/>
  <c r="I625" s="1"/>
  <c r="H657"/>
  <c r="H654" s="1"/>
  <c r="H625" s="1"/>
  <c r="G657"/>
  <c r="I655"/>
  <c r="H655"/>
  <c r="G655"/>
  <c r="G539"/>
  <c r="G752" i="3"/>
  <c r="G751" s="1"/>
  <c r="G750" s="1"/>
  <c r="I751"/>
  <c r="I750" s="1"/>
  <c r="H751"/>
  <c r="H750" s="1"/>
  <c r="I2291" i="1"/>
  <c r="I2290" s="1"/>
  <c r="H2291"/>
  <c r="H2290" s="1"/>
  <c r="G2291"/>
  <c r="G2290" s="1"/>
  <c r="G2269"/>
  <c r="H434" i="3" l="1"/>
  <c r="H437"/>
  <c r="I434"/>
  <c r="I437"/>
  <c r="I674"/>
  <c r="H679"/>
  <c r="I684"/>
  <c r="I679"/>
  <c r="I1025" i="1"/>
  <c r="G1012"/>
  <c r="I1020"/>
  <c r="I1012"/>
  <c r="G1020"/>
  <c r="H1025"/>
  <c r="G654"/>
  <c r="G625" s="1"/>
  <c r="H1020"/>
  <c r="H684" i="3"/>
  <c r="H674"/>
  <c r="G674"/>
  <c r="G684"/>
  <c r="G679"/>
  <c r="G1025" i="1"/>
  <c r="G429" i="3"/>
  <c r="H1012" i="1"/>
  <c r="G434" i="3"/>
  <c r="G649" i="1"/>
  <c r="I538"/>
  <c r="I537" s="1"/>
  <c r="I536" s="1"/>
  <c r="I535" s="1"/>
  <c r="H538"/>
  <c r="H537" s="1"/>
  <c r="H536" s="1"/>
  <c r="H535" s="1"/>
  <c r="G538"/>
  <c r="G537" s="1"/>
  <c r="G536" s="1"/>
  <c r="G535" s="1"/>
  <c r="G967" i="3"/>
  <c r="G966" s="1"/>
  <c r="I967"/>
  <c r="I966" s="1"/>
  <c r="H967"/>
  <c r="H966" s="1"/>
  <c r="I210" i="1"/>
  <c r="I209" s="1"/>
  <c r="H210"/>
  <c r="H209" s="1"/>
  <c r="G210"/>
  <c r="G209" s="1"/>
  <c r="G955" i="3"/>
  <c r="G954" s="1"/>
  <c r="G962"/>
  <c r="G961" s="1"/>
  <c r="G960" s="1"/>
  <c r="K961"/>
  <c r="J961"/>
  <c r="I961"/>
  <c r="I960" s="1"/>
  <c r="H961"/>
  <c r="H960" s="1"/>
  <c r="I64" i="1"/>
  <c r="I63" s="1"/>
  <c r="H64"/>
  <c r="H63" s="1"/>
  <c r="G64"/>
  <c r="G63" s="1"/>
  <c r="I955" i="3"/>
  <c r="I954" s="1"/>
  <c r="H955"/>
  <c r="H954" s="1"/>
  <c r="I204" i="1"/>
  <c r="I203" s="1"/>
  <c r="H204"/>
  <c r="H203" s="1"/>
  <c r="G959" i="3"/>
  <c r="G958" s="1"/>
  <c r="G957" s="1"/>
  <c r="I958"/>
  <c r="I957" s="1"/>
  <c r="H958"/>
  <c r="H957" s="1"/>
  <c r="I207" i="1"/>
  <c r="I206" s="1"/>
  <c r="H207"/>
  <c r="H206" s="1"/>
  <c r="G207"/>
  <c r="G206" s="1"/>
  <c r="G584" i="3"/>
  <c r="I601" i="1"/>
  <c r="I600" s="1"/>
  <c r="I573" s="1"/>
  <c r="H601"/>
  <c r="H600" s="1"/>
  <c r="H573" s="1"/>
  <c r="G601"/>
  <c r="G600" s="1"/>
  <c r="G573" s="1"/>
  <c r="G1264" i="3"/>
  <c r="G1263" s="1"/>
  <c r="G1262" s="1"/>
  <c r="I1263"/>
  <c r="I1262" s="1"/>
  <c r="H1263"/>
  <c r="H1262" s="1"/>
  <c r="I2167" i="1"/>
  <c r="I2166" s="1"/>
  <c r="H2167"/>
  <c r="H2166" s="1"/>
  <c r="G2167"/>
  <c r="G2166" s="1"/>
  <c r="G1463" i="3"/>
  <c r="G1462" s="1"/>
  <c r="G1461" s="1"/>
  <c r="I1462"/>
  <c r="I1461" s="1"/>
  <c r="H1462"/>
  <c r="H1461" s="1"/>
  <c r="I810" i="1"/>
  <c r="I809" s="1"/>
  <c r="H810"/>
  <c r="H809" s="1"/>
  <c r="G810"/>
  <c r="G809" s="1"/>
  <c r="G815"/>
  <c r="G532" i="3"/>
  <c r="G204" i="1" l="1"/>
  <c r="G203" s="1"/>
  <c r="G610"/>
  <c r="G609" s="1"/>
  <c r="H604"/>
  <c r="H603" s="1"/>
  <c r="I604"/>
  <c r="I603" s="1"/>
  <c r="G604"/>
  <c r="G603" s="1"/>
  <c r="G637" i="3"/>
  <c r="G575"/>
  <c r="G1340"/>
  <c r="G1339" s="1"/>
  <c r="H1337"/>
  <c r="H1336" s="1"/>
  <c r="G1337"/>
  <c r="I1336"/>
  <c r="G2268" i="1"/>
  <c r="H2266"/>
  <c r="H2265" s="1"/>
  <c r="G2266"/>
  <c r="I2265"/>
  <c r="G1336" i="3" l="1"/>
  <c r="G2265" i="1"/>
  <c r="H1061" i="3"/>
  <c r="I1061"/>
  <c r="J372"/>
  <c r="K372"/>
  <c r="L372"/>
  <c r="M372"/>
  <c r="N372"/>
  <c r="O372"/>
  <c r="G1345" l="1"/>
  <c r="G1344" s="1"/>
  <c r="H1342"/>
  <c r="H1341" s="1"/>
  <c r="G1342"/>
  <c r="I1341"/>
  <c r="G1061"/>
  <c r="G471"/>
  <c r="G1341" l="1"/>
  <c r="H1360" l="1"/>
  <c r="H1359" s="1"/>
  <c r="H1358" s="1"/>
  <c r="I1359"/>
  <c r="I1358" s="1"/>
  <c r="G1359"/>
  <c r="G1358" s="1"/>
  <c r="I1596" i="1"/>
  <c r="I1593" s="1"/>
  <c r="I1592" s="1"/>
  <c r="H1596"/>
  <c r="H1593" s="1"/>
  <c r="H1592" s="1"/>
  <c r="G1596"/>
  <c r="G501" i="3"/>
  <c r="G500" s="1"/>
  <c r="G499" s="1"/>
  <c r="I500"/>
  <c r="I499" s="1"/>
  <c r="H500"/>
  <c r="H499" s="1"/>
  <c r="I885" i="1"/>
  <c r="I884" s="1"/>
  <c r="H885"/>
  <c r="H884" s="1"/>
  <c r="G885"/>
  <c r="G884" s="1"/>
  <c r="G412" i="3"/>
  <c r="G411" s="1"/>
  <c r="I412"/>
  <c r="H412"/>
  <c r="I639" i="1"/>
  <c r="H639"/>
  <c r="G639"/>
  <c r="G1593" l="1"/>
  <c r="G1592" s="1"/>
  <c r="I531" i="3"/>
  <c r="I530" s="1"/>
  <c r="H531"/>
  <c r="H530" s="1"/>
  <c r="G531"/>
  <c r="G530" s="1"/>
  <c r="I705" i="1"/>
  <c r="I704" s="1"/>
  <c r="H705"/>
  <c r="H704" s="1"/>
  <c r="G705"/>
  <c r="G704" s="1"/>
  <c r="G448" i="3"/>
  <c r="G447" s="1"/>
  <c r="G446" s="1"/>
  <c r="G441"/>
  <c r="G440" s="1"/>
  <c r="I447"/>
  <c r="I446" s="1"/>
  <c r="H447"/>
  <c r="H446" s="1"/>
  <c r="I660" i="1"/>
  <c r="I659" s="1"/>
  <c r="H660"/>
  <c r="H659" s="1"/>
  <c r="G660"/>
  <c r="G659" s="1"/>
  <c r="G248" i="3" l="1"/>
  <c r="G2073" i="1"/>
  <c r="G230" i="3"/>
  <c r="G2055" i="1"/>
  <c r="G253" i="3" l="1"/>
  <c r="G252" s="1"/>
  <c r="L252"/>
  <c r="I252"/>
  <c r="H252"/>
  <c r="G2078" i="1"/>
  <c r="G2077" s="1"/>
  <c r="I2077"/>
  <c r="H2077"/>
  <c r="G225" i="3"/>
  <c r="G2050" i="1"/>
  <c r="G1104" i="3"/>
  <c r="I946" i="1"/>
  <c r="I945" s="1"/>
  <c r="I944" s="1"/>
  <c r="H946"/>
  <c r="H945" s="1"/>
  <c r="H944" s="1"/>
  <c r="I513" i="3"/>
  <c r="H513"/>
  <c r="G513"/>
  <c r="I512"/>
  <c r="H512"/>
  <c r="G512"/>
  <c r="I675" i="1"/>
  <c r="H675"/>
  <c r="G675"/>
  <c r="I674"/>
  <c r="H674"/>
  <c r="G674"/>
  <c r="I509" i="3"/>
  <c r="H509"/>
  <c r="G509"/>
  <c r="I672" i="1"/>
  <c r="H672"/>
  <c r="G672"/>
  <c r="I671"/>
  <c r="H671"/>
  <c r="G671"/>
  <c r="I669"/>
  <c r="H669"/>
  <c r="G669"/>
  <c r="G98" s="1"/>
  <c r="G97" s="1"/>
  <c r="I194" i="3"/>
  <c r="I193" s="1"/>
  <c r="H194"/>
  <c r="H193" s="1"/>
  <c r="G194"/>
  <c r="G193" s="1"/>
  <c r="I1487" i="1"/>
  <c r="I1486" s="1"/>
  <c r="H1487"/>
  <c r="H1486" s="1"/>
  <c r="G1487"/>
  <c r="G1486" s="1"/>
  <c r="G946" l="1"/>
  <c r="G945" s="1"/>
  <c r="G944" s="1"/>
  <c r="I801" i="3"/>
  <c r="I800" s="1"/>
  <c r="H801"/>
  <c r="H800" s="1"/>
  <c r="G801"/>
  <c r="G800" s="1"/>
  <c r="I2329" i="1"/>
  <c r="I2328" s="1"/>
  <c r="G2329"/>
  <c r="G2328" s="1"/>
  <c r="H2329"/>
  <c r="H2328" s="1"/>
  <c r="I268" i="3"/>
  <c r="I267" s="1"/>
  <c r="H268"/>
  <c r="H267" s="1"/>
  <c r="G268"/>
  <c r="G267" s="1"/>
  <c r="G2087" i="1"/>
  <c r="G2086" s="1"/>
  <c r="I2087"/>
  <c r="I2086" s="1"/>
  <c r="H2087"/>
  <c r="H2086" s="1"/>
  <c r="I1103" i="3"/>
  <c r="I1102" s="1"/>
  <c r="H1103"/>
  <c r="H1102" s="1"/>
  <c r="G1103"/>
  <c r="G1102" s="1"/>
  <c r="G82" i="1"/>
  <c r="G81" s="1"/>
  <c r="G80" s="1"/>
  <c r="I82"/>
  <c r="I81" s="1"/>
  <c r="I80" s="1"/>
  <c r="H82"/>
  <c r="H81" s="1"/>
  <c r="H80" s="1"/>
  <c r="I1260" i="3"/>
  <c r="I1259" s="1"/>
  <c r="H1260"/>
  <c r="H1259" s="1"/>
  <c r="G1260"/>
  <c r="G1259" s="1"/>
  <c r="I2164" i="1" l="1"/>
  <c r="I2163" s="1"/>
  <c r="H2164"/>
  <c r="H2163" s="1"/>
  <c r="G2164"/>
  <c r="G2163" s="1"/>
  <c r="J1130" i="3"/>
  <c r="K1130"/>
  <c r="L1130"/>
  <c r="M1130"/>
  <c r="N1130"/>
  <c r="O1130"/>
  <c r="H1131"/>
  <c r="H1130" s="1"/>
  <c r="H1129" s="1"/>
  <c r="I1131"/>
  <c r="I1130" s="1"/>
  <c r="I1129" s="1"/>
  <c r="H1465" i="1"/>
  <c r="I1465"/>
  <c r="H1188" i="3"/>
  <c r="H1187" s="1"/>
  <c r="I1188"/>
  <c r="I1187" s="1"/>
  <c r="H1393" i="1"/>
  <c r="H1392" s="1"/>
  <c r="I1393"/>
  <c r="I1392" s="1"/>
  <c r="I1673" i="3"/>
  <c r="I1672" s="1"/>
  <c r="I1671" s="1"/>
  <c r="H1673"/>
  <c r="H1672" s="1"/>
  <c r="H1671" s="1"/>
  <c r="G1673"/>
  <c r="G1672" s="1"/>
  <c r="G1671" s="1"/>
  <c r="I1353" i="1"/>
  <c r="I1352" s="1"/>
  <c r="I1351" s="1"/>
  <c r="H1353"/>
  <c r="H1352" s="1"/>
  <c r="H1351" s="1"/>
  <c r="G1353"/>
  <c r="G1352" s="1"/>
  <c r="G1351" s="1"/>
  <c r="H1464" l="1"/>
  <c r="I1464"/>
  <c r="G526" i="3"/>
  <c r="H410"/>
  <c r="H373" s="1"/>
  <c r="I410"/>
  <c r="I373" s="1"/>
  <c r="G525" l="1"/>
  <c r="G524" s="1"/>
  <c r="I1102" i="1"/>
  <c r="I1101" s="1"/>
  <c r="H1102"/>
  <c r="H1101" s="1"/>
  <c r="G1102"/>
  <c r="G1101" s="1"/>
  <c r="I534" i="3"/>
  <c r="I533" s="1"/>
  <c r="H534"/>
  <c r="H533" s="1"/>
  <c r="G534"/>
  <c r="G533" s="1"/>
  <c r="I708" i="1"/>
  <c r="I707" s="1"/>
  <c r="H708"/>
  <c r="H707" s="1"/>
  <c r="G708"/>
  <c r="G707" s="1"/>
  <c r="G473" i="3"/>
  <c r="G472" s="1"/>
  <c r="I699" i="1"/>
  <c r="I698" s="1"/>
  <c r="H699"/>
  <c r="H698" s="1"/>
  <c r="G699"/>
  <c r="G698" s="1"/>
  <c r="H1614" i="3"/>
  <c r="I1614"/>
  <c r="H1047"/>
  <c r="H1046" s="1"/>
  <c r="I1047"/>
  <c r="I1046" s="1"/>
  <c r="H1060"/>
  <c r="H1059" s="1"/>
  <c r="I1060"/>
  <c r="I1059" s="1"/>
  <c r="K1050"/>
  <c r="J1050"/>
  <c r="I1050"/>
  <c r="I1049" s="1"/>
  <c r="H1050"/>
  <c r="H1049" s="1"/>
  <c r="G1050"/>
  <c r="G1049" s="1"/>
  <c r="I274" i="1"/>
  <c r="I273" s="1"/>
  <c r="H274"/>
  <c r="H273" s="1"/>
  <c r="G274"/>
  <c r="G273" s="1"/>
  <c r="H271"/>
  <c r="H270" s="1"/>
  <c r="I271"/>
  <c r="I270" s="1"/>
  <c r="H268"/>
  <c r="H267" s="1"/>
  <c r="I268"/>
  <c r="I267" s="1"/>
  <c r="K1053" i="3"/>
  <c r="J1053"/>
  <c r="I1053"/>
  <c r="I1052" s="1"/>
  <c r="H1053"/>
  <c r="H1052" s="1"/>
  <c r="G1053"/>
  <c r="G1052" s="1"/>
  <c r="H78" i="1"/>
  <c r="H77" s="1"/>
  <c r="I78"/>
  <c r="I77" s="1"/>
  <c r="G78"/>
  <c r="G77" s="1"/>
  <c r="G1060" i="3"/>
  <c r="G1059" s="1"/>
  <c r="G268" i="1"/>
  <c r="G267" s="1"/>
  <c r="K1047" i="3"/>
  <c r="J1047"/>
  <c r="G1047"/>
  <c r="G1046" s="1"/>
  <c r="G271" i="1"/>
  <c r="G270" s="1"/>
  <c r="K1041" i="3"/>
  <c r="J1041"/>
  <c r="G1041"/>
  <c r="G1040" s="1"/>
  <c r="G75" i="1"/>
  <c r="G74" s="1"/>
  <c r="G210" i="3" l="1"/>
  <c r="I1139" i="1" l="1"/>
  <c r="H1139"/>
  <c r="G1139"/>
  <c r="I1909"/>
  <c r="I1908" s="1"/>
  <c r="I1907" s="1"/>
  <c r="H1909"/>
  <c r="H1908" s="1"/>
  <c r="H1907" s="1"/>
  <c r="G1909"/>
  <c r="G1908" s="1"/>
  <c r="G1907" s="1"/>
  <c r="I574" i="3"/>
  <c r="I573" s="1"/>
  <c r="H574"/>
  <c r="H573" s="1"/>
  <c r="G574"/>
  <c r="G573" s="1"/>
  <c r="G926" i="1"/>
  <c r="G925" s="1"/>
  <c r="I926"/>
  <c r="I925" s="1"/>
  <c r="H926"/>
  <c r="H925" s="1"/>
  <c r="G2120"/>
  <c r="I470" i="3"/>
  <c r="H470"/>
  <c r="G470"/>
  <c r="I668" i="1"/>
  <c r="H668"/>
  <c r="G668"/>
  <c r="J1723" i="3" l="1"/>
  <c r="K1723"/>
  <c r="M1723"/>
  <c r="N1723"/>
  <c r="O1723"/>
  <c r="G897" i="1" l="1"/>
  <c r="K946" i="3" l="1"/>
  <c r="J946"/>
  <c r="I946"/>
  <c r="I945" s="1"/>
  <c r="H946"/>
  <c r="H945" s="1"/>
  <c r="G946"/>
  <c r="G945" s="1"/>
  <c r="I39" i="1"/>
  <c r="I38" s="1"/>
  <c r="H39"/>
  <c r="H38" s="1"/>
  <c r="G39"/>
  <c r="G38" s="1"/>
  <c r="G1212" i="3" l="1"/>
  <c r="I210" l="1"/>
  <c r="I209" s="1"/>
  <c r="I208" s="1"/>
  <c r="I2036" i="1"/>
  <c r="I2035" s="1"/>
  <c r="H281" i="3"/>
  <c r="H280" s="1"/>
  <c r="H209"/>
  <c r="H208" s="1"/>
  <c r="G209"/>
  <c r="G208" s="1"/>
  <c r="H2036" i="1"/>
  <c r="H2035" s="1"/>
  <c r="G2036"/>
  <c r="G2035" s="1"/>
  <c r="I244" i="3"/>
  <c r="H244"/>
  <c r="I2099" i="1"/>
  <c r="H2099" l="1"/>
  <c r="I281" i="3"/>
  <c r="I280" s="1"/>
  <c r="G737"/>
  <c r="H118" i="1"/>
  <c r="I545" i="3"/>
  <c r="H545"/>
  <c r="G553"/>
  <c r="I1146"/>
  <c r="I1145" s="1"/>
  <c r="H1146"/>
  <c r="H1145" s="1"/>
  <c r="H533" i="1"/>
  <c r="I533"/>
  <c r="I1121" i="3"/>
  <c r="I1117" s="1"/>
  <c r="H1121"/>
  <c r="H1117" s="1"/>
  <c r="G1121"/>
  <c r="G1117" s="1"/>
  <c r="I584" l="1"/>
  <c r="H584"/>
  <c r="G494" l="1"/>
  <c r="G493" s="1"/>
  <c r="G492" s="1"/>
  <c r="G480"/>
  <c r="H117" i="1" l="1"/>
  <c r="G120"/>
  <c r="I727" i="3"/>
  <c r="H727"/>
  <c r="G727"/>
  <c r="I13" i="1"/>
  <c r="H13"/>
  <c r="G13"/>
  <c r="I386"/>
  <c r="G944" i="3"/>
  <c r="G943" s="1"/>
  <c r="G942" s="1"/>
  <c r="H386" i="1"/>
  <c r="I1007" i="3" l="1"/>
  <c r="I1006" s="1"/>
  <c r="I1005" s="1"/>
  <c r="H1007"/>
  <c r="H1006" s="1"/>
  <c r="H1005" s="1"/>
  <c r="G1007"/>
  <c r="G1006" s="1"/>
  <c r="G1005" s="1"/>
  <c r="I1001"/>
  <c r="I1000" s="1"/>
  <c r="I999" s="1"/>
  <c r="H1001"/>
  <c r="H1000" s="1"/>
  <c r="H999" s="1"/>
  <c r="I1318" i="1"/>
  <c r="I1317" s="1"/>
  <c r="H1318"/>
  <c r="H1317" s="1"/>
  <c r="G1318"/>
  <c r="G1317" s="1"/>
  <c r="G1322"/>
  <c r="G1321" s="1"/>
  <c r="H1322"/>
  <c r="H1321" s="1"/>
  <c r="I1322"/>
  <c r="I1321" s="1"/>
  <c r="G1001" i="3"/>
  <c r="I33"/>
  <c r="H33"/>
  <c r="G55"/>
  <c r="I87" l="1"/>
  <c r="H87"/>
  <c r="H1138" i="1" l="1"/>
  <c r="I1138"/>
  <c r="G1138"/>
  <c r="G38" i="3"/>
  <c r="G1294" i="1"/>
  <c r="H633"/>
  <c r="H61"/>
  <c r="G1251"/>
  <c r="G901"/>
  <c r="G896" s="1"/>
  <c r="G1528" i="3" l="1"/>
  <c r="H466"/>
  <c r="I466"/>
  <c r="G2109" i="1" l="1"/>
  <c r="G2108" s="1"/>
  <c r="H2109"/>
  <c r="H2108" s="1"/>
  <c r="I2109"/>
  <c r="I2108" s="1"/>
  <c r="G2065"/>
  <c r="G2064" s="1"/>
  <c r="H1356"/>
  <c r="I1356"/>
  <c r="H1308"/>
  <c r="I1308"/>
  <c r="G1308"/>
  <c r="H1225"/>
  <c r="I1225"/>
  <c r="G1225"/>
  <c r="G266" i="3" l="1"/>
  <c r="G265" s="1"/>
  <c r="G264" s="1"/>
  <c r="G2084" i="1"/>
  <c r="G2083" s="1"/>
  <c r="G236" i="3"/>
  <c r="G235" s="1"/>
  <c r="G234" s="1"/>
  <c r="G2060" i="1"/>
  <c r="G2059" s="1"/>
  <c r="G87" i="3" l="1"/>
  <c r="G1570" i="1"/>
  <c r="G413"/>
  <c r="G1906"/>
  <c r="G1037" i="3"/>
  <c r="G1036" s="1"/>
  <c r="G1039"/>
  <c r="G193" i="1"/>
  <c r="I627" l="1"/>
  <c r="I376" i="3" s="1"/>
  <c r="H627" i="1"/>
  <c r="H376" i="3" s="1"/>
  <c r="H523"/>
  <c r="I523"/>
  <c r="G1026"/>
  <c r="G1650"/>
  <c r="G1637"/>
  <c r="G1534"/>
  <c r="I1534"/>
  <c r="H1534"/>
  <c r="G1031"/>
  <c r="G1034"/>
  <c r="G523" l="1"/>
  <c r="G522" s="1"/>
  <c r="G521" s="1"/>
  <c r="I522"/>
  <c r="I521" s="1"/>
  <c r="H522"/>
  <c r="H521" s="1"/>
  <c r="G1525"/>
  <c r="G1524" s="1"/>
  <c r="G2213" i="1"/>
  <c r="G2212" s="1"/>
  <c r="G2152"/>
  <c r="G2151" s="1"/>
  <c r="G155" i="3"/>
  <c r="G154" s="1"/>
  <c r="G1569" i="1"/>
  <c r="G1527" i="3"/>
  <c r="G1526" s="1"/>
  <c r="G1413" i="1"/>
  <c r="G1412" s="1"/>
  <c r="G650" i="3"/>
  <c r="G649" s="1"/>
  <c r="G648" s="1"/>
  <c r="I650"/>
  <c r="H650"/>
  <c r="I648"/>
  <c r="H648"/>
  <c r="G1000" i="1"/>
  <c r="G517" i="3"/>
  <c r="G516" s="1"/>
  <c r="G515" s="1"/>
  <c r="I516"/>
  <c r="I515" s="1"/>
  <c r="H516"/>
  <c r="H515" s="1"/>
  <c r="I894" i="1"/>
  <c r="I893" s="1"/>
  <c r="H894"/>
  <c r="H893" s="1"/>
  <c r="G894"/>
  <c r="G893" s="1"/>
  <c r="G545" i="3"/>
  <c r="G544" s="1"/>
  <c r="G543" s="1"/>
  <c r="I544"/>
  <c r="I543" s="1"/>
  <c r="H544"/>
  <c r="H543" s="1"/>
  <c r="H712" i="1"/>
  <c r="H711" s="1"/>
  <c r="H710" s="1"/>
  <c r="I712"/>
  <c r="I711" s="1"/>
  <c r="I710" s="1"/>
  <c r="G712"/>
  <c r="G711" s="1"/>
  <c r="G710" s="1"/>
  <c r="G376" i="3"/>
  <c r="G375" s="1"/>
  <c r="L375"/>
  <c r="M375" s="1"/>
  <c r="I375"/>
  <c r="I374" s="1"/>
  <c r="H375"/>
  <c r="H374" s="1"/>
  <c r="I626" i="1"/>
  <c r="H626"/>
  <c r="G627"/>
  <c r="G626" s="1"/>
  <c r="G1146" i="3"/>
  <c r="G1145" s="1"/>
  <c r="G533" i="1"/>
  <c r="G374" i="3" l="1"/>
  <c r="G362"/>
  <c r="G355" s="1"/>
  <c r="G1523"/>
  <c r="I713"/>
  <c r="I712" s="1"/>
  <c r="H713"/>
  <c r="H712" s="1"/>
  <c r="G713"/>
  <c r="G712" s="1"/>
  <c r="I2251" i="1"/>
  <c r="I2250" s="1"/>
  <c r="H2251"/>
  <c r="H2250" s="1"/>
  <c r="G2251"/>
  <c r="G2250" s="1"/>
  <c r="G2254"/>
  <c r="G2253" s="1"/>
  <c r="H2254"/>
  <c r="H2253" s="1"/>
  <c r="I2254"/>
  <c r="I2253" s="1"/>
  <c r="I2249" l="1"/>
  <c r="G2249"/>
  <c r="H2249"/>
  <c r="G1348" i="3"/>
  <c r="G1347" s="1"/>
  <c r="G1346" s="1"/>
  <c r="G1653"/>
  <c r="G281"/>
  <c r="G2259" i="1" l="1"/>
  <c r="G2258" s="1"/>
  <c r="G151" i="3"/>
  <c r="G153"/>
  <c r="G152" s="1"/>
  <c r="I1567" i="1"/>
  <c r="H1567"/>
  <c r="G1567"/>
  <c r="I524"/>
  <c r="I523" s="1"/>
  <c r="I522" s="1"/>
  <c r="I521" s="1"/>
  <c r="I520" s="1"/>
  <c r="I510" s="1"/>
  <c r="I509" s="1"/>
  <c r="I508" s="1"/>
  <c r="H524"/>
  <c r="H523" s="1"/>
  <c r="H522" s="1"/>
  <c r="H521" s="1"/>
  <c r="H520" s="1"/>
  <c r="H510" s="1"/>
  <c r="H509" s="1"/>
  <c r="H508" s="1"/>
  <c r="G829"/>
  <c r="G828" s="1"/>
  <c r="G1648" i="3"/>
  <c r="G1647" s="1"/>
  <c r="G1646" s="1"/>
  <c r="I1647"/>
  <c r="I1646" s="1"/>
  <c r="H1647"/>
  <c r="H1646" s="1"/>
  <c r="H920" i="1" l="1"/>
  <c r="H919" s="1"/>
  <c r="I920"/>
  <c r="I919" s="1"/>
  <c r="G920"/>
  <c r="G919" s="1"/>
  <c r="G1652" i="3" l="1"/>
  <c r="G1649" s="1"/>
  <c r="G525" i="1"/>
  <c r="G524" s="1"/>
  <c r="G523" s="1"/>
  <c r="G522" s="1"/>
  <c r="G244" i="3"/>
  <c r="G1186"/>
  <c r="G1185" s="1"/>
  <c r="G1184" s="1"/>
  <c r="G1425" i="1"/>
  <c r="G1428"/>
  <c r="G508" i="3"/>
  <c r="G506"/>
  <c r="G505"/>
  <c r="G629"/>
  <c r="G628" s="1"/>
  <c r="G627" s="1"/>
  <c r="I628"/>
  <c r="I627" s="1"/>
  <c r="H628"/>
  <c r="H627" s="1"/>
  <c r="I796" i="1"/>
  <c r="I795" s="1"/>
  <c r="H796"/>
  <c r="H795" s="1"/>
  <c r="G796"/>
  <c r="G795" s="1"/>
  <c r="G590" i="3"/>
  <c r="G589" s="1"/>
  <c r="G588" s="1"/>
  <c r="I757" i="1"/>
  <c r="I756" s="1"/>
  <c r="H757"/>
  <c r="H756" s="1"/>
  <c r="G757"/>
  <c r="G756" s="1"/>
  <c r="I589" i="3"/>
  <c r="I588" s="1"/>
  <c r="H589"/>
  <c r="H588" s="1"/>
  <c r="I751" i="1"/>
  <c r="I750" s="1"/>
  <c r="H751"/>
  <c r="H750" s="1"/>
  <c r="G751"/>
  <c r="G750" s="1"/>
  <c r="G398" i="3"/>
  <c r="G397" s="1"/>
  <c r="G396" s="1"/>
  <c r="I888" i="1"/>
  <c r="I887" s="1"/>
  <c r="H888"/>
  <c r="H887" s="1"/>
  <c r="G888"/>
  <c r="G887" s="1"/>
  <c r="G504" i="3"/>
  <c r="H407" i="1"/>
  <c r="I407"/>
  <c r="H897"/>
  <c r="I897"/>
  <c r="H901"/>
  <c r="I901"/>
  <c r="G586" i="3" l="1"/>
  <c r="G585" s="1"/>
  <c r="I896" i="1"/>
  <c r="H896"/>
  <c r="G507" i="3"/>
  <c r="G503"/>
  <c r="G502" l="1"/>
  <c r="G733"/>
  <c r="G1323"/>
  <c r="G749"/>
  <c r="I1349"/>
  <c r="G1352"/>
  <c r="I2270" i="1"/>
  <c r="I2257" s="1"/>
  <c r="G2273"/>
  <c r="G1299" i="3"/>
  <c r="G1298" s="1"/>
  <c r="G1297" s="1"/>
  <c r="G2197" i="1"/>
  <c r="G1320" i="3" s="1"/>
  <c r="I1298"/>
  <c r="I1297" s="1"/>
  <c r="H1298"/>
  <c r="H1297" s="1"/>
  <c r="I2205" i="1"/>
  <c r="I2204" s="1"/>
  <c r="H2205"/>
  <c r="H2204" s="1"/>
  <c r="G257" i="3"/>
  <c r="G1356" i="1" l="1"/>
  <c r="G2205"/>
  <c r="G2204" s="1"/>
  <c r="H1633" i="3"/>
  <c r="I1633"/>
  <c r="G1633"/>
  <c r="I1326"/>
  <c r="G1326"/>
  <c r="G1357"/>
  <c r="G1356" s="1"/>
  <c r="G1355" s="1"/>
  <c r="G1354" s="1"/>
  <c r="H1092"/>
  <c r="I1092"/>
  <c r="G1092"/>
  <c r="G819"/>
  <c r="G640"/>
  <c r="G485"/>
  <c r="G639" l="1"/>
  <c r="G638" s="1"/>
  <c r="G1655"/>
  <c r="G280"/>
  <c r="I278"/>
  <c r="I277" s="1"/>
  <c r="I270" s="1"/>
  <c r="H278"/>
  <c r="H277" s="1"/>
  <c r="H270" s="1"/>
  <c r="G278"/>
  <c r="G275"/>
  <c r="G274" s="1"/>
  <c r="G272"/>
  <c r="G271" s="1"/>
  <c r="I1009"/>
  <c r="I1008" s="1"/>
  <c r="H1009"/>
  <c r="H1008" s="1"/>
  <c r="G1009"/>
  <c r="G1008" s="1"/>
  <c r="H51" i="1"/>
  <c r="H50" s="1"/>
  <c r="I50"/>
  <c r="G51"/>
  <c r="G50" s="1"/>
  <c r="I1004" i="3"/>
  <c r="I1003" s="1"/>
  <c r="I1002" s="1"/>
  <c r="H1003"/>
  <c r="H1002" s="1"/>
  <c r="G1003"/>
  <c r="G1002" s="1"/>
  <c r="H45" i="1"/>
  <c r="H44" s="1"/>
  <c r="I45"/>
  <c r="I44" s="1"/>
  <c r="G45"/>
  <c r="G44" s="1"/>
  <c r="G277" i="3" l="1"/>
  <c r="G270" s="1"/>
  <c r="I2256" i="1"/>
  <c r="H43" i="2" s="1"/>
  <c r="G2276" i="1"/>
  <c r="G2275" s="1"/>
  <c r="I1427"/>
  <c r="H1427"/>
  <c r="G1427"/>
  <c r="G1424" s="1"/>
  <c r="G1417"/>
  <c r="G1416" s="1"/>
  <c r="G1415" s="1"/>
  <c r="G1091" i="3"/>
  <c r="G1090" s="1"/>
  <c r="I1091"/>
  <c r="I1090" s="1"/>
  <c r="H1091"/>
  <c r="H1090" s="1"/>
  <c r="I568" i="1"/>
  <c r="I567" s="1"/>
  <c r="H568"/>
  <c r="H567" s="1"/>
  <c r="G568"/>
  <c r="G567" s="1"/>
  <c r="H1095" i="3"/>
  <c r="I1095"/>
  <c r="G1095"/>
  <c r="G1094" s="1"/>
  <c r="G1093" s="1"/>
  <c r="G405" i="1"/>
  <c r="G520" i="3"/>
  <c r="I519"/>
  <c r="I518" s="1"/>
  <c r="H519"/>
  <c r="H518" s="1"/>
  <c r="I690" i="1"/>
  <c r="I689" s="1"/>
  <c r="H690"/>
  <c r="H689" s="1"/>
  <c r="G690"/>
  <c r="G689" s="1"/>
  <c r="G2314"/>
  <c r="G1460" i="3"/>
  <c r="G1459" s="1"/>
  <c r="G1458" s="1"/>
  <c r="I1459"/>
  <c r="I1458" s="1"/>
  <c r="H1459"/>
  <c r="H1458" s="1"/>
  <c r="I938" i="1"/>
  <c r="I937" s="1"/>
  <c r="I936" s="1"/>
  <c r="H938"/>
  <c r="H937" s="1"/>
  <c r="H936" s="1"/>
  <c r="G938"/>
  <c r="G937" s="1"/>
  <c r="G936" s="1"/>
  <c r="H2271"/>
  <c r="H2270" s="1"/>
  <c r="H2257" s="1"/>
  <c r="H2189"/>
  <c r="H1326" i="3" s="1"/>
  <c r="I1351"/>
  <c r="G1351"/>
  <c r="G1350" s="1"/>
  <c r="G1349" s="1"/>
  <c r="H2186" i="1"/>
  <c r="G2271"/>
  <c r="G2270" s="1"/>
  <c r="H1016" i="3"/>
  <c r="I1022"/>
  <c r="H1022"/>
  <c r="H953"/>
  <c r="H952" s="1"/>
  <c r="H951" s="1"/>
  <c r="I952"/>
  <c r="I951" s="1"/>
  <c r="G952"/>
  <c r="G951" s="1"/>
  <c r="I165" i="1"/>
  <c r="I164" s="1"/>
  <c r="H165"/>
  <c r="H164" s="1"/>
  <c r="G165"/>
  <c r="I114"/>
  <c r="I113" s="1"/>
  <c r="H114"/>
  <c r="H113" s="1"/>
  <c r="G114"/>
  <c r="G113" s="1"/>
  <c r="H417"/>
  <c r="H416" s="1"/>
  <c r="I417"/>
  <c r="I416" s="1"/>
  <c r="G417"/>
  <c r="G416" s="1"/>
  <c r="G262" i="3"/>
  <c r="G261" s="1"/>
  <c r="I111" i="1"/>
  <c r="I110" s="1"/>
  <c r="H111"/>
  <c r="H110" s="1"/>
  <c r="G111"/>
  <c r="G110" s="1"/>
  <c r="G647" i="3"/>
  <c r="G2094" i="1"/>
  <c r="G2093" s="1"/>
  <c r="I390"/>
  <c r="H390"/>
  <c r="G390"/>
  <c r="G1000" i="3"/>
  <c r="G999" s="1"/>
  <c r="H109" i="1" l="1"/>
  <c r="H2256"/>
  <c r="G43" i="2" s="1"/>
  <c r="H1351" i="3"/>
  <c r="H1350" s="1"/>
  <c r="H1349" s="1"/>
  <c r="G519"/>
  <c r="G518" s="1"/>
  <c r="G109" i="1"/>
  <c r="G108" s="1"/>
  <c r="I109"/>
  <c r="H415"/>
  <c r="H414" s="1"/>
  <c r="G61" i="2" s="1"/>
  <c r="I415" i="1"/>
  <c r="I414" s="1"/>
  <c r="H61" i="2" s="1"/>
  <c r="G415" i="1"/>
  <c r="G414" s="1"/>
  <c r="I108"/>
  <c r="H108"/>
  <c r="G799" i="3" l="1"/>
  <c r="G782"/>
  <c r="I1296" i="1" l="1"/>
  <c r="H1296"/>
  <c r="G34" i="3"/>
  <c r="I743"/>
  <c r="I742" s="1"/>
  <c r="I741" s="1"/>
  <c r="H743"/>
  <c r="H742" s="1"/>
  <c r="H741" s="1"/>
  <c r="G743"/>
  <c r="G742" s="1"/>
  <c r="G741" s="1"/>
  <c r="I2106" i="1"/>
  <c r="I2105" s="1"/>
  <c r="H2106"/>
  <c r="H2105" s="1"/>
  <c r="G2106"/>
  <c r="G2105" s="1"/>
  <c r="G818" i="3"/>
  <c r="G817"/>
  <c r="G48" i="1"/>
  <c r="G47"/>
  <c r="G259" i="3"/>
  <c r="G258" s="1"/>
  <c r="G2091" i="1"/>
  <c r="G2090" s="1"/>
  <c r="I583" i="3"/>
  <c r="I582" s="1"/>
  <c r="I542" s="1"/>
  <c r="H583"/>
  <c r="H582" s="1"/>
  <c r="H542" s="1"/>
  <c r="G583"/>
  <c r="G582" s="1"/>
  <c r="I754" i="1"/>
  <c r="I753" s="1"/>
  <c r="H754"/>
  <c r="H753" s="1"/>
  <c r="G754"/>
  <c r="G753" s="1"/>
  <c r="I482" i="3"/>
  <c r="I481" s="1"/>
  <c r="H482"/>
  <c r="H481" s="1"/>
  <c r="G482"/>
  <c r="G481" s="1"/>
  <c r="I1099" i="1"/>
  <c r="I1098" s="1"/>
  <c r="H1099"/>
  <c r="H1098" s="1"/>
  <c r="G1099"/>
  <c r="G1098" s="1"/>
  <c r="G2263"/>
  <c r="I672" i="3"/>
  <c r="I671" s="1"/>
  <c r="I644" s="1"/>
  <c r="H672"/>
  <c r="H671" s="1"/>
  <c r="H644" s="1"/>
  <c r="G672"/>
  <c r="G671" s="1"/>
  <c r="G644" s="1"/>
  <c r="I1010" i="1"/>
  <c r="I1009" s="1"/>
  <c r="H1010"/>
  <c r="H1009" s="1"/>
  <c r="G1010"/>
  <c r="G1009" s="1"/>
  <c r="G1359"/>
  <c r="I327" i="3"/>
  <c r="I326" s="1"/>
  <c r="H327"/>
  <c r="H326" s="1"/>
  <c r="G327"/>
  <c r="G326" s="1"/>
  <c r="G298" s="1"/>
  <c r="G297" s="1"/>
  <c r="I61" i="1"/>
  <c r="I60" s="1"/>
  <c r="I59" s="1"/>
  <c r="H60"/>
  <c r="H59" s="1"/>
  <c r="G61"/>
  <c r="G60" s="1"/>
  <c r="I793" i="3"/>
  <c r="I792" s="1"/>
  <c r="H793"/>
  <c r="H792" s="1"/>
  <c r="G793"/>
  <c r="G792" s="1"/>
  <c r="I2323" i="1"/>
  <c r="I2322" s="1"/>
  <c r="H2323"/>
  <c r="H2322" s="1"/>
  <c r="G2323"/>
  <c r="G2322" s="1"/>
  <c r="G781" i="3"/>
  <c r="G2308" i="1"/>
  <c r="G780" i="3"/>
  <c r="I798"/>
  <c r="H798"/>
  <c r="G798"/>
  <c r="I2326" i="1"/>
  <c r="I2325" s="1"/>
  <c r="H2326"/>
  <c r="H2325" s="1"/>
  <c r="G2326"/>
  <c r="G2325" s="1"/>
  <c r="G791" i="3"/>
  <c r="G785"/>
  <c r="I348"/>
  <c r="I347" s="1"/>
  <c r="H348"/>
  <c r="H347" s="1"/>
  <c r="G348"/>
  <c r="G347" s="1"/>
  <c r="I2149" i="1"/>
  <c r="I2148" s="1"/>
  <c r="H2149"/>
  <c r="H2148" s="1"/>
  <c r="G2149"/>
  <c r="G2148" s="1"/>
  <c r="I86" i="3"/>
  <c r="I85" s="1"/>
  <c r="H86"/>
  <c r="H85" s="1"/>
  <c r="G86"/>
  <c r="G85" s="1"/>
  <c r="G497" i="1"/>
  <c r="G496" s="1"/>
  <c r="I497"/>
  <c r="I496" s="1"/>
  <c r="H497"/>
  <c r="H496" s="1"/>
  <c r="G1028" i="3"/>
  <c r="G1027" s="1"/>
  <c r="G184" i="1"/>
  <c r="I1038" i="3"/>
  <c r="I1035" s="1"/>
  <c r="H1038"/>
  <c r="H1035" s="1"/>
  <c r="G1038"/>
  <c r="G1035" s="1"/>
  <c r="I198" i="1"/>
  <c r="I192" s="1"/>
  <c r="H198"/>
  <c r="H192" s="1"/>
  <c r="G198"/>
  <c r="G192" s="1"/>
  <c r="I1033" i="3"/>
  <c r="H1033"/>
  <c r="G1033"/>
  <c r="G1032" s="1"/>
  <c r="I190" i="1"/>
  <c r="H190"/>
  <c r="G190"/>
  <c r="G189" s="1"/>
  <c r="I1030" i="3"/>
  <c r="H1030"/>
  <c r="G1030"/>
  <c r="G1029" s="1"/>
  <c r="I187" i="1"/>
  <c r="H187"/>
  <c r="G187"/>
  <c r="G186" s="1"/>
  <c r="I1025" i="3"/>
  <c r="H1025"/>
  <c r="G1025"/>
  <c r="I1023"/>
  <c r="H1023"/>
  <c r="G182" i="1"/>
  <c r="H180"/>
  <c r="I180"/>
  <c r="H182"/>
  <c r="I182"/>
  <c r="H219"/>
  <c r="H218" s="1"/>
  <c r="I219"/>
  <c r="I218" s="1"/>
  <c r="G1358" l="1"/>
  <c r="G59"/>
  <c r="G100"/>
  <c r="G99" s="1"/>
  <c r="G95" s="1"/>
  <c r="G181"/>
  <c r="G180" s="1"/>
  <c r="G219"/>
  <c r="G218" s="1"/>
  <c r="G1296"/>
  <c r="G1293" s="1"/>
  <c r="G2262"/>
  <c r="G2261" s="1"/>
  <c r="G1024" i="3"/>
  <c r="G1023" s="1"/>
  <c r="G2099" i="1"/>
  <c r="G2098"/>
  <c r="G367" l="1"/>
  <c r="G1522" i="3"/>
  <c r="I83"/>
  <c r="H83"/>
  <c r="G83"/>
  <c r="G82" s="1"/>
  <c r="I494" i="1"/>
  <c r="H494"/>
  <c r="G494"/>
  <c r="G493" s="1"/>
  <c r="I80" i="3"/>
  <c r="H80"/>
  <c r="G80"/>
  <c r="G79" s="1"/>
  <c r="I491" i="1"/>
  <c r="H491"/>
  <c r="G491"/>
  <c r="G490" s="1"/>
  <c r="I77" i="3"/>
  <c r="H77"/>
  <c r="G77"/>
  <c r="G76" s="1"/>
  <c r="I488" i="1"/>
  <c r="H488"/>
  <c r="G488"/>
  <c r="G487" s="1"/>
  <c r="I485" i="3" l="1"/>
  <c r="H485"/>
  <c r="G466"/>
  <c r="G465" s="1"/>
  <c r="G464" s="1"/>
  <c r="I669"/>
  <c r="I668" s="1"/>
  <c r="H669"/>
  <c r="H668" s="1"/>
  <c r="G669"/>
  <c r="G668" s="1"/>
  <c r="G1636"/>
  <c r="G1643"/>
  <c r="H1643"/>
  <c r="H1642" s="1"/>
  <c r="I1643"/>
  <c r="I1642" s="1"/>
  <c r="I796"/>
  <c r="I795" s="1"/>
  <c r="H796"/>
  <c r="H795" s="1"/>
  <c r="G796"/>
  <c r="G795" s="1"/>
  <c r="G788"/>
  <c r="G787" s="1"/>
  <c r="G786" s="1"/>
  <c r="I784"/>
  <c r="I783" s="1"/>
  <c r="H784"/>
  <c r="H783" s="1"/>
  <c r="G784"/>
  <c r="G783" s="1"/>
  <c r="G777"/>
  <c r="I565" i="1"/>
  <c r="H565"/>
  <c r="G1628" i="3"/>
  <c r="I2311" i="1"/>
  <c r="I2310" s="1"/>
  <c r="H2311"/>
  <c r="H2310" s="1"/>
  <c r="G2311"/>
  <c r="G2310" s="1"/>
  <c r="G2313"/>
  <c r="I779" i="3"/>
  <c r="I778" s="1"/>
  <c r="H779"/>
  <c r="H778" s="1"/>
  <c r="G779"/>
  <c r="G778" s="1"/>
  <c r="I2306" i="1"/>
  <c r="I2305" s="1"/>
  <c r="H2306"/>
  <c r="H2305" s="1"/>
  <c r="G2306"/>
  <c r="G2305" s="1"/>
  <c r="I787" i="3"/>
  <c r="I786" s="1"/>
  <c r="H787"/>
  <c r="H786" s="1"/>
  <c r="G790"/>
  <c r="G789" s="1"/>
  <c r="H790"/>
  <c r="H789" s="1"/>
  <c r="I790"/>
  <c r="I789" s="1"/>
  <c r="I2317" i="1"/>
  <c r="I2316" s="1"/>
  <c r="H2317"/>
  <c r="H2316" s="1"/>
  <c r="G2317"/>
  <c r="G2316" s="1"/>
  <c r="I2320"/>
  <c r="I2319" s="1"/>
  <c r="H2320"/>
  <c r="H2319" s="1"/>
  <c r="G2320"/>
  <c r="G2319" s="1"/>
  <c r="G745" i="3" l="1"/>
  <c r="G1642"/>
  <c r="I2313" i="1"/>
  <c r="H2313"/>
  <c r="G1634" i="3"/>
  <c r="I687" i="1"/>
  <c r="I686" s="1"/>
  <c r="H687"/>
  <c r="H686" s="1"/>
  <c r="G687"/>
  <c r="G686" s="1"/>
  <c r="I827"/>
  <c r="I826" s="1"/>
  <c r="H827"/>
  <c r="H826" s="1"/>
  <c r="G826"/>
  <c r="G825" s="1"/>
  <c r="G824" s="1"/>
  <c r="I484" i="3"/>
  <c r="H484"/>
  <c r="G484"/>
  <c r="G565" i="1"/>
  <c r="I638" i="3"/>
  <c r="H638"/>
  <c r="I609" i="1"/>
  <c r="H609"/>
  <c r="G467"/>
  <c r="G408"/>
  <c r="G407" s="1"/>
  <c r="G950" i="3"/>
  <c r="G948" s="1"/>
  <c r="G232" i="1"/>
  <c r="G231"/>
  <c r="G42"/>
  <c r="G41"/>
  <c r="G949" i="3" l="1"/>
  <c r="G240"/>
  <c r="G247"/>
  <c r="G251"/>
  <c r="G233"/>
  <c r="G221"/>
  <c r="G220" s="1"/>
  <c r="G219" s="1"/>
  <c r="G2045" i="1"/>
  <c r="G2044" s="1"/>
  <c r="G997" i="3"/>
  <c r="G996" s="1"/>
  <c r="G161" i="1"/>
  <c r="G159"/>
  <c r="G158" s="1"/>
  <c r="H2097"/>
  <c r="H2096" s="1"/>
  <c r="H2089" s="1"/>
  <c r="G2097"/>
  <c r="G2096" s="1"/>
  <c r="G2089" s="1"/>
  <c r="G995" i="3" l="1"/>
  <c r="G994" s="1"/>
  <c r="G993" s="1"/>
  <c r="I2097" i="1"/>
  <c r="I2096" s="1"/>
  <c r="I2089" s="1"/>
  <c r="G1335" i="3" l="1"/>
  <c r="G1334" s="1"/>
  <c r="G1333" s="1"/>
  <c r="G2202" i="1"/>
  <c r="G2201" s="1"/>
  <c r="G1131" i="3"/>
  <c r="G1130" s="1"/>
  <c r="G1129" s="1"/>
  <c r="G1188"/>
  <c r="G1187" s="1"/>
  <c r="G239"/>
  <c r="I150"/>
  <c r="I149" s="1"/>
  <c r="H150"/>
  <c r="H149" s="1"/>
  <c r="G150"/>
  <c r="G149" s="1"/>
  <c r="I1565" i="1"/>
  <c r="I1564" s="1"/>
  <c r="H1565"/>
  <c r="H1564" s="1"/>
  <c r="G1565"/>
  <c r="G1564" s="1"/>
  <c r="I934"/>
  <c r="H934"/>
  <c r="G934"/>
  <c r="G933" s="1"/>
  <c r="I1313" i="3"/>
  <c r="I1312" s="1"/>
  <c r="H1313"/>
  <c r="H1312" s="1"/>
  <c r="G1313"/>
  <c r="G1312" s="1"/>
  <c r="I2139" i="1"/>
  <c r="I2138" s="1"/>
  <c r="H2139"/>
  <c r="H2138" s="1"/>
  <c r="G2139"/>
  <c r="G2138" s="1"/>
  <c r="I1331" i="3"/>
  <c r="I1330" s="1"/>
  <c r="H1331"/>
  <c r="H1330" s="1"/>
  <c r="G1331"/>
  <c r="G1330" s="1"/>
  <c r="I2193" i="1"/>
  <c r="I2192" s="1"/>
  <c r="H2193"/>
  <c r="H2192" s="1"/>
  <c r="G2193"/>
  <c r="G2192" s="1"/>
  <c r="G2414" s="1"/>
  <c r="G2413" s="1"/>
  <c r="G2412" s="1"/>
  <c r="G748" i="3"/>
  <c r="G746" s="1"/>
  <c r="G2288" i="1"/>
  <c r="G2287" s="1"/>
  <c r="G2257" s="1"/>
  <c r="I1007"/>
  <c r="I1006" s="1"/>
  <c r="H1007"/>
  <c r="H1006" s="1"/>
  <c r="G1007"/>
  <c r="G1006" s="1"/>
  <c r="G2081"/>
  <c r="G2080" s="1"/>
  <c r="G256" i="3"/>
  <c r="G255" s="1"/>
  <c r="G223"/>
  <c r="G222" s="1"/>
  <c r="G2048" i="1"/>
  <c r="G2047" s="1"/>
  <c r="G2256" l="1"/>
  <c r="F43" i="2" s="1"/>
  <c r="G1465" i="1"/>
  <c r="G1464" s="1"/>
  <c r="G1393"/>
  <c r="G1392" s="1"/>
  <c r="G932"/>
  <c r="G232" i="3" l="1"/>
  <c r="G228"/>
  <c r="G2057" i="1"/>
  <c r="G2053"/>
  <c r="G250" i="3"/>
  <c r="G246"/>
  <c r="G2075" i="1"/>
  <c r="G2071"/>
  <c r="G2070" l="1"/>
  <c r="G2052"/>
  <c r="G245" i="3"/>
  <c r="G227"/>
  <c r="I345"/>
  <c r="I340" s="1"/>
  <c r="I338"/>
  <c r="I335" s="1"/>
  <c r="H345"/>
  <c r="H340" s="1"/>
  <c r="G345"/>
  <c r="G340" s="1"/>
  <c r="I2146" i="1"/>
  <c r="I2145" s="1"/>
  <c r="H2146"/>
  <c r="H2145" s="1"/>
  <c r="G2146"/>
  <c r="G2145" s="1"/>
  <c r="H338" i="3"/>
  <c r="H335" s="1"/>
  <c r="G338"/>
  <c r="G335" s="1"/>
  <c r="I2143" i="1"/>
  <c r="I2142" s="1"/>
  <c r="H2143"/>
  <c r="H2142" s="1"/>
  <c r="G2143"/>
  <c r="G2142" s="1"/>
  <c r="G2141" l="1"/>
  <c r="H2141"/>
  <c r="I2141"/>
  <c r="H1899"/>
  <c r="H120" i="3" s="1"/>
  <c r="H119" s="1"/>
  <c r="H118" s="1"/>
  <c r="H100" s="1"/>
  <c r="I1899" i="1"/>
  <c r="I1898" s="1"/>
  <c r="H123" i="3"/>
  <c r="H122" s="1"/>
  <c r="H121" s="1"/>
  <c r="I123"/>
  <c r="I122" s="1"/>
  <c r="I121" s="1"/>
  <c r="G123"/>
  <c r="H1902" i="1"/>
  <c r="H1901" s="1"/>
  <c r="I1902"/>
  <c r="I1901" s="1"/>
  <c r="K1021" i="3"/>
  <c r="J1021"/>
  <c r="I1021"/>
  <c r="I1020" s="1"/>
  <c r="H1021"/>
  <c r="H1020" s="1"/>
  <c r="G1021"/>
  <c r="G1020" s="1"/>
  <c r="H1019"/>
  <c r="I262" i="1"/>
  <c r="I261" s="1"/>
  <c r="H262"/>
  <c r="H261" s="1"/>
  <c r="G262"/>
  <c r="G261" s="1"/>
  <c r="I1015" i="3"/>
  <c r="I1014" s="1"/>
  <c r="H1015"/>
  <c r="H1014" s="1"/>
  <c r="G1015"/>
  <c r="G1014" s="1"/>
  <c r="H240" i="1"/>
  <c r="H239" s="1"/>
  <c r="I240"/>
  <c r="I239" s="1"/>
  <c r="G240"/>
  <c r="G239" s="1"/>
  <c r="I636" i="3"/>
  <c r="I635" s="1"/>
  <c r="H636"/>
  <c r="H635" s="1"/>
  <c r="G636"/>
  <c r="G635" s="1"/>
  <c r="I748" i="1"/>
  <c r="I747" s="1"/>
  <c r="H748"/>
  <c r="H747" s="1"/>
  <c r="G748"/>
  <c r="G747" s="1"/>
  <c r="H1898" l="1"/>
  <c r="I120" i="3"/>
  <c r="I119" s="1"/>
  <c r="I118" s="1"/>
  <c r="I100" s="1"/>
  <c r="I933" i="1"/>
  <c r="I932" s="1"/>
  <c r="H933"/>
  <c r="H932" s="1"/>
  <c r="G1073"/>
  <c r="I2210" l="1"/>
  <c r="I2209" s="1"/>
  <c r="I2208" s="1"/>
  <c r="H2210"/>
  <c r="H2209" s="1"/>
  <c r="H2208" s="1"/>
  <c r="G2210"/>
  <c r="G2209" s="1"/>
  <c r="G2208" s="1"/>
  <c r="G2029"/>
  <c r="G2028" s="1"/>
  <c r="G2027" s="1"/>
  <c r="G2026" s="1"/>
  <c r="G1598" s="1"/>
  <c r="J1599" s="1"/>
  <c r="I2028"/>
  <c r="I2027" s="1"/>
  <c r="I2026" s="1"/>
  <c r="I1598" s="1"/>
  <c r="H2028"/>
  <c r="H2027" s="1"/>
  <c r="H2026" s="1"/>
  <c r="H1598" s="1"/>
  <c r="I1655" i="3"/>
  <c r="I1654" s="1"/>
  <c r="H1655"/>
  <c r="H1654" s="1"/>
  <c r="G122"/>
  <c r="G121" s="1"/>
  <c r="G1902" i="1"/>
  <c r="G1901" s="1"/>
  <c r="G1586"/>
  <c r="G1585" s="1"/>
  <c r="G1584" s="1"/>
  <c r="G1899"/>
  <c r="G1344"/>
  <c r="I708" i="3"/>
  <c r="I703" s="1"/>
  <c r="H708"/>
  <c r="H703" s="1"/>
  <c r="G708"/>
  <c r="G1066" i="1"/>
  <c r="G1658" i="3"/>
  <c r="G1657" s="1"/>
  <c r="I618" i="1"/>
  <c r="I617" s="1"/>
  <c r="H618"/>
  <c r="H617" s="1"/>
  <c r="G618"/>
  <c r="G617" s="1"/>
  <c r="G616" s="1"/>
  <c r="I259"/>
  <c r="I258" s="1"/>
  <c r="I257" s="1"/>
  <c r="H259"/>
  <c r="H258" s="1"/>
  <c r="H257" s="1"/>
  <c r="G259"/>
  <c r="G258" s="1"/>
  <c r="G257" s="1"/>
  <c r="G1013" i="3"/>
  <c r="G1012" s="1"/>
  <c r="G1011" s="1"/>
  <c r="G237" i="1"/>
  <c r="G236" s="1"/>
  <c r="G54"/>
  <c r="G53" s="1"/>
  <c r="I243" i="3"/>
  <c r="H243"/>
  <c r="G243"/>
  <c r="I2068" i="1"/>
  <c r="H2068"/>
  <c r="G2068"/>
  <c r="K1018" i="3"/>
  <c r="J1018"/>
  <c r="I1018"/>
  <c r="I1017" s="1"/>
  <c r="H1018"/>
  <c r="H1017" s="1"/>
  <c r="G1018"/>
  <c r="G1017" s="1"/>
  <c r="H57" i="1"/>
  <c r="H56" s="1"/>
  <c r="I57"/>
  <c r="I56" s="1"/>
  <c r="G57"/>
  <c r="G56" s="1"/>
  <c r="G120" i="3" l="1"/>
  <c r="G119" s="1"/>
  <c r="G118" s="1"/>
  <c r="G100" s="1"/>
  <c r="G1898" i="1"/>
  <c r="I702" i="3"/>
  <c r="I372" s="1"/>
  <c r="H702"/>
  <c r="H372" s="1"/>
  <c r="I2025" i="1"/>
  <c r="H2025"/>
  <c r="G2025"/>
  <c r="G1654" i="3"/>
  <c r="G1645" s="1"/>
  <c r="G521" i="1"/>
  <c r="G520" s="1"/>
  <c r="I736" i="3"/>
  <c r="I735" s="1"/>
  <c r="I734" s="1"/>
  <c r="H736"/>
  <c r="H735" s="1"/>
  <c r="H734" s="1"/>
  <c r="G736"/>
  <c r="G735" s="1"/>
  <c r="G734" s="1"/>
  <c r="I2103" i="1"/>
  <c r="I2102" s="1"/>
  <c r="I2101" s="1"/>
  <c r="H2103"/>
  <c r="H2102" s="1"/>
  <c r="H2101" s="1"/>
  <c r="G2103"/>
  <c r="G2102" s="1"/>
  <c r="G2101" s="1"/>
  <c r="G717" i="3"/>
  <c r="G716" s="1"/>
  <c r="G715" s="1"/>
  <c r="G711" s="1"/>
  <c r="G776"/>
  <c r="G775" s="1"/>
  <c r="I1041" i="1"/>
  <c r="I1040" s="1"/>
  <c r="I1039" s="1"/>
  <c r="H1041"/>
  <c r="H1040" s="1"/>
  <c r="H1039" s="1"/>
  <c r="G1041"/>
  <c r="G1040" s="1"/>
  <c r="G1039" s="1"/>
  <c r="I1325" i="3"/>
  <c r="I1324" s="1"/>
  <c r="H1325"/>
  <c r="H1324" s="1"/>
  <c r="G1325"/>
  <c r="G1324" s="1"/>
  <c r="I2188" i="1"/>
  <c r="I2187" s="1"/>
  <c r="H2188"/>
  <c r="H2187" s="1"/>
  <c r="G2188"/>
  <c r="G2187" s="1"/>
  <c r="G1317" i="3"/>
  <c r="G1316" s="1"/>
  <c r="G1315" s="1"/>
  <c r="G412" i="1"/>
  <c r="G411" s="1"/>
  <c r="G410" s="1"/>
  <c r="I412"/>
  <c r="I411" s="1"/>
  <c r="I410" s="1"/>
  <c r="H412"/>
  <c r="H411" s="1"/>
  <c r="H410" s="1"/>
  <c r="I333" i="3"/>
  <c r="I332" s="1"/>
  <c r="H333"/>
  <c r="H332" s="1"/>
  <c r="G333"/>
  <c r="G332" s="1"/>
  <c r="I822" i="1"/>
  <c r="I821" s="1"/>
  <c r="H822"/>
  <c r="H821" s="1"/>
  <c r="G822"/>
  <c r="G821" s="1"/>
  <c r="I330" i="3"/>
  <c r="I329" s="1"/>
  <c r="H330"/>
  <c r="H329" s="1"/>
  <c r="G330"/>
  <c r="G329" s="1"/>
  <c r="I819" i="1"/>
  <c r="I818" s="1"/>
  <c r="I817" s="1"/>
  <c r="H819"/>
  <c r="H818" s="1"/>
  <c r="G819"/>
  <c r="G818" s="1"/>
  <c r="G126" i="3"/>
  <c r="G125" s="1"/>
  <c r="G124" s="1"/>
  <c r="G1338" i="1"/>
  <c r="I2207"/>
  <c r="H2207"/>
  <c r="G2207"/>
  <c r="I1322" i="3"/>
  <c r="I1321" s="1"/>
  <c r="H1322"/>
  <c r="H1321" s="1"/>
  <c r="G1322"/>
  <c r="G1321" s="1"/>
  <c r="H2199" i="1"/>
  <c r="H2198" s="1"/>
  <c r="I2199"/>
  <c r="I2198" s="1"/>
  <c r="G2199"/>
  <c r="G2198" s="1"/>
  <c r="I732" i="3"/>
  <c r="I731" s="1"/>
  <c r="H732"/>
  <c r="H731" s="1"/>
  <c r="G732"/>
  <c r="G731" s="1"/>
  <c r="H18" i="1"/>
  <c r="H17" s="1"/>
  <c r="I18"/>
  <c r="I17" s="1"/>
  <c r="G18"/>
  <c r="G17" s="1"/>
  <c r="H1207" i="3"/>
  <c r="I1207"/>
  <c r="G1207"/>
  <c r="I1211"/>
  <c r="I1210" s="1"/>
  <c r="H1211"/>
  <c r="H1210" s="1"/>
  <c r="G1211"/>
  <c r="G1210" s="1"/>
  <c r="I1208"/>
  <c r="H1208"/>
  <c r="G1208"/>
  <c r="H1199"/>
  <c r="H1198" s="1"/>
  <c r="I1199"/>
  <c r="I1198" s="1"/>
  <c r="H1196"/>
  <c r="H1195" s="1"/>
  <c r="I1196"/>
  <c r="I1195" s="1"/>
  <c r="G1197"/>
  <c r="G1196" s="1"/>
  <c r="G1195" s="1"/>
  <c r="G1200"/>
  <c r="G1199" s="1"/>
  <c r="G1198" s="1"/>
  <c r="H1430" i="1"/>
  <c r="I1430"/>
  <c r="H1089" i="3"/>
  <c r="I1089"/>
  <c r="G1089"/>
  <c r="H403" i="1"/>
  <c r="H1175" i="3"/>
  <c r="I1175"/>
  <c r="G1175"/>
  <c r="I1189" i="1"/>
  <c r="I1188" s="1"/>
  <c r="H1189"/>
  <c r="H1188" s="1"/>
  <c r="G1189"/>
  <c r="G1188" s="1"/>
  <c r="I49" i="3"/>
  <c r="H49"/>
  <c r="G49"/>
  <c r="G1306" i="1"/>
  <c r="H192" i="3"/>
  <c r="I192"/>
  <c r="I944"/>
  <c r="I943" s="1"/>
  <c r="H944"/>
  <c r="H943" s="1"/>
  <c r="H1543"/>
  <c r="H1542" s="1"/>
  <c r="H1541" s="1"/>
  <c r="H1537" s="1"/>
  <c r="I1543"/>
  <c r="I1542" s="1"/>
  <c r="I1541" s="1"/>
  <c r="I1537" s="1"/>
  <c r="I1320"/>
  <c r="I1319" s="1"/>
  <c r="I1318" s="1"/>
  <c r="H1320"/>
  <c r="H1319" s="1"/>
  <c r="H1318" s="1"/>
  <c r="I1317"/>
  <c r="I1316" s="1"/>
  <c r="I1315" s="1"/>
  <c r="H1317"/>
  <c r="H1316" s="1"/>
  <c r="H1315" s="1"/>
  <c r="M1278"/>
  <c r="J1439"/>
  <c r="J1456"/>
  <c r="H1438"/>
  <c r="I1438"/>
  <c r="H1434"/>
  <c r="H1433" s="1"/>
  <c r="I1434"/>
  <c r="I1433" s="1"/>
  <c r="J1465"/>
  <c r="H1577"/>
  <c r="I1577"/>
  <c r="H1575"/>
  <c r="I1575"/>
  <c r="H1565"/>
  <c r="I1565"/>
  <c r="H1563"/>
  <c r="I1563"/>
  <c r="H1559"/>
  <c r="I1559"/>
  <c r="H1557"/>
  <c r="H1556" s="1"/>
  <c r="I1557"/>
  <c r="I1556" s="1"/>
  <c r="H1553"/>
  <c r="H1552" s="1"/>
  <c r="I1553"/>
  <c r="I1552" s="1"/>
  <c r="H1549"/>
  <c r="H1548" s="1"/>
  <c r="I1549"/>
  <c r="I1548" s="1"/>
  <c r="H1547"/>
  <c r="I1547"/>
  <c r="J1549"/>
  <c r="J1596"/>
  <c r="J1618"/>
  <c r="H1159"/>
  <c r="I1159"/>
  <c r="J1157"/>
  <c r="J1138"/>
  <c r="J1085"/>
  <c r="J847"/>
  <c r="J758"/>
  <c r="J479"/>
  <c r="J199"/>
  <c r="J139"/>
  <c r="J62"/>
  <c r="J47"/>
  <c r="H1307"/>
  <c r="H1306" s="1"/>
  <c r="I1307"/>
  <c r="I1306" s="1"/>
  <c r="H1301"/>
  <c r="H1300" s="1"/>
  <c r="I1301"/>
  <c r="I1300" s="1"/>
  <c r="H1295"/>
  <c r="H1294" s="1"/>
  <c r="I1295"/>
  <c r="I1294" s="1"/>
  <c r="H1283"/>
  <c r="H1282" s="1"/>
  <c r="I1283"/>
  <c r="I1282" s="1"/>
  <c r="H1279"/>
  <c r="I1279"/>
  <c r="H1278"/>
  <c r="H1277" s="1"/>
  <c r="I1278"/>
  <c r="I1277" s="1"/>
  <c r="H1275"/>
  <c r="I1275"/>
  <c r="H1255"/>
  <c r="H1254" s="1"/>
  <c r="I1255"/>
  <c r="I1254" s="1"/>
  <c r="H1252"/>
  <c r="H1249" s="1"/>
  <c r="I1252"/>
  <c r="I1249" s="1"/>
  <c r="H1243"/>
  <c r="H1242" s="1"/>
  <c r="I1243"/>
  <c r="I1242" s="1"/>
  <c r="H1239"/>
  <c r="H1238" s="1"/>
  <c r="I1239"/>
  <c r="I1238" s="1"/>
  <c r="H242"/>
  <c r="I242"/>
  <c r="H218"/>
  <c r="I218"/>
  <c r="H213"/>
  <c r="I213"/>
  <c r="H816"/>
  <c r="I816"/>
  <c r="H1466"/>
  <c r="H1465" s="1"/>
  <c r="H1464" s="1"/>
  <c r="H1457" s="1"/>
  <c r="I1466"/>
  <c r="I1465" s="1"/>
  <c r="I1464" s="1"/>
  <c r="I1457" s="1"/>
  <c r="G1465"/>
  <c r="G1464" s="1"/>
  <c r="G1457" s="1"/>
  <c r="I1072" i="1"/>
  <c r="I1071" s="1"/>
  <c r="I1070" s="1"/>
  <c r="I1069" s="1"/>
  <c r="H1072"/>
  <c r="H1071" s="1"/>
  <c r="H1070" s="1"/>
  <c r="H1069" s="1"/>
  <c r="G1072"/>
  <c r="G1071" s="1"/>
  <c r="G1070" s="1"/>
  <c r="G1069" s="1"/>
  <c r="H992" i="3"/>
  <c r="I992"/>
  <c r="H990"/>
  <c r="H989" s="1"/>
  <c r="I990"/>
  <c r="I989" s="1"/>
  <c r="H988"/>
  <c r="I988"/>
  <c r="H986"/>
  <c r="I986"/>
  <c r="I930"/>
  <c r="I929" s="1"/>
  <c r="H847"/>
  <c r="I847"/>
  <c r="H930"/>
  <c r="H929" s="1"/>
  <c r="I936"/>
  <c r="H936"/>
  <c r="I1138"/>
  <c r="H1138"/>
  <c r="I777"/>
  <c r="I776" s="1"/>
  <c r="I775" s="1"/>
  <c r="H777"/>
  <c r="H776" s="1"/>
  <c r="H775" s="1"/>
  <c r="I773"/>
  <c r="I772" s="1"/>
  <c r="H773"/>
  <c r="H772" s="1"/>
  <c r="I1182"/>
  <c r="I1112"/>
  <c r="H1112"/>
  <c r="H1182"/>
  <c r="H48"/>
  <c r="I48"/>
  <c r="H1128"/>
  <c r="I1128"/>
  <c r="I717"/>
  <c r="I716" s="1"/>
  <c r="I715" s="1"/>
  <c r="I711" s="1"/>
  <c r="H717"/>
  <c r="H716" s="1"/>
  <c r="H715" s="1"/>
  <c r="H711" s="1"/>
  <c r="H730"/>
  <c r="I730"/>
  <c r="G1565"/>
  <c r="G1563"/>
  <c r="G385"/>
  <c r="H1241"/>
  <c r="H1240" s="1"/>
  <c r="I1241"/>
  <c r="I1240" s="1"/>
  <c r="G1319"/>
  <c r="G1318" s="1"/>
  <c r="I2196" i="1"/>
  <c r="I2195" s="1"/>
  <c r="H2196"/>
  <c r="H2195" s="1"/>
  <c r="G2196"/>
  <c r="G2195" s="1"/>
  <c r="I2185"/>
  <c r="I2184" s="1"/>
  <c r="H2185"/>
  <c r="H2184" s="1"/>
  <c r="G2185"/>
  <c r="G2184" s="1"/>
  <c r="G773" i="3"/>
  <c r="G772" s="1"/>
  <c r="H2303" i="1"/>
  <c r="H2302" s="1"/>
  <c r="I2303"/>
  <c r="I2302" s="1"/>
  <c r="G2303"/>
  <c r="G2302" s="1"/>
  <c r="I1144" i="3"/>
  <c r="I1141" s="1"/>
  <c r="H1144"/>
  <c r="H1141" s="1"/>
  <c r="H1315" i="1"/>
  <c r="H1314" s="1"/>
  <c r="H1313" s="1"/>
  <c r="I1315"/>
  <c r="I1314" s="1"/>
  <c r="I1313" s="1"/>
  <c r="G1315"/>
  <c r="G1314" s="1"/>
  <c r="G1313" s="1"/>
  <c r="H1546"/>
  <c r="H1545" s="1"/>
  <c r="H1544" s="1"/>
  <c r="H1495" s="1"/>
  <c r="I1546"/>
  <c r="I1545" s="1"/>
  <c r="I1544" s="1"/>
  <c r="I1495" s="1"/>
  <c r="G1546"/>
  <c r="G1545" s="1"/>
  <c r="G1544" s="1"/>
  <c r="G1495" s="1"/>
  <c r="I158" i="3"/>
  <c r="I157" s="1"/>
  <c r="I156" s="1"/>
  <c r="H158"/>
  <c r="H157" s="1"/>
  <c r="H156" s="1"/>
  <c r="G157"/>
  <c r="G156" s="1"/>
  <c r="H1572" i="1"/>
  <c r="H1571" s="1"/>
  <c r="I1572"/>
  <c r="I1571" s="1"/>
  <c r="G1572"/>
  <c r="G1571" s="1"/>
  <c r="I126" i="3"/>
  <c r="I125" s="1"/>
  <c r="I124" s="1"/>
  <c r="H126"/>
  <c r="H125" s="1"/>
  <c r="H124" s="1"/>
  <c r="H1905" i="1"/>
  <c r="H1904" s="1"/>
  <c r="H1897" s="1"/>
  <c r="I1905"/>
  <c r="I1904" s="1"/>
  <c r="I1897" s="1"/>
  <c r="G1905"/>
  <c r="G1904" s="1"/>
  <c r="H1401"/>
  <c r="H1400" s="1"/>
  <c r="I1401"/>
  <c r="I1400" s="1"/>
  <c r="G1401"/>
  <c r="G1400" s="1"/>
  <c r="G1391" s="1"/>
  <c r="I55" i="3"/>
  <c r="I54" s="1"/>
  <c r="I53" s="1"/>
  <c r="H55"/>
  <c r="H54" s="1"/>
  <c r="H53" s="1"/>
  <c r="G54"/>
  <c r="G53" s="1"/>
  <c r="I1311" i="1"/>
  <c r="I1310" s="1"/>
  <c r="H1311"/>
  <c r="H1310" s="1"/>
  <c r="G1311"/>
  <c r="G1310" s="1"/>
  <c r="I145" i="3"/>
  <c r="H145"/>
  <c r="I38"/>
  <c r="H38"/>
  <c r="I52"/>
  <c r="I51" s="1"/>
  <c r="H52"/>
  <c r="H51" s="1"/>
  <c r="I1140"/>
  <c r="H1140"/>
  <c r="H815" i="1"/>
  <c r="H814" s="1"/>
  <c r="H813" s="1"/>
  <c r="I815"/>
  <c r="I814" s="1"/>
  <c r="I813" s="1"/>
  <c r="I631" i="3"/>
  <c r="H631"/>
  <c r="G463"/>
  <c r="I557" i="1"/>
  <c r="I556" s="1"/>
  <c r="H557"/>
  <c r="H556" s="1"/>
  <c r="G557"/>
  <c r="G556" s="1"/>
  <c r="I388" i="3"/>
  <c r="H388"/>
  <c r="H1236" l="1"/>
  <c r="G325"/>
  <c r="G510" i="1"/>
  <c r="G509" s="1"/>
  <c r="G508" s="1"/>
  <c r="I325" i="3"/>
  <c r="H325"/>
  <c r="H745"/>
  <c r="I745"/>
  <c r="G817" i="1"/>
  <c r="G366"/>
  <c r="G365" s="1"/>
  <c r="H1237" i="3"/>
  <c r="I1237"/>
  <c r="G1897" i="1"/>
  <c r="H402"/>
  <c r="H400" s="1"/>
  <c r="H399" s="1"/>
  <c r="G60" i="2" s="1"/>
  <c r="G552" i="3"/>
  <c r="I403" i="1"/>
  <c r="I402" s="1"/>
  <c r="G814"/>
  <c r="G813" s="1"/>
  <c r="H1274" i="3"/>
  <c r="I1274"/>
  <c r="I1236" s="1"/>
  <c r="H817" i="1"/>
  <c r="G403"/>
  <c r="J1236" i="3"/>
  <c r="I1611"/>
  <c r="I1610" s="1"/>
  <c r="H1611"/>
  <c r="H1610" s="1"/>
  <c r="I1609"/>
  <c r="I1608" s="1"/>
  <c r="H1609"/>
  <c r="H1608" s="1"/>
  <c r="I1604"/>
  <c r="I1603" s="1"/>
  <c r="H1604"/>
  <c r="H1603" s="1"/>
  <c r="I1602"/>
  <c r="I1601" s="1"/>
  <c r="H1602"/>
  <c r="H1601" s="1"/>
  <c r="I1594"/>
  <c r="I1593" s="1"/>
  <c r="I1592" s="1"/>
  <c r="I1591" s="1"/>
  <c r="H1594"/>
  <c r="H1593" s="1"/>
  <c r="H1592" s="1"/>
  <c r="H1591" s="1"/>
  <c r="I2442" i="1"/>
  <c r="I1179" i="3"/>
  <c r="I1178" s="1"/>
  <c r="I1177" s="1"/>
  <c r="H1179"/>
  <c r="H1178" s="1"/>
  <c r="H1177" s="1"/>
  <c r="I1155"/>
  <c r="I1154" s="1"/>
  <c r="H1155"/>
  <c r="H1154" s="1"/>
  <c r="I1153"/>
  <c r="I1152" s="1"/>
  <c r="H1153"/>
  <c r="H1152" s="1"/>
  <c r="I1151"/>
  <c r="I1150" s="1"/>
  <c r="H1151"/>
  <c r="H1150" s="1"/>
  <c r="H1158"/>
  <c r="H1157" s="1"/>
  <c r="H1156" s="1"/>
  <c r="I1653"/>
  <c r="H1653"/>
  <c r="I1229"/>
  <c r="I1228" s="1"/>
  <c r="I1227" s="1"/>
  <c r="H1229"/>
  <c r="H1228" s="1"/>
  <c r="H1227" s="1"/>
  <c r="I1620"/>
  <c r="I1619" s="1"/>
  <c r="H1620"/>
  <c r="H1619" s="1"/>
  <c r="I1623"/>
  <c r="H1623"/>
  <c r="I75"/>
  <c r="I74" s="1"/>
  <c r="I73" s="1"/>
  <c r="H75"/>
  <c r="H74" s="1"/>
  <c r="H73" s="1"/>
  <c r="I72"/>
  <c r="I71" s="1"/>
  <c r="I70" s="1"/>
  <c r="H72"/>
  <c r="H71" s="1"/>
  <c r="H70" s="1"/>
  <c r="I66"/>
  <c r="I65" s="1"/>
  <c r="I64" s="1"/>
  <c r="H66"/>
  <c r="H65" s="1"/>
  <c r="H64" s="1"/>
  <c r="I63"/>
  <c r="I62" s="1"/>
  <c r="H63"/>
  <c r="H62" s="1"/>
  <c r="I61"/>
  <c r="I60" s="1"/>
  <c r="H61"/>
  <c r="H60" s="1"/>
  <c r="I59"/>
  <c r="I58" s="1"/>
  <c r="H59"/>
  <c r="H58" s="1"/>
  <c r="I1579"/>
  <c r="I1578" s="1"/>
  <c r="H1580"/>
  <c r="H1579" s="1"/>
  <c r="H1578" s="1"/>
  <c r="I1172"/>
  <c r="I1171" s="1"/>
  <c r="I1170" s="1"/>
  <c r="H1172"/>
  <c r="H1171" s="1"/>
  <c r="H1170" s="1"/>
  <c r="G1172"/>
  <c r="G1171" s="1"/>
  <c r="G1170" s="1"/>
  <c r="I1169"/>
  <c r="I1168" s="1"/>
  <c r="I1161" s="1"/>
  <c r="H1169"/>
  <c r="H1168" s="1"/>
  <c r="H1161" s="1"/>
  <c r="G1169"/>
  <c r="G35"/>
  <c r="I1437"/>
  <c r="I1436" s="1"/>
  <c r="I1684"/>
  <c r="I1681" s="1"/>
  <c r="H1684"/>
  <c r="H1683" s="1"/>
  <c r="H1682" s="1"/>
  <c r="G479"/>
  <c r="G478" s="1"/>
  <c r="H1446"/>
  <c r="H1445" s="1"/>
  <c r="I139"/>
  <c r="I138" s="1"/>
  <c r="I137" s="1"/>
  <c r="H139"/>
  <c r="H138" s="1"/>
  <c r="H137" s="1"/>
  <c r="I1174"/>
  <c r="I1173" s="1"/>
  <c r="I843"/>
  <c r="H843"/>
  <c r="I142"/>
  <c r="H142"/>
  <c r="H815"/>
  <c r="H814" s="1"/>
  <c r="G816"/>
  <c r="I35"/>
  <c r="H35"/>
  <c r="H1294" i="1"/>
  <c r="H1293" s="1"/>
  <c r="I1294"/>
  <c r="I1293" s="1"/>
  <c r="I1632" i="3"/>
  <c r="I1622"/>
  <c r="I1613"/>
  <c r="I1612" s="1"/>
  <c r="I1576"/>
  <c r="I1574"/>
  <c r="I1564"/>
  <c r="I1562"/>
  <c r="I1558"/>
  <c r="I1555" s="1"/>
  <c r="I1554" s="1"/>
  <c r="I1546"/>
  <c r="I1545" s="1"/>
  <c r="I1455"/>
  <c r="I1454" s="1"/>
  <c r="I1449"/>
  <c r="I1448" s="1"/>
  <c r="I1446"/>
  <c r="I1445" s="1"/>
  <c r="I1440"/>
  <c r="I1439" s="1"/>
  <c r="I1193"/>
  <c r="I1181"/>
  <c r="I1180" s="1"/>
  <c r="I1158"/>
  <c r="I1157" s="1"/>
  <c r="I1156" s="1"/>
  <c r="I1143"/>
  <c r="I1139"/>
  <c r="I1137"/>
  <c r="I1127"/>
  <c r="I1126" s="1"/>
  <c r="I1125" s="1"/>
  <c r="I1115"/>
  <c r="I1114" s="1"/>
  <c r="I1113" s="1"/>
  <c r="I1111"/>
  <c r="I1110" s="1"/>
  <c r="I1109" s="1"/>
  <c r="I1108" s="1"/>
  <c r="I1088"/>
  <c r="I1087" s="1"/>
  <c r="I1085"/>
  <c r="I1084" s="1"/>
  <c r="I991"/>
  <c r="I987"/>
  <c r="I985"/>
  <c r="I942"/>
  <c r="I935"/>
  <c r="I934" s="1"/>
  <c r="I928"/>
  <c r="I846"/>
  <c r="I845" s="1"/>
  <c r="I815"/>
  <c r="I814" s="1"/>
  <c r="I764"/>
  <c r="I763" s="1"/>
  <c r="I761"/>
  <c r="I759" s="1"/>
  <c r="I729"/>
  <c r="I665"/>
  <c r="I664" s="1"/>
  <c r="I663"/>
  <c r="I662" s="1"/>
  <c r="I660"/>
  <c r="I659"/>
  <c r="I658" s="1"/>
  <c r="I630"/>
  <c r="I468"/>
  <c r="I467" s="1"/>
  <c r="I409"/>
  <c r="I408" s="1"/>
  <c r="I393"/>
  <c r="I392" s="1"/>
  <c r="I387"/>
  <c r="I386" s="1"/>
  <c r="I241"/>
  <c r="I238" s="1"/>
  <c r="I237" s="1"/>
  <c r="I217"/>
  <c r="I214" s="1"/>
  <c r="I216"/>
  <c r="I215" s="1"/>
  <c r="I212"/>
  <c r="I211" s="1"/>
  <c r="I202"/>
  <c r="I201" s="1"/>
  <c r="I191"/>
  <c r="I190" s="1"/>
  <c r="I189" s="1"/>
  <c r="I159" s="1"/>
  <c r="I144"/>
  <c r="I143" s="1"/>
  <c r="I47"/>
  <c r="I32"/>
  <c r="I31" s="1"/>
  <c r="I29"/>
  <c r="I28" s="1"/>
  <c r="I27" s="1"/>
  <c r="I22"/>
  <c r="I21" s="1"/>
  <c r="H1632"/>
  <c r="H1622"/>
  <c r="H1613"/>
  <c r="H1612" s="1"/>
  <c r="H1576"/>
  <c r="H1574"/>
  <c r="H1564"/>
  <c r="H1562"/>
  <c r="H1558"/>
  <c r="H1555" s="1"/>
  <c r="H1554" s="1"/>
  <c r="H1546"/>
  <c r="H1545" s="1"/>
  <c r="H1455"/>
  <c r="H1454" s="1"/>
  <c r="H1449"/>
  <c r="H1448" s="1"/>
  <c r="H1440"/>
  <c r="H1439" s="1"/>
  <c r="H1437"/>
  <c r="H1436" s="1"/>
  <c r="H1193"/>
  <c r="H1181"/>
  <c r="H1180" s="1"/>
  <c r="H1174"/>
  <c r="H1173" s="1"/>
  <c r="H1143"/>
  <c r="H1139"/>
  <c r="H1137"/>
  <c r="H1127"/>
  <c r="H1126" s="1"/>
  <c r="H1125" s="1"/>
  <c r="H1115"/>
  <c r="H1114" s="1"/>
  <c r="H1113" s="1"/>
  <c r="H1111"/>
  <c r="H1110" s="1"/>
  <c r="H1109" s="1"/>
  <c r="H1108" s="1"/>
  <c r="H1088"/>
  <c r="H1087" s="1"/>
  <c r="H1085"/>
  <c r="H1084" s="1"/>
  <c r="H991"/>
  <c r="H987"/>
  <c r="H985"/>
  <c r="H942"/>
  <c r="H935"/>
  <c r="H934" s="1"/>
  <c r="H928"/>
  <c r="H846"/>
  <c r="H845" s="1"/>
  <c r="H764"/>
  <c r="H763" s="1"/>
  <c r="H761"/>
  <c r="H759" s="1"/>
  <c r="H757"/>
  <c r="H729"/>
  <c r="H665"/>
  <c r="H664" s="1"/>
  <c r="H663"/>
  <c r="H662" s="1"/>
  <c r="H660"/>
  <c r="H659"/>
  <c r="H658" s="1"/>
  <c r="H630"/>
  <c r="H468"/>
  <c r="H467" s="1"/>
  <c r="H409"/>
  <c r="H408" s="1"/>
  <c r="H393"/>
  <c r="H392" s="1"/>
  <c r="H387"/>
  <c r="H386" s="1"/>
  <c r="H241"/>
  <c r="H238" s="1"/>
  <c r="H237" s="1"/>
  <c r="H217"/>
  <c r="H214" s="1"/>
  <c r="H216"/>
  <c r="H215" s="1"/>
  <c r="H212"/>
  <c r="H211" s="1"/>
  <c r="H202"/>
  <c r="H201" s="1"/>
  <c r="H191"/>
  <c r="H190" s="1"/>
  <c r="H189" s="1"/>
  <c r="H159" s="1"/>
  <c r="H144"/>
  <c r="H143" s="1"/>
  <c r="H47"/>
  <c r="H32"/>
  <c r="H31" s="1"/>
  <c r="H29"/>
  <c r="H28" s="1"/>
  <c r="H27" s="1"/>
  <c r="H22"/>
  <c r="H21" s="1"/>
  <c r="G1484" i="1"/>
  <c r="H1484"/>
  <c r="I1484"/>
  <c r="I2300"/>
  <c r="I2299"/>
  <c r="I2297"/>
  <c r="I2296" s="1"/>
  <c r="I2294"/>
  <c r="I2293" s="1"/>
  <c r="I2247"/>
  <c r="I2246" s="1"/>
  <c r="I2244"/>
  <c r="I2243" s="1"/>
  <c r="I2241"/>
  <c r="I2239"/>
  <c r="I2236"/>
  <c r="I2235" s="1"/>
  <c r="I2170"/>
  <c r="I2169"/>
  <c r="I2159"/>
  <c r="I2158" s="1"/>
  <c r="I2136"/>
  <c r="I2135" s="1"/>
  <c r="I2133"/>
  <c r="I2132" s="1"/>
  <c r="I2130"/>
  <c r="I2129" s="1"/>
  <c r="I2124"/>
  <c r="I2120"/>
  <c r="I2066"/>
  <c r="I2063" s="1"/>
  <c r="I2062" s="1"/>
  <c r="I2042"/>
  <c r="I2041" s="1"/>
  <c r="I2039"/>
  <c r="I2038" s="1"/>
  <c r="I2445"/>
  <c r="I2444" s="1"/>
  <c r="I2440"/>
  <c r="I2021"/>
  <c r="I2019"/>
  <c r="I2015"/>
  <c r="I2014" s="1"/>
  <c r="I2013" s="1"/>
  <c r="I2011"/>
  <c r="I2010" s="1"/>
  <c r="I1993"/>
  <c r="I1992" s="1"/>
  <c r="I1991" s="1"/>
  <c r="I1990" s="1"/>
  <c r="I1989" s="1"/>
  <c r="I1988" s="1"/>
  <c r="I1959"/>
  <c r="I1958" s="1"/>
  <c r="I1953"/>
  <c r="I1952" s="1"/>
  <c r="I1950"/>
  <c r="I1949" s="1"/>
  <c r="I1934"/>
  <c r="I1933"/>
  <c r="I1932" s="1"/>
  <c r="I1927"/>
  <c r="I1926" s="1"/>
  <c r="I1924"/>
  <c r="I1923" s="1"/>
  <c r="I1920"/>
  <c r="I1919" s="1"/>
  <c r="I1918" s="1"/>
  <c r="I1894"/>
  <c r="I1893" s="1"/>
  <c r="I1892" s="1"/>
  <c r="I1891" s="1"/>
  <c r="I1582"/>
  <c r="I1581" s="1"/>
  <c r="I1580" s="1"/>
  <c r="I1579" s="1"/>
  <c r="I1576"/>
  <c r="I1575" s="1"/>
  <c r="I1562"/>
  <c r="I1559"/>
  <c r="I1558" s="1"/>
  <c r="I1472"/>
  <c r="I1471" s="1"/>
  <c r="I1470" s="1"/>
  <c r="I1462"/>
  <c r="I1429"/>
  <c r="I1423" s="1"/>
  <c r="I1422" s="1"/>
  <c r="I1355"/>
  <c r="I1342"/>
  <c r="I1340"/>
  <c r="I1328"/>
  <c r="I1327" s="1"/>
  <c r="I1320" s="1"/>
  <c r="I1304"/>
  <c r="I1303" s="1"/>
  <c r="I1291"/>
  <c r="I1290" s="1"/>
  <c r="I1278"/>
  <c r="I1277" s="1"/>
  <c r="I1276" s="1"/>
  <c r="I1275" s="1"/>
  <c r="H26" i="2" s="1"/>
  <c r="I1268" i="1"/>
  <c r="I1267" s="1"/>
  <c r="I1254"/>
  <c r="I1253" s="1"/>
  <c r="I1251"/>
  <c r="I1249"/>
  <c r="I1233"/>
  <c r="I1229"/>
  <c r="I1239"/>
  <c r="I1237"/>
  <c r="I1221"/>
  <c r="I1219"/>
  <c r="I1214"/>
  <c r="I1213" s="1"/>
  <c r="I1212"/>
  <c r="I1209"/>
  <c r="I1208" s="1"/>
  <c r="I1204" s="1"/>
  <c r="I1203" s="1"/>
  <c r="I1202" s="1"/>
  <c r="I1195"/>
  <c r="I1194" s="1"/>
  <c r="I1193" s="1"/>
  <c r="I1186"/>
  <c r="I1185" s="1"/>
  <c r="I1184" s="1"/>
  <c r="I1183" s="1"/>
  <c r="I1179"/>
  <c r="I1178" s="1"/>
  <c r="I1177" s="1"/>
  <c r="I1176" s="1"/>
  <c r="I1175" s="1"/>
  <c r="I1161"/>
  <c r="I1160" s="1"/>
  <c r="I1159" s="1"/>
  <c r="I1154"/>
  <c r="I1153" s="1"/>
  <c r="I1152" s="1"/>
  <c r="I1151" s="1"/>
  <c r="I1149"/>
  <c r="I1147"/>
  <c r="I1145"/>
  <c r="I1095"/>
  <c r="I1094" s="1"/>
  <c r="I1092"/>
  <c r="I1091" s="1"/>
  <c r="I1086"/>
  <c r="I1066"/>
  <c r="I1064"/>
  <c r="I1062"/>
  <c r="I997"/>
  <c r="I996" s="1"/>
  <c r="I1003"/>
  <c r="I1001"/>
  <c r="I999"/>
  <c r="I994"/>
  <c r="I992"/>
  <c r="I930"/>
  <c r="I929" s="1"/>
  <c r="I928" s="1"/>
  <c r="I923"/>
  <c r="I922" s="1"/>
  <c r="I909" s="1"/>
  <c r="I892"/>
  <c r="I891" s="1"/>
  <c r="I890" s="1"/>
  <c r="I879"/>
  <c r="I878" s="1"/>
  <c r="I875"/>
  <c r="I873"/>
  <c r="I872" s="1"/>
  <c r="I807"/>
  <c r="I806" s="1"/>
  <c r="I805" s="1"/>
  <c r="I803"/>
  <c r="I802" s="1"/>
  <c r="I801" s="1"/>
  <c r="I624" s="1"/>
  <c r="I745"/>
  <c r="I744" s="1"/>
  <c r="I739"/>
  <c r="I738" s="1"/>
  <c r="I793"/>
  <c r="I792" s="1"/>
  <c r="I684"/>
  <c r="I683" s="1"/>
  <c r="I641"/>
  <c r="I638" s="1"/>
  <c r="I636"/>
  <c r="I635" s="1"/>
  <c r="I633"/>
  <c r="I632" s="1"/>
  <c r="I630"/>
  <c r="I629" s="1"/>
  <c r="I614"/>
  <c r="I613" s="1"/>
  <c r="I612" s="1"/>
  <c r="I598"/>
  <c r="I597" s="1"/>
  <c r="I595"/>
  <c r="I593"/>
  <c r="I592" s="1"/>
  <c r="I590"/>
  <c r="I589" s="1"/>
  <c r="I587"/>
  <c r="I586" s="1"/>
  <c r="I551"/>
  <c r="I550" s="1"/>
  <c r="I548"/>
  <c r="I547" s="1"/>
  <c r="I545"/>
  <c r="I544" s="1"/>
  <c r="I531"/>
  <c r="I485"/>
  <c r="I484" s="1"/>
  <c r="I482"/>
  <c r="I481" s="1"/>
  <c r="I465"/>
  <c r="I464" s="1"/>
  <c r="I463" s="1"/>
  <c r="I460"/>
  <c r="I458"/>
  <c r="I456"/>
  <c r="I396"/>
  <c r="I395" s="1"/>
  <c r="I1946"/>
  <c r="I1945" s="1"/>
  <c r="I388"/>
  <c r="I385" s="1"/>
  <c r="I384" s="1"/>
  <c r="I383" s="1"/>
  <c r="I255"/>
  <c r="I254" s="1"/>
  <c r="I251"/>
  <c r="I250" s="1"/>
  <c r="I248"/>
  <c r="I246"/>
  <c r="I245" s="1"/>
  <c r="I234"/>
  <c r="I228"/>
  <c r="I118"/>
  <c r="I93"/>
  <c r="I92" s="1"/>
  <c r="I24"/>
  <c r="I23" s="1"/>
  <c r="I22" s="1"/>
  <c r="I15"/>
  <c r="H2300"/>
  <c r="H2299"/>
  <c r="H2297"/>
  <c r="H2296" s="1"/>
  <c r="H2294"/>
  <c r="H2293" s="1"/>
  <c r="H2247"/>
  <c r="H2246" s="1"/>
  <c r="H2244"/>
  <c r="H2243" s="1"/>
  <c r="H2241"/>
  <c r="H2239"/>
  <c r="H2236"/>
  <c r="H2235" s="1"/>
  <c r="H2170"/>
  <c r="H2159"/>
  <c r="H2158" s="1"/>
  <c r="H2136"/>
  <c r="H2135" s="1"/>
  <c r="H2133"/>
  <c r="H2132" s="1"/>
  <c r="H2130"/>
  <c r="H2129" s="1"/>
  <c r="H2124"/>
  <c r="H2120"/>
  <c r="H2066"/>
  <c r="H2063" s="1"/>
  <c r="H2062" s="1"/>
  <c r="H2042"/>
  <c r="H2041" s="1"/>
  <c r="H2039"/>
  <c r="H2038" s="1"/>
  <c r="H2445"/>
  <c r="H2444" s="1"/>
  <c r="H2442"/>
  <c r="H2440"/>
  <c r="H2021"/>
  <c r="H2019"/>
  <c r="H2015"/>
  <c r="H2014" s="1"/>
  <c r="H2013" s="1"/>
  <c r="H2011"/>
  <c r="H2010" s="1"/>
  <c r="H1993"/>
  <c r="H1992" s="1"/>
  <c r="H1991" s="1"/>
  <c r="H1990" s="1"/>
  <c r="H1989" s="1"/>
  <c r="H1988" s="1"/>
  <c r="H1959"/>
  <c r="H1958" s="1"/>
  <c r="H1953"/>
  <c r="H1952" s="1"/>
  <c r="H1950"/>
  <c r="H1949" s="1"/>
  <c r="H1934"/>
  <c r="H1933"/>
  <c r="H1932" s="1"/>
  <c r="H1927"/>
  <c r="H1926" s="1"/>
  <c r="H1924"/>
  <c r="H1923" s="1"/>
  <c r="H1920"/>
  <c r="H1919" s="1"/>
  <c r="H1918" s="1"/>
  <c r="H1893"/>
  <c r="H1892" s="1"/>
  <c r="H1891" s="1"/>
  <c r="H1582"/>
  <c r="H1581" s="1"/>
  <c r="H1580" s="1"/>
  <c r="H1579" s="1"/>
  <c r="H1576"/>
  <c r="H1575" s="1"/>
  <c r="H1562"/>
  <c r="H1559"/>
  <c r="H1558" s="1"/>
  <c r="H1472"/>
  <c r="H1471" s="1"/>
  <c r="H1470" s="1"/>
  <c r="H1462"/>
  <c r="H1429"/>
  <c r="H1423" s="1"/>
  <c r="H1422" s="1"/>
  <c r="H1355"/>
  <c r="H1342"/>
  <c r="H1340"/>
  <c r="H1328"/>
  <c r="H1327" s="1"/>
  <c r="H1320" s="1"/>
  <c r="H1304"/>
  <c r="H1303" s="1"/>
  <c r="H1291"/>
  <c r="H1290" s="1"/>
  <c r="H1278"/>
  <c r="H1277" s="1"/>
  <c r="H1276" s="1"/>
  <c r="H1275" s="1"/>
  <c r="G26" i="2" s="1"/>
  <c r="H1268" i="1"/>
  <c r="H1267" s="1"/>
  <c r="H1254"/>
  <c r="H1253" s="1"/>
  <c r="H1251"/>
  <c r="H1249"/>
  <c r="H1233"/>
  <c r="H1229"/>
  <c r="H1239"/>
  <c r="H1237"/>
  <c r="H1221"/>
  <c r="H1219"/>
  <c r="H1214"/>
  <c r="H1213" s="1"/>
  <c r="H1212"/>
  <c r="H1209"/>
  <c r="H1208" s="1"/>
  <c r="H1204" s="1"/>
  <c r="H1203" s="1"/>
  <c r="H1202" s="1"/>
  <c r="H1195"/>
  <c r="H1194" s="1"/>
  <c r="H1193" s="1"/>
  <c r="H1186"/>
  <c r="H1185" s="1"/>
  <c r="H1184" s="1"/>
  <c r="H1183" s="1"/>
  <c r="H1179"/>
  <c r="H1178" s="1"/>
  <c r="H1177" s="1"/>
  <c r="H1176" s="1"/>
  <c r="H1175" s="1"/>
  <c r="H1161"/>
  <c r="H1160" s="1"/>
  <c r="H1159" s="1"/>
  <c r="H1154"/>
  <c r="H1153" s="1"/>
  <c r="H1152" s="1"/>
  <c r="H1151" s="1"/>
  <c r="H1149"/>
  <c r="H1147"/>
  <c r="H1145"/>
  <c r="H1095"/>
  <c r="H1094" s="1"/>
  <c r="H1092"/>
  <c r="H1091" s="1"/>
  <c r="H1086"/>
  <c r="H1066"/>
  <c r="H1064"/>
  <c r="H1062"/>
  <c r="H997"/>
  <c r="H996" s="1"/>
  <c r="H1003"/>
  <c r="H1001"/>
  <c r="H999"/>
  <c r="H994"/>
  <c r="H992"/>
  <c r="H930"/>
  <c r="H929" s="1"/>
  <c r="H928" s="1"/>
  <c r="H923"/>
  <c r="H922" s="1"/>
  <c r="H909" s="1"/>
  <c r="H892"/>
  <c r="H891" s="1"/>
  <c r="H890" s="1"/>
  <c r="H879"/>
  <c r="H878" s="1"/>
  <c r="H875"/>
  <c r="H873"/>
  <c r="H872" s="1"/>
  <c r="H807"/>
  <c r="H806" s="1"/>
  <c r="H805" s="1"/>
  <c r="H803"/>
  <c r="H802" s="1"/>
  <c r="H801" s="1"/>
  <c r="H624" s="1"/>
  <c r="H745"/>
  <c r="H744" s="1"/>
  <c r="H739"/>
  <c r="H738" s="1"/>
  <c r="H793"/>
  <c r="H792" s="1"/>
  <c r="H684"/>
  <c r="H683" s="1"/>
  <c r="H641"/>
  <c r="H638" s="1"/>
  <c r="H636"/>
  <c r="H635" s="1"/>
  <c r="H632"/>
  <c r="H630"/>
  <c r="H629" s="1"/>
  <c r="H614"/>
  <c r="H613" s="1"/>
  <c r="H612" s="1"/>
  <c r="H598"/>
  <c r="H597" s="1"/>
  <c r="H595"/>
  <c r="H593"/>
  <c r="H592" s="1"/>
  <c r="H590"/>
  <c r="H589" s="1"/>
  <c r="H587"/>
  <c r="H586" s="1"/>
  <c r="H551"/>
  <c r="H550" s="1"/>
  <c r="H548"/>
  <c r="H547" s="1"/>
  <c r="H545"/>
  <c r="H544" s="1"/>
  <c r="H531"/>
  <c r="H485"/>
  <c r="H484" s="1"/>
  <c r="H482"/>
  <c r="H481" s="1"/>
  <c r="H465"/>
  <c r="H460"/>
  <c r="H458"/>
  <c r="H456"/>
  <c r="H396"/>
  <c r="H395" s="1"/>
  <c r="H1946"/>
  <c r="H1945" s="1"/>
  <c r="H388"/>
  <c r="H385" s="1"/>
  <c r="H384" s="1"/>
  <c r="H383" s="1"/>
  <c r="H255"/>
  <c r="H254" s="1"/>
  <c r="H251"/>
  <c r="H250" s="1"/>
  <c r="H248"/>
  <c r="H246"/>
  <c r="H245" s="1"/>
  <c r="H234"/>
  <c r="H228"/>
  <c r="H116"/>
  <c r="H107" s="1"/>
  <c r="H93"/>
  <c r="H92" s="1"/>
  <c r="H24"/>
  <c r="H23" s="1"/>
  <c r="H22" s="1"/>
  <c r="H15"/>
  <c r="G630" i="3"/>
  <c r="G2236" i="1"/>
  <c r="G2235" s="1"/>
  <c r="G1622" i="3"/>
  <c r="G2440" i="1"/>
  <c r="G626" i="3"/>
  <c r="G542" s="1"/>
  <c r="G595" i="1"/>
  <c r="G730" i="3"/>
  <c r="G15" i="1"/>
  <c r="G2247"/>
  <c r="G2246" s="1"/>
  <c r="I157" l="1"/>
  <c r="I139" s="1"/>
  <c r="H157"/>
  <c r="H139" s="1"/>
  <c r="I842" i="3"/>
  <c r="I841" s="1"/>
  <c r="H842"/>
  <c r="H841" s="1"/>
  <c r="H871" i="1"/>
  <c r="H870" s="1"/>
  <c r="H869" s="1"/>
  <c r="I871"/>
  <c r="I870" s="1"/>
  <c r="I869" s="1"/>
  <c r="H543"/>
  <c r="H542" s="1"/>
  <c r="H541" s="1"/>
  <c r="I543"/>
  <c r="I542" s="1"/>
  <c r="I541" s="1"/>
  <c r="H2009"/>
  <c r="H2418"/>
  <c r="H2415" s="1"/>
  <c r="H2411" s="1"/>
  <c r="I2009"/>
  <c r="I2418"/>
  <c r="I2415" s="1"/>
  <c r="I2411" s="1"/>
  <c r="I2439"/>
  <c r="I2437" s="1"/>
  <c r="I2435" s="1"/>
  <c r="I2447" s="1"/>
  <c r="H1922"/>
  <c r="H1896" s="1"/>
  <c r="G57" i="2" s="1"/>
  <c r="I1922" i="1"/>
  <c r="I1896" s="1"/>
  <c r="H57" i="2" s="1"/>
  <c r="I1432" i="3"/>
  <c r="H1432"/>
  <c r="H1218" i="1"/>
  <c r="I1218"/>
  <c r="G1168" i="3"/>
  <c r="G1161" s="1"/>
  <c r="I140"/>
  <c r="I141"/>
  <c r="H140"/>
  <c r="H141"/>
  <c r="H1061" i="1"/>
  <c r="I1061"/>
  <c r="I1289"/>
  <c r="I623"/>
  <c r="H623"/>
  <c r="H1289"/>
  <c r="H657" i="3"/>
  <c r="I657"/>
  <c r="H1266" i="1"/>
  <c r="H1265" s="1"/>
  <c r="G23" i="2" s="1"/>
  <c r="I1266" i="1"/>
  <c r="I1265" s="1"/>
  <c r="H23" i="2" s="1"/>
  <c r="H1083" i="3"/>
  <c r="I1083"/>
  <c r="H464" i="1"/>
  <c r="H463" s="1"/>
  <c r="H462" s="1"/>
  <c r="H20" i="2"/>
  <c r="G20"/>
  <c r="I2157" i="1"/>
  <c r="I2156" s="1"/>
  <c r="H41" i="2" s="1"/>
  <c r="H32"/>
  <c r="I1483" i="1"/>
  <c r="I1482" s="1"/>
  <c r="H1483"/>
  <c r="H1482" s="1"/>
  <c r="H2286"/>
  <c r="I2286"/>
  <c r="I1090"/>
  <c r="I1089" s="1"/>
  <c r="I1088" s="1"/>
  <c r="H1461"/>
  <c r="I1461"/>
  <c r="I1460" s="1"/>
  <c r="I1459" s="1"/>
  <c r="H33" i="2" s="1"/>
  <c r="I480" i="1"/>
  <c r="M1279" i="3"/>
  <c r="H480" i="1"/>
  <c r="I2034"/>
  <c r="I2033" s="1"/>
  <c r="I2032" s="1"/>
  <c r="H37" i="2" s="1"/>
  <c r="H1090" i="1"/>
  <c r="H1089" s="1"/>
  <c r="H1088" s="1"/>
  <c r="H2034"/>
  <c r="H2033" s="1"/>
  <c r="H2032" s="1"/>
  <c r="G37" i="2" s="1"/>
  <c r="I207" i="3"/>
  <c r="H207"/>
  <c r="I117" i="1"/>
  <c r="I116" s="1"/>
  <c r="I107" s="1"/>
  <c r="I12"/>
  <c r="I11" s="1"/>
  <c r="I10" s="1"/>
  <c r="H12"/>
  <c r="H11" s="1"/>
  <c r="H10" s="1"/>
  <c r="G12"/>
  <c r="G11" s="1"/>
  <c r="G10" s="1"/>
  <c r="H726" i="3"/>
  <c r="H725" s="1"/>
  <c r="I726"/>
  <c r="I725" s="1"/>
  <c r="H57"/>
  <c r="H56" s="1"/>
  <c r="I57"/>
  <c r="I56" s="1"/>
  <c r="I1607"/>
  <c r="H1607"/>
  <c r="H1160"/>
  <c r="I1160"/>
  <c r="I1149"/>
  <c r="I1148" s="1"/>
  <c r="H1149"/>
  <c r="H1148" s="1"/>
  <c r="H2128" i="1"/>
  <c r="H2127" s="1"/>
  <c r="G40" i="2" s="1"/>
  <c r="I2128" i="1"/>
  <c r="I2127" s="1"/>
  <c r="H40" i="2" s="1"/>
  <c r="I2119" i="1"/>
  <c r="I2118" s="1"/>
  <c r="I2117" s="1"/>
  <c r="H2119"/>
  <c r="H2118" s="1"/>
  <c r="I2018"/>
  <c r="I2017" s="1"/>
  <c r="I2008" s="1"/>
  <c r="I2007" s="1"/>
  <c r="H21" i="2" s="1"/>
  <c r="H2439" i="1"/>
  <c r="H2437" s="1"/>
  <c r="H2435" s="1"/>
  <c r="H2447" s="1"/>
  <c r="H2018"/>
  <c r="H2017" s="1"/>
  <c r="H1948"/>
  <c r="I1948"/>
  <c r="H1561"/>
  <c r="H1557" s="1"/>
  <c r="I1561"/>
  <c r="I1557" s="1"/>
  <c r="H1618" i="3"/>
  <c r="H1617" s="1"/>
  <c r="H1338" i="1"/>
  <c r="I1618" i="3"/>
  <c r="I1617" s="1"/>
  <c r="I1338" i="1"/>
  <c r="H1144"/>
  <c r="H1143" s="1"/>
  <c r="H1142" s="1"/>
  <c r="H1136" s="1"/>
  <c r="I1144"/>
  <c r="I1143" s="1"/>
  <c r="I1142" s="1"/>
  <c r="I1136" s="1"/>
  <c r="G402"/>
  <c r="G400" s="1"/>
  <c r="G399" s="1"/>
  <c r="F60" i="2" s="1"/>
  <c r="H530" i="1"/>
  <c r="H529" s="1"/>
  <c r="H528" s="1"/>
  <c r="H527" s="1"/>
  <c r="I1142" i="3"/>
  <c r="I530" i="1"/>
  <c r="I529" s="1"/>
  <c r="I528" s="1"/>
  <c r="I527" s="1"/>
  <c r="H1142" i="3"/>
  <c r="I136"/>
  <c r="H136"/>
  <c r="I1600"/>
  <c r="I1599" s="1"/>
  <c r="H1600"/>
  <c r="H1599" s="1"/>
  <c r="I1652"/>
  <c r="I1649" s="1"/>
  <c r="I1645" s="1"/>
  <c r="H1652"/>
  <c r="H1649" s="1"/>
  <c r="H1645" s="1"/>
  <c r="I1344" i="1"/>
  <c r="I400"/>
  <c r="I399" s="1"/>
  <c r="H60" i="2" s="1"/>
  <c r="H984" i="3"/>
  <c r="I984"/>
  <c r="I20"/>
  <c r="H20"/>
  <c r="H1944" i="1"/>
  <c r="I1944"/>
  <c r="H465" i="3"/>
  <c r="I465"/>
  <c r="I46"/>
  <c r="I30" s="1"/>
  <c r="H1391" i="1"/>
  <c r="H1390" s="1"/>
  <c r="H1344"/>
  <c r="I1391"/>
  <c r="I1390" s="1"/>
  <c r="H46" i="3"/>
  <c r="H30" s="1"/>
  <c r="G32" i="2"/>
  <c r="H1174" i="1"/>
  <c r="G63" i="2"/>
  <c r="G62" s="1"/>
  <c r="I1174" i="1"/>
  <c r="H63" i="2"/>
  <c r="H62" s="1"/>
  <c r="I1683" i="3"/>
  <c r="I1682" s="1"/>
  <c r="H1190"/>
  <c r="I1190"/>
  <c r="H1192" i="1"/>
  <c r="H1191" s="1"/>
  <c r="G66" i="2" s="1"/>
  <c r="I1192" i="1"/>
  <c r="I1191" s="1"/>
  <c r="H66" i="2" s="1"/>
  <c r="I1561" i="3"/>
  <c r="I1560" s="1"/>
  <c r="R1554" s="1"/>
  <c r="H1085" i="1"/>
  <c r="H1084" s="1"/>
  <c r="H1083" s="1"/>
  <c r="G56" i="2" s="1"/>
  <c r="I1085" i="1"/>
  <c r="I1084" s="1"/>
  <c r="I1083" s="1"/>
  <c r="H56" i="2" s="1"/>
  <c r="I1223" i="3"/>
  <c r="I1598"/>
  <c r="I1597" s="1"/>
  <c r="I1596" s="1"/>
  <c r="I1595" s="1"/>
  <c r="H253" i="1"/>
  <c r="H1223" i="3"/>
  <c r="H1598"/>
  <c r="H1597" s="1"/>
  <c r="H1596" s="1"/>
  <c r="H1595" s="1"/>
  <c r="I1621"/>
  <c r="I1574" i="1"/>
  <c r="I1578"/>
  <c r="H1710" i="3"/>
  <c r="H1713" s="1"/>
  <c r="I1710"/>
  <c r="I1713" s="1"/>
  <c r="I991" i="1"/>
  <c r="I990" s="1"/>
  <c r="H1236"/>
  <c r="H1235" s="1"/>
  <c r="I455"/>
  <c r="I454" s="1"/>
  <c r="I453" s="1"/>
  <c r="H1136" i="3"/>
  <c r="H1135" s="1"/>
  <c r="I1136"/>
  <c r="I1135" s="1"/>
  <c r="H1621"/>
  <c r="H756"/>
  <c r="H455" i="1"/>
  <c r="H454" s="1"/>
  <c r="H453" s="1"/>
  <c r="H1574"/>
  <c r="H2238"/>
  <c r="H2234" s="1"/>
  <c r="H2233" s="1"/>
  <c r="G42" i="2" s="1"/>
  <c r="H1573" i="3"/>
  <c r="I756"/>
  <c r="I1573"/>
  <c r="H1561"/>
  <c r="H1560" s="1"/>
  <c r="Q1554" s="1"/>
  <c r="H1681"/>
  <c r="H1248" i="1"/>
  <c r="I1248"/>
  <c r="H1228"/>
  <c r="H1227" s="1"/>
  <c r="I253"/>
  <c r="H1158"/>
  <c r="H1157" s="1"/>
  <c r="G29" i="2" s="1"/>
  <c r="H991" i="1"/>
  <c r="H990" s="1"/>
  <c r="H1578"/>
  <c r="I1236"/>
  <c r="I1235" s="1"/>
  <c r="H2169"/>
  <c r="H2157" s="1"/>
  <c r="I462"/>
  <c r="I1228"/>
  <c r="I1227" s="1"/>
  <c r="I2238"/>
  <c r="I2234" s="1"/>
  <c r="I2233" s="1"/>
  <c r="H42" i="2" s="1"/>
  <c r="I90" i="1"/>
  <c r="I21" s="1"/>
  <c r="I91"/>
  <c r="I1158"/>
  <c r="I1157" s="1"/>
  <c r="H29" i="2" s="1"/>
  <c r="H90" i="1"/>
  <c r="H21" s="1"/>
  <c r="H91"/>
  <c r="G1283" i="3"/>
  <c r="G1282" s="1"/>
  <c r="G1564"/>
  <c r="G1562"/>
  <c r="G1233" i="1"/>
  <c r="G1229"/>
  <c r="G892"/>
  <c r="G29" i="3"/>
  <c r="G28" s="1"/>
  <c r="G27" s="1"/>
  <c r="G531" i="1"/>
  <c r="G625" i="3"/>
  <c r="G624" s="1"/>
  <c r="G793" i="1"/>
  <c r="G792" s="1"/>
  <c r="G659" i="3"/>
  <c r="G22"/>
  <c r="G21" s="1"/>
  <c r="G1946" i="1"/>
  <c r="G1945" s="1"/>
  <c r="G255"/>
  <c r="G253" s="1"/>
  <c r="G815" i="3"/>
  <c r="G814" s="1"/>
  <c r="G246" i="1"/>
  <c r="G245" s="1"/>
  <c r="G1342"/>
  <c r="I813" i="3" l="1"/>
  <c r="H1147"/>
  <c r="I1147"/>
  <c r="H2008" i="1"/>
  <c r="H2007" s="1"/>
  <c r="G21" i="2" s="1"/>
  <c r="H813" i="3"/>
  <c r="H18" s="1"/>
  <c r="H1544"/>
  <c r="H1536" s="1"/>
  <c r="I1217" i="1"/>
  <c r="I1216" s="1"/>
  <c r="I1211" s="1"/>
  <c r="I1544" i="3"/>
  <c r="I1536" s="1"/>
  <c r="H1217" i="1"/>
  <c r="H1216" s="1"/>
  <c r="H1211" s="1"/>
  <c r="I1942"/>
  <c r="H58" i="2" s="1"/>
  <c r="H1942" i="1"/>
  <c r="G58" i="2" s="1"/>
  <c r="I1060" i="1"/>
  <c r="I1045" s="1"/>
  <c r="H1060"/>
  <c r="H1045" s="1"/>
  <c r="H199" i="3"/>
  <c r="I199"/>
  <c r="I1605"/>
  <c r="H1605"/>
  <c r="H1556" i="1"/>
  <c r="I1556"/>
  <c r="H452"/>
  <c r="G20" i="3"/>
  <c r="H2117" i="1"/>
  <c r="H2031" s="1"/>
  <c r="H1460"/>
  <c r="H1459" s="1"/>
  <c r="G33" i="2" s="1"/>
  <c r="H1481" i="1"/>
  <c r="H1480"/>
  <c r="G36" i="2" s="1"/>
  <c r="I1481" i="1"/>
  <c r="I1480"/>
  <c r="H36" i="2" s="1"/>
  <c r="J1196" i="3"/>
  <c r="I757"/>
  <c r="I1135" i="1"/>
  <c r="I1134" s="1"/>
  <c r="H1135"/>
  <c r="H1134" s="1"/>
  <c r="I1141"/>
  <c r="H24" i="2" s="1"/>
  <c r="H1141" i="1"/>
  <c r="G24" i="2" s="1"/>
  <c r="I464" i="3"/>
  <c r="H464"/>
  <c r="I2285" i="1"/>
  <c r="H2156"/>
  <c r="G41" i="2" s="1"/>
  <c r="I1616" i="3"/>
  <c r="I1615" s="1"/>
  <c r="H1616"/>
  <c r="H1615" s="1"/>
  <c r="I1181" i="1"/>
  <c r="H1181"/>
  <c r="H48" i="2"/>
  <c r="G48"/>
  <c r="H1337" i="1"/>
  <c r="H1336" s="1"/>
  <c r="H1280" s="1"/>
  <c r="I1337"/>
  <c r="I1336" s="1"/>
  <c r="I1280" s="1"/>
  <c r="G530"/>
  <c r="G529" s="1"/>
  <c r="G528" s="1"/>
  <c r="G527" s="1"/>
  <c r="G49" i="2"/>
  <c r="H1629" i="3"/>
  <c r="H1628" s="1"/>
  <c r="H1625" s="1"/>
  <c r="H1624" s="1"/>
  <c r="I1629"/>
  <c r="I1628" s="1"/>
  <c r="I1625" s="1"/>
  <c r="I1624" s="1"/>
  <c r="G31" i="2"/>
  <c r="I452" i="1"/>
  <c r="I989"/>
  <c r="I988" s="1"/>
  <c r="H1636" i="3"/>
  <c r="I1636"/>
  <c r="G54" i="2"/>
  <c r="G47"/>
  <c r="H54"/>
  <c r="H479" i="1"/>
  <c r="H473" s="1"/>
  <c r="I1389"/>
  <c r="H1222" i="3"/>
  <c r="H1221" s="1"/>
  <c r="H1220" s="1"/>
  <c r="I1222"/>
  <c r="I1221" s="1"/>
  <c r="H1590"/>
  <c r="I1082" i="1"/>
  <c r="I1156"/>
  <c r="H28" i="2"/>
  <c r="H1082" i="1"/>
  <c r="H1156"/>
  <c r="G28" i="2"/>
  <c r="H9" i="1"/>
  <c r="I9"/>
  <c r="H2285"/>
  <c r="H31" i="2"/>
  <c r="H30" s="1"/>
  <c r="H989" i="1"/>
  <c r="H988" s="1"/>
  <c r="H47" i="2"/>
  <c r="I1590" i="3"/>
  <c r="I479" i="1"/>
  <c r="H200" i="3"/>
  <c r="I2006" i="1"/>
  <c r="I2023" s="1"/>
  <c r="I1182"/>
  <c r="H65" i="2" s="1"/>
  <c r="H64" s="1"/>
  <c r="H1182" i="1"/>
  <c r="G65" i="2" s="1"/>
  <c r="G64" s="1"/>
  <c r="G396" i="1"/>
  <c r="G395" s="1"/>
  <c r="G1944" s="1"/>
  <c r="G666" i="3"/>
  <c r="G1561"/>
  <c r="G1560" s="1"/>
  <c r="G997" i="1"/>
  <c r="G996" s="1"/>
  <c r="G1228"/>
  <c r="G1227" s="1"/>
  <c r="G254"/>
  <c r="G1155" i="3"/>
  <c r="G1154" s="1"/>
  <c r="G1149" i="1"/>
  <c r="G1559"/>
  <c r="G1558" s="1"/>
  <c r="G891"/>
  <c r="G890" s="1"/>
  <c r="I18" i="3" l="1"/>
  <c r="H22" i="2"/>
  <c r="G22"/>
  <c r="H2006" i="1"/>
  <c r="H2023" s="1"/>
  <c r="H1890"/>
  <c r="H1043"/>
  <c r="G51" i="2" s="1"/>
  <c r="I1043" i="1"/>
  <c r="I1220" i="3"/>
  <c r="I1890" i="1"/>
  <c r="H518"/>
  <c r="H2284"/>
  <c r="G45" i="2"/>
  <c r="G44" s="1"/>
  <c r="I2284" i="1"/>
  <c r="H45" i="2"/>
  <c r="H44" s="1"/>
  <c r="I1201" i="1"/>
  <c r="H1201"/>
  <c r="H1474"/>
  <c r="I1474"/>
  <c r="G30" i="2"/>
  <c r="J1158" i="3"/>
  <c r="H1133" i="1"/>
  <c r="H1199" s="1"/>
  <c r="I1133"/>
  <c r="I1199" s="1"/>
  <c r="H53" i="2"/>
  <c r="H52" s="1"/>
  <c r="G53"/>
  <c r="G52" s="1"/>
  <c r="G38"/>
  <c r="H1389" i="1"/>
  <c r="H38" i="2"/>
  <c r="H39"/>
  <c r="I2126" i="1"/>
  <c r="G39" i="2"/>
  <c r="H2126" i="1"/>
  <c r="H398"/>
  <c r="G59" i="2"/>
  <c r="I398" i="1"/>
  <c r="H59" i="2"/>
  <c r="G55"/>
  <c r="I200" i="3"/>
  <c r="H55" i="2"/>
  <c r="H49"/>
  <c r="I473" i="1"/>
  <c r="I518" s="1"/>
  <c r="G570" i="3"/>
  <c r="G569" s="1"/>
  <c r="I1995" i="1" l="1"/>
  <c r="H1995"/>
  <c r="H51" i="2"/>
  <c r="I540" i="1"/>
  <c r="I1131" s="1"/>
  <c r="H540"/>
  <c r="H1131" s="1"/>
  <c r="G34" i="2"/>
  <c r="H34"/>
  <c r="G27"/>
  <c r="H27"/>
  <c r="I138" i="1"/>
  <c r="H138"/>
  <c r="H2334"/>
  <c r="I125" l="1"/>
  <c r="H125"/>
  <c r="G19" i="2"/>
  <c r="H19"/>
  <c r="I426" i="1"/>
  <c r="I2031"/>
  <c r="I2334" s="1"/>
  <c r="G202" i="3"/>
  <c r="G201" s="1"/>
  <c r="G93" i="1"/>
  <c r="G92" s="1"/>
  <c r="G142" i="3"/>
  <c r="G992"/>
  <c r="G991" s="1"/>
  <c r="G234" i="1"/>
  <c r="G157" s="1"/>
  <c r="G1278" i="3"/>
  <c r="G2241" i="1"/>
  <c r="G2169"/>
  <c r="G2170"/>
  <c r="H20" l="1"/>
  <c r="G50" i="2"/>
  <c r="G46" s="1"/>
  <c r="G68" s="1"/>
  <c r="G98" s="1"/>
  <c r="I20" i="1"/>
  <c r="I447" s="1"/>
  <c r="I2500" s="1"/>
  <c r="H50" i="2"/>
  <c r="H46" s="1"/>
  <c r="H68" s="1"/>
  <c r="H98" s="1"/>
  <c r="H426" i="1"/>
  <c r="G140" i="3"/>
  <c r="G141"/>
  <c r="G91" i="1"/>
  <c r="G90"/>
  <c r="H70" i="2" l="1"/>
  <c r="G70"/>
  <c r="H447" i="1"/>
  <c r="H2500" s="1"/>
  <c r="I2505"/>
  <c r="H92" i="2"/>
  <c r="G1140" i="3"/>
  <c r="G807" i="1"/>
  <c r="G806" s="1"/>
  <c r="G805" s="1"/>
  <c r="G92" i="2" l="1"/>
  <c r="G1559" i="3"/>
  <c r="G1558" s="1"/>
  <c r="G1557"/>
  <c r="G1556" s="1"/>
  <c r="G1577"/>
  <c r="G1576" s="1"/>
  <c r="G1575"/>
  <c r="G1574" s="1"/>
  <c r="G1249" i="1"/>
  <c r="G1248" s="1"/>
  <c r="G468" i="3"/>
  <c r="G467" s="1"/>
  <c r="G684" i="1"/>
  <c r="G52" i="3"/>
  <c r="G51" s="1"/>
  <c r="G48"/>
  <c r="G47" s="1"/>
  <c r="G1304" i="1"/>
  <c r="G1303" s="1"/>
  <c r="G1239"/>
  <c r="G1237"/>
  <c r="G251"/>
  <c r="G250" s="1"/>
  <c r="G249" s="1"/>
  <c r="G1623" i="3"/>
  <c r="G1621" s="1"/>
  <c r="H2505" i="1" l="1"/>
  <c r="G1555" i="3"/>
  <c r="G1554" s="1"/>
  <c r="P1554" s="1"/>
  <c r="G46"/>
  <c r="G683" i="1"/>
  <c r="G1573" i="3"/>
  <c r="G1236" i="1"/>
  <c r="G1235" s="1"/>
  <c r="G1154"/>
  <c r="G1153" s="1"/>
  <c r="G1152" s="1"/>
  <c r="G1151" s="1"/>
  <c r="G587"/>
  <c r="G586" s="1"/>
  <c r="G598"/>
  <c r="G597" s="1"/>
  <c r="G923"/>
  <c r="G922" s="1"/>
  <c r="G909" s="1"/>
  <c r="G33" i="3"/>
  <c r="G32" s="1"/>
  <c r="G31" s="1"/>
  <c r="G30" l="1"/>
  <c r="G1291" i="1"/>
  <c r="G1290" s="1"/>
  <c r="G1289" s="1"/>
  <c r="G1310" i="3" l="1"/>
  <c r="G1309" s="1"/>
  <c r="G1582" i="1"/>
  <c r="G1581" s="1"/>
  <c r="G1580" s="1"/>
  <c r="G1579" s="1"/>
  <c r="G761" i="3"/>
  <c r="G759" s="1"/>
  <c r="G764"/>
  <c r="G763" s="1"/>
  <c r="G2297" i="1"/>
  <c r="G2296" s="1"/>
  <c r="G2294"/>
  <c r="G2293" s="1"/>
  <c r="G24" l="1"/>
  <c r="G23" s="1"/>
  <c r="G22" s="1"/>
  <c r="G1088" i="3"/>
  <c r="G1087" s="1"/>
  <c r="G401"/>
  <c r="G705"/>
  <c r="G1151"/>
  <c r="G1150" s="1"/>
  <c r="G216"/>
  <c r="G215" s="1"/>
  <c r="G242"/>
  <c r="G241" s="1"/>
  <c r="G238" s="1"/>
  <c r="G237" s="1"/>
  <c r="G213"/>
  <c r="G1543"/>
  <c r="G1542" s="1"/>
  <c r="G1541" s="1"/>
  <c r="G1537" s="1"/>
  <c r="G1547"/>
  <c r="G1546" s="1"/>
  <c r="G1549"/>
  <c r="G1548" s="1"/>
  <c r="G1553"/>
  <c r="G1552" s="1"/>
  <c r="G1580"/>
  <c r="G1579" s="1"/>
  <c r="G1578" s="1"/>
  <c r="G1594"/>
  <c r="G1593" s="1"/>
  <c r="G1592" s="1"/>
  <c r="G1591" s="1"/>
  <c r="G1598"/>
  <c r="G1597" s="1"/>
  <c r="G1596" s="1"/>
  <c r="G1595" s="1"/>
  <c r="G1602"/>
  <c r="G1601" s="1"/>
  <c r="G1604"/>
  <c r="G1603" s="1"/>
  <c r="G1614"/>
  <c r="G1613" s="1"/>
  <c r="G1612" s="1"/>
  <c r="G1605" s="1"/>
  <c r="G1618"/>
  <c r="G1617" s="1"/>
  <c r="G1620"/>
  <c r="G1619" s="1"/>
  <c r="G1632"/>
  <c r="G1625" s="1"/>
  <c r="G1684"/>
  <c r="G1681" s="1"/>
  <c r="G218"/>
  <c r="G192"/>
  <c r="G59"/>
  <c r="G58" s="1"/>
  <c r="G61"/>
  <c r="G60" s="1"/>
  <c r="G63"/>
  <c r="G62" s="1"/>
  <c r="G66"/>
  <c r="G65" s="1"/>
  <c r="G64" s="1"/>
  <c r="G72"/>
  <c r="G71" s="1"/>
  <c r="G70" s="1"/>
  <c r="G75"/>
  <c r="G74" s="1"/>
  <c r="G73" s="1"/>
  <c r="G139"/>
  <c r="G138" s="1"/>
  <c r="G137" s="1"/>
  <c r="G145"/>
  <c r="G388"/>
  <c r="G410"/>
  <c r="G416"/>
  <c r="G415" s="1"/>
  <c r="G414" s="1"/>
  <c r="G462"/>
  <c r="G461" s="1"/>
  <c r="G580"/>
  <c r="G579" s="1"/>
  <c r="G930" i="1"/>
  <c r="G929" s="1"/>
  <c r="G928" s="1"/>
  <c r="G707" i="3"/>
  <c r="G706" s="1"/>
  <c r="G646"/>
  <c r="G645" s="1"/>
  <c r="G658"/>
  <c r="G665"/>
  <c r="G664" s="1"/>
  <c r="G660"/>
  <c r="G729"/>
  <c r="G843"/>
  <c r="G847"/>
  <c r="G846" s="1"/>
  <c r="G845" s="1"/>
  <c r="G930"/>
  <c r="G936"/>
  <c r="G935" s="1"/>
  <c r="G934" s="1"/>
  <c r="G986"/>
  <c r="G985" s="1"/>
  <c r="G990"/>
  <c r="G989" s="1"/>
  <c r="G388" i="1"/>
  <c r="G1085" i="3"/>
  <c r="G1084" s="1"/>
  <c r="G1112"/>
  <c r="G1111" s="1"/>
  <c r="G1115"/>
  <c r="G1114" s="1"/>
  <c r="G1113" s="1"/>
  <c r="G1128"/>
  <c r="G1138"/>
  <c r="G1137" s="1"/>
  <c r="G1139"/>
  <c r="G1153"/>
  <c r="G1152" s="1"/>
  <c r="G1993" i="1"/>
  <c r="G1992" s="1"/>
  <c r="G1991" s="1"/>
  <c r="G1179" i="3"/>
  <c r="G1182"/>
  <c r="G1181" s="1"/>
  <c r="G1180" s="1"/>
  <c r="G1193"/>
  <c r="G1255"/>
  <c r="G1254" s="1"/>
  <c r="G1275"/>
  <c r="G1277"/>
  <c r="G1295"/>
  <c r="G1294" s="1"/>
  <c r="G1301"/>
  <c r="G1300" s="1"/>
  <c r="G1307"/>
  <c r="G1306" s="1"/>
  <c r="G1239"/>
  <c r="G1238" s="1"/>
  <c r="G1241"/>
  <c r="G1240" s="1"/>
  <c r="G1243"/>
  <c r="G1242" s="1"/>
  <c r="G1280"/>
  <c r="G1252"/>
  <c r="G1249" s="1"/>
  <c r="G1434"/>
  <c r="G1433" s="1"/>
  <c r="G1438"/>
  <c r="G1437" s="1"/>
  <c r="G1436" s="1"/>
  <c r="G1441"/>
  <c r="G1440" s="1"/>
  <c r="G1439" s="1"/>
  <c r="G1447"/>
  <c r="G1456"/>
  <c r="G1455" s="1"/>
  <c r="G1454" s="1"/>
  <c r="G1450"/>
  <c r="G1449" s="1"/>
  <c r="G1448" s="1"/>
  <c r="G1223"/>
  <c r="G1229"/>
  <c r="G1228" s="1"/>
  <c r="G1227" s="1"/>
  <c r="G875" i="1"/>
  <c r="G873"/>
  <c r="G872" s="1"/>
  <c r="G636"/>
  <c r="G635" s="1"/>
  <c r="G641"/>
  <c r="G638" s="1"/>
  <c r="G803"/>
  <c r="G802" s="1"/>
  <c r="G801" s="1"/>
  <c r="G624" s="1"/>
  <c r="G623" s="1"/>
  <c r="G739"/>
  <c r="G738" s="1"/>
  <c r="G745"/>
  <c r="G836" s="1"/>
  <c r="G835" s="1"/>
  <c r="G545"/>
  <c r="G544" s="1"/>
  <c r="G548"/>
  <c r="G547" s="1"/>
  <c r="G590"/>
  <c r="G589" s="1"/>
  <c r="G593"/>
  <c r="G592" s="1"/>
  <c r="G1340"/>
  <c r="G2124"/>
  <c r="G1562"/>
  <c r="G1576"/>
  <c r="G1575" s="1"/>
  <c r="G482"/>
  <c r="G481" s="1"/>
  <c r="G485"/>
  <c r="G484" s="1"/>
  <c r="G1462"/>
  <c r="G1461" s="1"/>
  <c r="G1460" s="1"/>
  <c r="G1472"/>
  <c r="G1471" s="1"/>
  <c r="G1470" s="1"/>
  <c r="G1219"/>
  <c r="G1221"/>
  <c r="G1145"/>
  <c r="G1147"/>
  <c r="G1161"/>
  <c r="G1160" s="1"/>
  <c r="G1179"/>
  <c r="G1178" s="1"/>
  <c r="G1177" s="1"/>
  <c r="G1176" s="1"/>
  <c r="G1175" s="1"/>
  <c r="G1174" s="1"/>
  <c r="G1186"/>
  <c r="G1185" s="1"/>
  <c r="G1184" s="1"/>
  <c r="G1183" s="1"/>
  <c r="G1195"/>
  <c r="G1194" s="1"/>
  <c r="G1268"/>
  <c r="G1267" s="1"/>
  <c r="G2039"/>
  <c r="G2038" s="1"/>
  <c r="G2042"/>
  <c r="G2041" s="1"/>
  <c r="G2159"/>
  <c r="G2130"/>
  <c r="G2129" s="1"/>
  <c r="G2133"/>
  <c r="G2132" s="1"/>
  <c r="G2136"/>
  <c r="G2135" s="1"/>
  <c r="G2239"/>
  <c r="G2244"/>
  <c r="G2243" s="1"/>
  <c r="G2299"/>
  <c r="G2286" s="1"/>
  <c r="G1927"/>
  <c r="G1926" s="1"/>
  <c r="G1920"/>
  <c r="G1919" s="1"/>
  <c r="G1918" s="1"/>
  <c r="G1933"/>
  <c r="G1932" s="1"/>
  <c r="G1959"/>
  <c r="G1958" s="1"/>
  <c r="G1209"/>
  <c r="G1208" s="1"/>
  <c r="G1254"/>
  <c r="G1253" s="1"/>
  <c r="G1212"/>
  <c r="G1278"/>
  <c r="G1277" s="1"/>
  <c r="G1276" s="1"/>
  <c r="G1275" s="1"/>
  <c r="F26" i="2" s="1"/>
  <c r="G1355" i="1"/>
  <c r="G1328"/>
  <c r="G1327" s="1"/>
  <c r="G1320" s="1"/>
  <c r="G1483"/>
  <c r="G1482" s="1"/>
  <c r="G456"/>
  <c r="G458"/>
  <c r="G465"/>
  <c r="G464" s="1"/>
  <c r="G463" s="1"/>
  <c r="G462" s="1"/>
  <c r="G614"/>
  <c r="G992"/>
  <c r="G994"/>
  <c r="G999"/>
  <c r="G1003"/>
  <c r="G1002" s="1"/>
  <c r="G663" i="3" s="1"/>
  <c r="G662" s="1"/>
  <c r="G1062" i="1"/>
  <c r="G1064"/>
  <c r="G1086"/>
  <c r="G1085" s="1"/>
  <c r="G1084" s="1"/>
  <c r="G1083" s="1"/>
  <c r="G1095"/>
  <c r="G1094" s="1"/>
  <c r="G1092"/>
  <c r="G1091" s="1"/>
  <c r="G2011"/>
  <c r="G2010" s="1"/>
  <c r="G2015"/>
  <c r="G2014" s="1"/>
  <c r="G2013" s="1"/>
  <c r="G2019"/>
  <c r="G2021"/>
  <c r="G2442"/>
  <c r="G2439" s="1"/>
  <c r="G2437" s="1"/>
  <c r="G2122"/>
  <c r="G1950"/>
  <c r="G1949" s="1"/>
  <c r="G393" i="3"/>
  <c r="G392" s="1"/>
  <c r="G1934" i="1"/>
  <c r="G2300"/>
  <c r="G460"/>
  <c r="G1214"/>
  <c r="G1213" s="1"/>
  <c r="G988" i="3"/>
  <c r="G987" s="1"/>
  <c r="G1924" i="1"/>
  <c r="G1923" s="1"/>
  <c r="G1894"/>
  <c r="G1893" s="1"/>
  <c r="G1892" s="1"/>
  <c r="G1891" s="1"/>
  <c r="F56" i="2" s="1"/>
  <c r="G630" i="1"/>
  <c r="G629" s="1"/>
  <c r="G879"/>
  <c r="G878" s="1"/>
  <c r="G385" l="1"/>
  <c r="G384" s="1"/>
  <c r="G383" s="1"/>
  <c r="G373" s="1"/>
  <c r="G842" i="3"/>
  <c r="G841" s="1"/>
  <c r="G929"/>
  <c r="G928" s="1"/>
  <c r="G871" i="1"/>
  <c r="G1090"/>
  <c r="G1089" s="1"/>
  <c r="G1088" s="1"/>
  <c r="G1922"/>
  <c r="G1896" s="1"/>
  <c r="G2009"/>
  <c r="G2418"/>
  <c r="G2415" s="1"/>
  <c r="G2411" s="1"/>
  <c r="G2403" s="1"/>
  <c r="G2377" s="1"/>
  <c r="G1204"/>
  <c r="G1203" s="1"/>
  <c r="G1202" s="1"/>
  <c r="F20" i="2" s="1"/>
  <c r="G1545" i="3"/>
  <c r="G1544" s="1"/>
  <c r="G1218" i="1"/>
  <c r="G1217" s="1"/>
  <c r="G844"/>
  <c r="G843" s="1"/>
  <c r="G834"/>
  <c r="G833" s="1"/>
  <c r="G1083" i="3"/>
  <c r="G613" i="1"/>
  <c r="G612" s="1"/>
  <c r="G870"/>
  <c r="G869" s="1"/>
  <c r="G1279" i="3"/>
  <c r="G1266" i="1"/>
  <c r="G1265" s="1"/>
  <c r="F23" i="2" s="1"/>
  <c r="G1990" i="1"/>
  <c r="G1989" s="1"/>
  <c r="G1988" s="1"/>
  <c r="I62" i="2" s="1"/>
  <c r="G21" i="1"/>
  <c r="G480"/>
  <c r="G144" i="3"/>
  <c r="G143" s="1"/>
  <c r="G136" s="1"/>
  <c r="G1624"/>
  <c r="G1110"/>
  <c r="G1109" s="1"/>
  <c r="G1108" s="1"/>
  <c r="J1107"/>
  <c r="G2158" i="1"/>
  <c r="G2157" s="1"/>
  <c r="G744"/>
  <c r="G1481"/>
  <c r="G2034"/>
  <c r="G1144"/>
  <c r="G1143" s="1"/>
  <c r="G1142" s="1"/>
  <c r="G726" i="3"/>
  <c r="G725" s="1"/>
  <c r="G1158"/>
  <c r="G1157" s="1"/>
  <c r="G1156" s="1"/>
  <c r="G1237"/>
  <c r="G1160"/>
  <c r="G1149"/>
  <c r="G1148" s="1"/>
  <c r="G2119" i="1"/>
  <c r="G2118" s="1"/>
  <c r="G2117" s="1"/>
  <c r="G2128"/>
  <c r="G2018"/>
  <c r="G2017" s="1"/>
  <c r="G1561"/>
  <c r="G1557" s="1"/>
  <c r="G1193"/>
  <c r="G1192" s="1"/>
  <c r="G1191" s="1"/>
  <c r="G1600" i="3"/>
  <c r="G1599" s="1"/>
  <c r="G1590" s="1"/>
  <c r="G1616"/>
  <c r="G409"/>
  <c r="G408" s="1"/>
  <c r="G984"/>
  <c r="G2285" i="1"/>
  <c r="G378" i="3"/>
  <c r="G377" s="1"/>
  <c r="G756"/>
  <c r="G217"/>
  <c r="G214" s="1"/>
  <c r="L207"/>
  <c r="G1061" i="1"/>
  <c r="G1222" i="3"/>
  <c r="G1221" s="1"/>
  <c r="G1220" s="1"/>
  <c r="G1191"/>
  <c r="G1190" s="1"/>
  <c r="G1183" s="1"/>
  <c r="G1158" i="1"/>
  <c r="G1157" s="1"/>
  <c r="G1159"/>
  <c r="G1178" i="3"/>
  <c r="G1177" s="1"/>
  <c r="G191"/>
  <c r="G190" s="1"/>
  <c r="G212"/>
  <c r="G211" s="1"/>
  <c r="G1174"/>
  <c r="G1173" s="1"/>
  <c r="G1574" i="1"/>
  <c r="G657" i="3"/>
  <c r="G1136"/>
  <c r="G1135" s="1"/>
  <c r="G704"/>
  <c r="G703" s="1"/>
  <c r="G702" s="1"/>
  <c r="G1683"/>
  <c r="G1682" s="1"/>
  <c r="G387"/>
  <c r="G1710"/>
  <c r="G1713" s="1"/>
  <c r="F63" i="2"/>
  <c r="F62" s="1"/>
  <c r="G1143" i="3"/>
  <c r="G400"/>
  <c r="G399" s="1"/>
  <c r="G757"/>
  <c r="G1446"/>
  <c r="G1445" s="1"/>
  <c r="G1432" s="1"/>
  <c r="G1578" i="1"/>
  <c r="G1459"/>
  <c r="G991"/>
  <c r="G990" s="1"/>
  <c r="G391" i="3"/>
  <c r="G373" s="1"/>
  <c r="G1274"/>
  <c r="G384"/>
  <c r="G383" s="1"/>
  <c r="G2238" i="1"/>
  <c r="G2234" s="1"/>
  <c r="G2233" s="1"/>
  <c r="F42" i="2" s="1"/>
  <c r="G701" i="3"/>
  <c r="G700" s="1"/>
  <c r="G699" s="1"/>
  <c r="G698" s="1"/>
  <c r="G1127"/>
  <c r="G1126" s="1"/>
  <c r="G1125" s="1"/>
  <c r="G2445" i="1"/>
  <c r="G2444" s="1"/>
  <c r="G2435" s="1"/>
  <c r="G455"/>
  <c r="G454" s="1"/>
  <c r="G453" s="1"/>
  <c r="G633"/>
  <c r="G632" s="1"/>
  <c r="G2066"/>
  <c r="G2063" s="1"/>
  <c r="G2062" s="1"/>
  <c r="G551"/>
  <c r="G550" s="1"/>
  <c r="G543" s="1"/>
  <c r="G57" i="3"/>
  <c r="G56" s="1"/>
  <c r="G1953" i="1"/>
  <c r="G1952" s="1"/>
  <c r="G118"/>
  <c r="G1430"/>
  <c r="G1429" s="1"/>
  <c r="G1390"/>
  <c r="G1337"/>
  <c r="G1336" s="1"/>
  <c r="J1280" s="1"/>
  <c r="G1236" i="3" l="1"/>
  <c r="G1280" i="1"/>
  <c r="F27" i="2" s="1"/>
  <c r="G1156" i="1"/>
  <c r="F29" i="2"/>
  <c r="F28" s="1"/>
  <c r="G1147" i="3"/>
  <c r="G2447" i="1"/>
  <c r="G1423"/>
  <c r="G1422" s="1"/>
  <c r="G813" i="3"/>
  <c r="G2008" i="1"/>
  <c r="G2007" s="1"/>
  <c r="G2006" s="1"/>
  <c r="G189" i="3"/>
  <c r="G159" s="1"/>
  <c r="G139" i="1"/>
  <c r="G989"/>
  <c r="G988" s="1"/>
  <c r="G1948"/>
  <c r="G1942" s="1"/>
  <c r="F58" i="2" s="1"/>
  <c r="F49"/>
  <c r="G372" i="3"/>
  <c r="G1060" i="1"/>
  <c r="G1045" s="1"/>
  <c r="G542"/>
  <c r="G541" s="1"/>
  <c r="G1556"/>
  <c r="G2284"/>
  <c r="I44" i="2" s="1"/>
  <c r="J1104" i="3"/>
  <c r="J1101"/>
  <c r="G207"/>
  <c r="G1615"/>
  <c r="L1703"/>
  <c r="G2223" i="1"/>
  <c r="F57" i="2"/>
  <c r="G1480" i="1"/>
  <c r="G2127"/>
  <c r="F40" i="2" s="1"/>
  <c r="G117" i="1"/>
  <c r="G390" i="3"/>
  <c r="K814"/>
  <c r="G1141" i="1"/>
  <c r="G1136"/>
  <c r="G1135" s="1"/>
  <c r="F66" i="2"/>
  <c r="G1181" i="1"/>
  <c r="I64" i="2" s="1"/>
  <c r="F33"/>
  <c r="G1142" i="3"/>
  <c r="G452" i="1"/>
  <c r="L56" i="3"/>
  <c r="G479" i="1"/>
  <c r="G473" s="1"/>
  <c r="G1216"/>
  <c r="G1211" s="1"/>
  <c r="G1536" i="3"/>
  <c r="G398" i="1"/>
  <c r="G1182"/>
  <c r="F65" i="2" s="1"/>
  <c r="G1082" i="1"/>
  <c r="G1474" l="1"/>
  <c r="G389" i="3"/>
  <c r="G386" s="1"/>
  <c r="F21" i="2"/>
  <c r="G138" i="1"/>
  <c r="F53" i="2"/>
  <c r="F38"/>
  <c r="G1043" i="1"/>
  <c r="G1201"/>
  <c r="G518"/>
  <c r="F47" i="2"/>
  <c r="G199" i="3"/>
  <c r="G2216" i="1"/>
  <c r="G2215" s="1"/>
  <c r="G2156" s="1"/>
  <c r="F41" i="2" s="1"/>
  <c r="G116" i="1"/>
  <c r="G107" s="1"/>
  <c r="G1890"/>
  <c r="F36" i="2"/>
  <c r="G1389" i="1"/>
  <c r="G2033"/>
  <c r="G2032" s="1"/>
  <c r="F37" i="2" s="1"/>
  <c r="G1134" i="1"/>
  <c r="F22" i="2" s="1"/>
  <c r="F64"/>
  <c r="G1141" i="3"/>
  <c r="G18" s="1"/>
  <c r="G200"/>
  <c r="F48" i="2"/>
  <c r="L1723" i="3"/>
  <c r="I59" i="2"/>
  <c r="F54"/>
  <c r="F31"/>
  <c r="G2023" i="1"/>
  <c r="J1995" l="1"/>
  <c r="G1995"/>
  <c r="I52" i="2"/>
  <c r="G125" i="1"/>
  <c r="G20" s="1"/>
  <c r="F51" i="2"/>
  <c r="G540" i="1"/>
  <c r="G1131" s="1"/>
  <c r="I30" i="2"/>
  <c r="F24"/>
  <c r="F39"/>
  <c r="G2126" i="1"/>
  <c r="I55" i="2"/>
  <c r="F32"/>
  <c r="F30" s="1"/>
  <c r="F55"/>
  <c r="G1133" i="1"/>
  <c r="G1199" s="1"/>
  <c r="F52" i="2"/>
  <c r="G9" i="1"/>
  <c r="G442" s="1"/>
  <c r="F50" i="2" l="1"/>
  <c r="F46" s="1"/>
  <c r="G426" i="1"/>
  <c r="G447" s="1"/>
  <c r="F61" i="2"/>
  <c r="F59" s="1"/>
  <c r="F19"/>
  <c r="I39"/>
  <c r="F34"/>
  <c r="I46"/>
  <c r="I19"/>
  <c r="G2031" i="1"/>
  <c r="G2334" s="1"/>
  <c r="I34" i="2" l="1"/>
  <c r="G2428" i="1"/>
  <c r="F45" i="2" s="1"/>
  <c r="F44" s="1"/>
  <c r="F68" s="1"/>
  <c r="F98" s="1"/>
  <c r="G2427" i="1" l="1"/>
  <c r="F70" i="2"/>
  <c r="G2433" i="1" l="1"/>
  <c r="G2500" s="1"/>
  <c r="G2505" l="1"/>
  <c r="F92" i="2"/>
  <c r="G1689" i="3"/>
  <c r="I1689"/>
  <c r="H1689"/>
  <c r="H1508" s="1"/>
  <c r="H1703" s="1"/>
  <c r="G1508" l="1"/>
  <c r="I1508"/>
  <c r="I1703" s="1"/>
  <c r="G1703" l="1"/>
  <c r="G1731" s="1"/>
  <c r="I1712"/>
  <c r="I1708"/>
  <c r="I1731"/>
  <c r="H72" i="2"/>
  <c r="H1712" i="3"/>
  <c r="H1731"/>
  <c r="H1708"/>
  <c r="G72" i="2"/>
  <c r="G1712" i="3" l="1"/>
  <c r="F72" i="2"/>
  <c r="G1708" i="3"/>
</calcChain>
</file>

<file path=xl/sharedStrings.xml><?xml version="1.0" encoding="utf-8"?>
<sst xmlns="http://schemas.openxmlformats.org/spreadsheetml/2006/main" count="19013" uniqueCount="1200">
  <si>
    <t>Создание безопасной инфраструктуры образовательных организаций МО "Устьянский муниципальный район"</t>
  </si>
  <si>
    <t>Ремонт образовательных учреждений</t>
  </si>
  <si>
    <t>ОХРАНА ОКРУЖАЮЩЕЙ СРЕДЫ</t>
  </si>
  <si>
    <t>Мероприятия по созданию в дошкольных образовательных, общеобразовательных организациях, организациях дополнительного образования детей, условий для получения детьми-инвалидами качественного образования, осуществляемые в рамках гос.программы Архангельской области "Развитие образования и науки Архангельской области (2013-2020 годы)" федеральный бюджет</t>
  </si>
  <si>
    <t>08 2 01 R0271</t>
  </si>
  <si>
    <t>511</t>
  </si>
  <si>
    <t>Дотации на выравнивание бюджетной обеспеченности</t>
  </si>
  <si>
    <t>630</t>
  </si>
  <si>
    <t>Субсидии некоммерческим организациям (за исключением государственных (муниципальных) учреждений)</t>
  </si>
  <si>
    <t>06 2 00 83094</t>
  </si>
  <si>
    <t>06 6 00 00000</t>
  </si>
  <si>
    <t>Наименование</t>
  </si>
  <si>
    <t>Глава</t>
  </si>
  <si>
    <t>Раздел</t>
  </si>
  <si>
    <t>Подраздел</t>
  </si>
  <si>
    <t>Целевая статья</t>
  </si>
  <si>
    <t>Вид расходов</t>
  </si>
  <si>
    <t>ОБЩЕГОСУДАРСТВЕННЫЕ ВОПРОСЫ</t>
  </si>
  <si>
    <t>01</t>
  </si>
  <si>
    <t>21 0 00 80060</t>
  </si>
  <si>
    <t>мероприятие - обслуживание установленной в здании администрации и гараже системы автоматической пожарной сигнализации и системы оповещения людей о пожаре</t>
  </si>
  <si>
    <t>Другие общегосударственные вопросы</t>
  </si>
  <si>
    <t>13</t>
  </si>
  <si>
    <t>Подпрограмма "Создание условий для развития одаренных детей"</t>
  </si>
  <si>
    <t>ОБРАЗОВАНИЕ</t>
  </si>
  <si>
    <t>07</t>
  </si>
  <si>
    <t>Общее образование</t>
  </si>
  <si>
    <t>02</t>
  </si>
  <si>
    <t xml:space="preserve">Расходы на обеспечение деятельности учреждений по внешкольной работе с детьми </t>
  </si>
  <si>
    <t>Предоставление субсидий бюджетным, автономным учреждениям и иным некоммерческим организациям</t>
  </si>
  <si>
    <t>600</t>
  </si>
  <si>
    <t>Субсидии бюджетным учреждениям</t>
  </si>
  <si>
    <t>610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</si>
  <si>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</si>
  <si>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Субсидии бюджетным учреждениям на иные цели</t>
  </si>
  <si>
    <t>Закупка товаров, работ и услуг для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</si>
  <si>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</si>
  <si>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</si>
  <si>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</si>
  <si>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13 0 01 S5420</t>
  </si>
  <si>
    <t>08 2 02 R0271</t>
  </si>
  <si>
    <t>Мероприятия по созданию в дошкольных образовательных, общеобразовательных организациях, организациях дополнительного образования детей, условий для получения детьми-инвалидами качественного образования, осуществляемые в рамках гос.программы Архангельской области "Развитие образования и науки Архангельской области (2013-2020 годы)" областной бюджет</t>
  </si>
  <si>
    <t xml:space="preserve">КУЛЬТУРА И КИНЕМАТОГРАФИЯ </t>
  </si>
  <si>
    <t>08</t>
  </si>
  <si>
    <t>Культура</t>
  </si>
  <si>
    <t>06 2 20 83092</t>
  </si>
  <si>
    <t>Обеспечение населения услугами учреждений культуры</t>
  </si>
  <si>
    <t xml:space="preserve">Организация музейного  обслуживания </t>
  </si>
  <si>
    <t xml:space="preserve">Организация библиотечного обслуживания </t>
  </si>
  <si>
    <t>Расходы на обеспечение деятельности подведомственных учреждений</t>
  </si>
  <si>
    <t>757</t>
  </si>
  <si>
    <t>612</t>
  </si>
  <si>
    <t>Другие вопросы в области культуры, кинематографии</t>
  </si>
  <si>
    <t>04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</si>
  <si>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</si>
  <si>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(муниципальных) органов</t>
  </si>
  <si>
    <t>Фонд оплаты труда государственных (муниципальных) органов и взносы по обязательному социальному страхованию</t>
  </si>
  <si>
    <t>100</t>
  </si>
  <si>
    <t>120</t>
  </si>
  <si>
    <t>121</t>
  </si>
  <si>
    <t xml:space="preserve">Иные выплаты персоналу государственных (муниципальных) органов, за исключением фонда оплаты труда </t>
  </si>
  <si>
    <t>122</t>
  </si>
  <si>
    <t>Иные бюджетные ассигнования</t>
  </si>
  <si>
    <t>800</t>
  </si>
  <si>
    <t>Обеспечение питанием обучающихся по программам начального общего, основного общего, среднего общего образования в муниципальных общеобразовательных организациях, проживающих в интернате</t>
  </si>
  <si>
    <t>Уплата налогов , сборов и иных платежей</t>
  </si>
  <si>
    <t>850</t>
  </si>
  <si>
    <t>Социальное обеспечение населения</t>
  </si>
  <si>
    <t>10</t>
  </si>
  <si>
    <t>03</t>
  </si>
  <si>
    <t>Массовый спорт</t>
  </si>
  <si>
    <t>11</t>
  </si>
  <si>
    <t xml:space="preserve">мероприятие - "Создание условий для укрепления здоровья населения" </t>
  </si>
  <si>
    <t>ИТОГО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</si>
  <si>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</si>
  <si>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Расходы на содержание муниципальных органов и обеспечение их функций</t>
  </si>
  <si>
    <t xml:space="preserve">Организация ритуальных услуг
</t>
  </si>
  <si>
    <t>22 0 00 83165</t>
  </si>
  <si>
    <t xml:space="preserve">Содержание кладбищ </t>
  </si>
  <si>
    <t>22 0 00 83170</t>
  </si>
  <si>
    <t>Уплата взносов на кап.ремонт многоквартирных домов находящихся на территории сельских поселений МО "Устьянский  муниципальный район" Фонд кап.ремонта многокв. домов Арх.обл.в 100% объёме</t>
  </si>
  <si>
    <t>22 0 00 83180</t>
  </si>
  <si>
    <t>Проведение  капитального ремонта жилого фонда</t>
  </si>
  <si>
    <t>22 0 00 83190</t>
  </si>
  <si>
    <t>Мероприятия в области жилищного хозяйства</t>
  </si>
  <si>
    <t>НАЦИОНАЛЬНАЯ ЭКОНОМИКА</t>
  </si>
  <si>
    <t>Другие вопросы в области национальной экономики</t>
  </si>
  <si>
    <t>12</t>
  </si>
  <si>
    <t>Дошкольное образование</t>
  </si>
  <si>
    <t>Подпрограмма "Развитие дошкольного, общего и дополнительного образования Устьянского района"</t>
  </si>
  <si>
    <t>Реализация общеобразовательных программ</t>
  </si>
  <si>
    <t>611</t>
  </si>
  <si>
    <t>Расходы на обеспечение деятельности детских дошкольных учреждений</t>
  </si>
  <si>
    <t>774</t>
  </si>
  <si>
    <t>Дополнительное образование детей</t>
  </si>
  <si>
    <t>Капитальные вложения в объекты государственной (муниципальной) собственности</t>
  </si>
  <si>
    <t>06 4 00 00000</t>
  </si>
  <si>
    <t>Непрограммные расходы в сфере общегосударственных вопросов</t>
  </si>
  <si>
    <t xml:space="preserve">Формирование доступной среды для инвалидов в муниципальных районах </t>
  </si>
  <si>
    <t>22 0 00 83160</t>
  </si>
  <si>
    <t>06 1 00 00000</t>
  </si>
  <si>
    <t>06 1 00 83091</t>
  </si>
  <si>
    <t>Содержание, капитальный ремонт, ремонт и обустройство автомобильных дорог общего пользования местного значения вне границ населенных пунктов, в границах муниципального района, включая обеспечение безопасности дорожного движения на них</t>
  </si>
  <si>
    <t>Содержание, капитальный ремонт, ремонт и обустройство автомобильных дорог вне границ населенных пунктов за счет средств муниципального дорожного фонда</t>
  </si>
  <si>
    <t>06 2 00 00000</t>
  </si>
  <si>
    <t>06 2 00 83092</t>
  </si>
  <si>
    <t>Содержание, капитальный ремонт, ремонт и обустройство автомобильных дорог общего пользования местного значения в границах населенных пунктов, включая обеспечение безопасности дорожного движения на них</t>
  </si>
  <si>
    <t>Содержание, капитальный ремонт, ремонт и обустройство автомобильных дорог в границах населенных пунктов за счет средств муниципального дорожного фонда</t>
  </si>
  <si>
    <t>1. Муниципальные программы</t>
  </si>
  <si>
    <t>01 0 0 00000</t>
  </si>
  <si>
    <t>Содействие по созданию условий в обеспечении товарами  первой необходимости жителей труднодоступных и малонаселенных пунктов района</t>
  </si>
  <si>
    <t>Расходы на обеспечение деятельности учреждения по дополнительной работе с детьми спортивной направленности</t>
  </si>
  <si>
    <t>Муниципальная программа "Развитие туризма в Устьянском районе на 2014-2020 годы"</t>
  </si>
  <si>
    <t>Муниципальная программа "Развитие малого и среднего предпринимательства в Устьянском районе на 2014-2016 годы"</t>
  </si>
  <si>
    <t>Иные бюджетные средства</t>
  </si>
  <si>
    <t>Содержание кладбищ и оказание ритуальных услуг</t>
  </si>
  <si>
    <t>2. Непрограммные направления деятельности</t>
  </si>
  <si>
    <t>Расходы на обеспечение деятельности подведомственных учреждений (Школы - детские сады, школы начальные, неполные средние и средние</t>
  </si>
  <si>
    <t>Подпрограмма "Отдых детей в каникулярный период"</t>
  </si>
  <si>
    <t>Финансовая поддержка социально-ориентированных некоммерческих организаций</t>
  </si>
  <si>
    <t>Частичное возмещение расходов по предоставлению мер социальной поддержки квалифицированных специалистов учреждений, финансируемых из местных бюджетов, работающих и проживающих в сельской местности, рабочих поселках (поселках городского типа)</t>
  </si>
  <si>
    <t>Другие вопросы в области образования</t>
  </si>
  <si>
    <t>09</t>
  </si>
  <si>
    <t>Руководство и управление в сфере установленных функций органов государственной власти субъектов Российской Федерации и органов местного самоуправления</t>
  </si>
  <si>
    <t>Выявление детей с ограниченными возможностями здоровья и проведение их комплексного обследования</t>
  </si>
  <si>
    <t>12 0 00 L5190</t>
  </si>
  <si>
    <t>Осуществление государственных полномочий по финансовому обеспечению оплаты набора продуктов питания в оздоровительных лагерях с дневным пребыванием детей</t>
  </si>
  <si>
    <t>Организация сбора и утилизации опасных отходов</t>
  </si>
  <si>
    <t>Подпрограмма "Отдых детей в каникулярный период" Мероприятия по оздоровлению детей и подростков, трудоустройство подростков,акарицидная обработка территорий оздоровительных лагерей с дневным пребыванием детей и др. за счет местного бюджета</t>
  </si>
  <si>
    <t>06 1 01 83091</t>
  </si>
  <si>
    <t>06 1 02 83091</t>
  </si>
  <si>
    <t>06 1 01 00000</t>
  </si>
  <si>
    <t>06 1 02 00000</t>
  </si>
  <si>
    <t>08 1 01 78620</t>
  </si>
  <si>
    <t>08 4 02 78320</t>
  </si>
  <si>
    <t>20 0 00 81540</t>
  </si>
  <si>
    <t>Организация и проведение мероприятий, направленных на развитие туризма в Устьянском районе</t>
  </si>
  <si>
    <t>20 0 00 81510</t>
  </si>
  <si>
    <t>09 0 00 00000</t>
  </si>
  <si>
    <t>Межбюджетные трансферты бюджетам муниципальных районов из бюджетов поселений по передаваемым полномочиям по осуществлению внешнего муниципального финансового контроля в соответствии с заключенными соглашениями</t>
  </si>
  <si>
    <t>Подпрограмма "Развитие технического творчества и прочих условий для одаренных детей"</t>
  </si>
  <si>
    <t>Участие в мероприятиях детей (олимпиады,конкурсы,конференции и т.д.)</t>
  </si>
  <si>
    <t>Подпрограмма "Раходы на содержание органов местного самоуправления в сфере образования"</t>
  </si>
  <si>
    <t>Уплата налогов, сборов и иных платежей</t>
  </si>
  <si>
    <t>СОЦИАЛЬНАЯ ПОЛИТИКА</t>
  </si>
  <si>
    <t>Пенсионное обеспечение</t>
  </si>
  <si>
    <t xml:space="preserve">Доплаты к пенсиям муниципальных служащих </t>
  </si>
  <si>
    <t>Социальное обеспечение и иные выплаты населению</t>
  </si>
  <si>
    <t>300</t>
  </si>
  <si>
    <t>Социальные выплаты гражданам, кроме публичных нормативных социальных выплат</t>
  </si>
  <si>
    <t>320</t>
  </si>
  <si>
    <t>Пособия, компенсации и иные социальные выплаты гражданам, кроме публичных нормативных обязательств</t>
  </si>
  <si>
    <t>Охрана семьи и детства</t>
  </si>
  <si>
    <t>Компенсация родительской платы за присмотр и уход за ребенком в образовательных организациях, реализующих образовательную программу дошкольного образования</t>
  </si>
  <si>
    <t>Подпрограмма «Поддержание устойчивого исполнения бюджетов муниципальных образований Устьянского района»</t>
  </si>
  <si>
    <t>Межбюджетные трансферты</t>
  </si>
  <si>
    <t>500</t>
  </si>
  <si>
    <t>Субвенции</t>
  </si>
  <si>
    <t>530</t>
  </si>
  <si>
    <t>Обеспечение деятельности финансовых, налоговых и таможенных органов и органов финансового (финансово- бюджетного) надзора</t>
  </si>
  <si>
    <t>06</t>
  </si>
  <si>
    <t>Подпрограмма "Организация и обеспечение бюджетного процесса и развитие информационных систем управления финансами в Устьянском районе"</t>
  </si>
  <si>
    <t>Непрограммные расходы в сфере других общегосударственных вопросах</t>
  </si>
  <si>
    <t>НАЦИОНАЛЬНАЯ ОБОРОНА</t>
  </si>
  <si>
    <t xml:space="preserve">Мобилизационная и вневойсковая подготовка </t>
  </si>
  <si>
    <t>Осуществление первичного воинского учета на территориях, где отсутствуют военные комиссариаты</t>
  </si>
  <si>
    <t>НАЦИОНАЛЬНАЯ БЕЗОПАСНОСТЬ И ПРАВООХРАНИТЕЛЬНАЯ ДЕЯТЕЛЬНОСТЬ</t>
  </si>
  <si>
    <t>Резервный фонд администрации муниципального образования</t>
  </si>
  <si>
    <t>Субсидии</t>
  </si>
  <si>
    <t>520</t>
  </si>
  <si>
    <t>Дорожное хозяйство</t>
  </si>
  <si>
    <t>05</t>
  </si>
  <si>
    <t>Жилищное хозяйство</t>
  </si>
  <si>
    <t>Коммунальное хозяйство</t>
  </si>
  <si>
    <t>Субсидии, за исключением субсидий на софинансирование капитальных вложений в объекты государственной (муниципальной) собственности</t>
  </si>
  <si>
    <t>521</t>
  </si>
  <si>
    <t>Иные межбюджетные трансферты</t>
  </si>
  <si>
    <t>540</t>
  </si>
  <si>
    <t>Резервные средства</t>
  </si>
  <si>
    <t>870</t>
  </si>
  <si>
    <t>Благоустройство</t>
  </si>
  <si>
    <t>12 0 00 L4670</t>
  </si>
  <si>
    <t>Обеспечение развития и укрепления материально-технической базы домов культуры в населенных пунктах с числом жителей до 50 тысяч человек</t>
  </si>
  <si>
    <t>Реализация мероприятий по обеспечению жильем молодых семей</t>
  </si>
  <si>
    <t>Мероприятия в сфере пожарной безопасности</t>
  </si>
  <si>
    <t>06 1 10 83091</t>
  </si>
  <si>
    <t>Реализация муниципальных программ поддержки социально ориентированных некоммерческих организаций</t>
  </si>
  <si>
    <t>08 0 00 00000</t>
  </si>
  <si>
    <t>08 3 00 00000</t>
  </si>
  <si>
    <t>08 3 00 78320</t>
  </si>
  <si>
    <t>08 3 00 88320</t>
  </si>
  <si>
    <t>12 0 00 00000</t>
  </si>
  <si>
    <t>12 0  00 85040</t>
  </si>
  <si>
    <t>13 0 00 00000</t>
  </si>
  <si>
    <t>13 0 00 85420</t>
  </si>
  <si>
    <t>15 0 00 00000</t>
  </si>
  <si>
    <t>15 0 00 88860</t>
  </si>
  <si>
    <t>12 0 00 85010</t>
  </si>
  <si>
    <t>12 0 00 85020</t>
  </si>
  <si>
    <t>12 0 00 85030</t>
  </si>
  <si>
    <t>10 0 00 00000</t>
  </si>
  <si>
    <t>10 0 00 88850</t>
  </si>
  <si>
    <t>12 0 00 80010</t>
  </si>
  <si>
    <t>01 0 00 00000</t>
  </si>
  <si>
    <t>13 0 00 85410</t>
  </si>
  <si>
    <t>03 0 00 00000</t>
  </si>
  <si>
    <t>03 0 00 80010</t>
  </si>
  <si>
    <t>03 0 00 80620</t>
  </si>
  <si>
    <t>96 0 00 00000</t>
  </si>
  <si>
    <t>96 0 00 81110</t>
  </si>
  <si>
    <t>03 0 00 82690</t>
  </si>
  <si>
    <t>03 0 00 82700</t>
  </si>
  <si>
    <t>07 0 00 00000</t>
  </si>
  <si>
    <t>08 1 00 00000</t>
  </si>
  <si>
    <t>08 1 00 78620</t>
  </si>
  <si>
    <t>08 1 00 80120</t>
  </si>
  <si>
    <t>08 2 00 00000</t>
  </si>
  <si>
    <t>08 2 00 80190</t>
  </si>
  <si>
    <t>17 0 00 00000</t>
  </si>
  <si>
    <t>17 0 00 88460</t>
  </si>
  <si>
    <t>08 1 00 80130</t>
  </si>
  <si>
    <t>08 1 00 80140</t>
  </si>
  <si>
    <t>08 4 00 00000</t>
  </si>
  <si>
    <t>08 4 00 80150</t>
  </si>
  <si>
    <t>08 1 00 80180</t>
  </si>
  <si>
    <t>08 5 00 00000</t>
  </si>
  <si>
    <t>08 5 00 80010</t>
  </si>
  <si>
    <t>83 0 00 78650</t>
  </si>
  <si>
    <t>19 0 00 00000</t>
  </si>
  <si>
    <t>19 3 00 00000</t>
  </si>
  <si>
    <t>19 1 00 00000</t>
  </si>
  <si>
    <t>19 1 00 80010</t>
  </si>
  <si>
    <t>87 0 00 00000</t>
  </si>
  <si>
    <t>06 0 00 00000</t>
  </si>
  <si>
    <t>19 2 00 00000</t>
  </si>
  <si>
    <t>19 2 00 81750</t>
  </si>
  <si>
    <t>19 3 00 78010</t>
  </si>
  <si>
    <t>19 3 00 88230</t>
  </si>
  <si>
    <t>81 0 00 00000</t>
  </si>
  <si>
    <t>81 1 00 00000</t>
  </si>
  <si>
    <t>81 1 00 80010</t>
  </si>
  <si>
    <t>05 0 00 00000</t>
  </si>
  <si>
    <t>05 0 00 78700</t>
  </si>
  <si>
    <t>81 2 00 00000</t>
  </si>
  <si>
    <t>81 2 00 80010</t>
  </si>
  <si>
    <t>81 2 00 78710</t>
  </si>
  <si>
    <t>02 0 00 00000</t>
  </si>
  <si>
    <t>02 0 00 81180</t>
  </si>
  <si>
    <t>21 0 00 00000</t>
  </si>
  <si>
    <t>84 0 00 00000</t>
  </si>
  <si>
    <t>20 0 00 00000</t>
  </si>
  <si>
    <t>20 0 00 81520</t>
  </si>
  <si>
    <r>
      <t>20 0 00</t>
    </r>
    <r>
      <rPr>
        <sz val="10"/>
        <color indexed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81520</t>
    </r>
  </si>
  <si>
    <t>16 0 00 00000</t>
  </si>
  <si>
    <t>16 0 00 88890</t>
  </si>
  <si>
    <t>18 0 00 00000</t>
  </si>
  <si>
    <t>18 0 00 88870</t>
  </si>
  <si>
    <t>05 0 00 82990</t>
  </si>
  <si>
    <t>14 0 00 00000</t>
  </si>
  <si>
    <t>14 0 00 88440</t>
  </si>
  <si>
    <t>11 0 00 00000</t>
  </si>
  <si>
    <t>04 0 00 00000</t>
  </si>
  <si>
    <t>82 0 00 00000</t>
  </si>
  <si>
    <t>82 1 00 00000</t>
  </si>
  <si>
    <t>82 1 00 80010</t>
  </si>
  <si>
    <t>82 2 00 00000</t>
  </si>
  <si>
    <t>82 2 00 80010</t>
  </si>
  <si>
    <t>82 3 00 00000</t>
  </si>
  <si>
    <t>82 3 00 80010</t>
  </si>
  <si>
    <t>82 4 00 00000</t>
  </si>
  <si>
    <t>Повышение средней заработной платы педагогических работников муниципальных учреждений дополнительного образования в целях реализации Указа Президента Российской Федерации от 01 июня 2012 года № 761 О Национальной стратегии действий в интересах детей на 2012-2017 годы"</t>
  </si>
  <si>
    <t>Резервный фонд Правительства Архангельской области</t>
  </si>
  <si>
    <t>04 0 00 78130</t>
  </si>
  <si>
    <t>Улучшение жилищных условий граждан, проживающих в сельской местности, в том числе молодых семей и молодых специалистов</t>
  </si>
  <si>
    <t>87 0 00 81400</t>
  </si>
  <si>
    <t>Судебная система</t>
  </si>
  <si>
    <t>Непрограммные расходы в сфере судебной системы</t>
  </si>
  <si>
    <t>97 0 00 00000</t>
  </si>
  <si>
    <t>мероприятия - Подготовка землеустроительной документации на земельные участки для проведения разграничения государственной собственности на земельные участки, предоставление земельных участков в аренду, в постоянное пользование, безвозмездное пользование, в собственность, проведение муниципального контроля в отношении земельных участков и муниципального имущества, в том числе судебные и почтовые расходы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</si>
  <si>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</si>
  <si>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Молодежная политика </t>
  </si>
  <si>
    <t>22 0 00 80010</t>
  </si>
  <si>
    <t>19 3 00 88020</t>
  </si>
  <si>
    <t>БЛАГОУСТРОЙСТВО</t>
  </si>
  <si>
    <t>11 0 00 88910</t>
  </si>
  <si>
    <t>23 0 00 00000</t>
  </si>
  <si>
    <t>23 0 00 R0820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</si>
  <si>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</si>
  <si>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(областной бюджет)</t>
  </si>
  <si>
    <t>23 0 00 87050</t>
  </si>
  <si>
    <t>23 0 00 87350</t>
  </si>
  <si>
    <t>84 0 00 80100</t>
  </si>
  <si>
    <t>08 2 00 80220</t>
  </si>
  <si>
    <t>Создание условий, отвечающих требованиям пожарной безопасности</t>
  </si>
  <si>
    <t>22 0 00 00000</t>
  </si>
  <si>
    <t>22 0 00 83150</t>
  </si>
  <si>
    <t>Резервный фонд для создания групп, классов-комплектов и объединений дополнительного образования</t>
  </si>
  <si>
    <t>Мероприятия по реализации молодежной политики в муниципальных образованиях</t>
  </si>
  <si>
    <t>06 3 00 83100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</si>
  <si>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</si>
  <si>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</si>
  <si>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Подпрограмма "Управление муниципальным долгом Устьянского района"</t>
  </si>
  <si>
    <t>Обслуживание муниципального долга</t>
  </si>
  <si>
    <t>Обслуживание государственного (муниципального) долга</t>
  </si>
  <si>
    <t>700</t>
  </si>
  <si>
    <t xml:space="preserve">Обслуживание муниципального долга </t>
  </si>
  <si>
    <t>730</t>
  </si>
  <si>
    <t>МЕЖБЮДЖЕТНЫЕ ТРАНСФЕРТЫ ОБЩЕГО ХАРАКТЕРА БЮДЖЕТАМ СУБЪЕКТОВ РОССИЙСКОЙ ФЕДЕРАЦИИ И МУНИЦАПАЛЬНЫХ ОБРАЗОВАНИЙ</t>
  </si>
  <si>
    <t>14</t>
  </si>
  <si>
    <t>Дотации на выравнивание бюджетной обеспеченности субъектов Российской Федерации и муниципальных образований</t>
  </si>
  <si>
    <t>Выравнивание бюджетной обеспеченности поселений из бюджета муниципального района</t>
  </si>
  <si>
    <t>Дотации</t>
  </si>
  <si>
    <t>510</t>
  </si>
  <si>
    <t>Выравнивание бюджетной обеспеченности поселений</t>
  </si>
  <si>
    <t>Прочие межбюджетные трансферты общего характера</t>
  </si>
  <si>
    <t>Функционирование высшего должностного лица субъекта РФ и муниципального образования</t>
  </si>
  <si>
    <t xml:space="preserve">Обеспечение функционирования Главы и администрации муниципального образования </t>
  </si>
  <si>
    <t>Глава муниципального образования</t>
  </si>
  <si>
    <t>Расходы на выплаты персоналу в целях обеспечения выполнения функций государственными органами, казенными учредениями, органами управления государственными внебюджетными фондами</t>
  </si>
  <si>
    <t>Передача полномочий в рамках организации в границах поселений  электро-, тепло-, газо- и водоснабжениея населения, водоотведения, снабжения населения топливом в пределах полномочий, установленных законодательством РФ</t>
  </si>
  <si>
    <t>22 0 00 83140</t>
  </si>
  <si>
    <t>Осуществление государственных полномочий по формированию торгового реестра</t>
  </si>
  <si>
    <t>Закупка товаров, работ и услуг для муниципальных нужд</t>
  </si>
  <si>
    <t>Администрация муниципального образования</t>
  </si>
  <si>
    <t>110</t>
  </si>
  <si>
    <t>Расходы на выплаты персоналу казенных учреждений</t>
  </si>
  <si>
    <t>830</t>
  </si>
  <si>
    <t>Исполнение судебных актов</t>
  </si>
  <si>
    <t>Осуществление государственных полномочий в сфере охраны труда</t>
  </si>
  <si>
    <t>Осуществление государственных полномочий по регистрации и учету граждан, имеющих право на получение жилищных субсидий в связи с переселением из районов Крайнего Севера и приравненных к ним местностей</t>
  </si>
  <si>
    <t>Резервные фонды</t>
  </si>
  <si>
    <t>Обеспечение функционирования эксплуатационного управления</t>
  </si>
  <si>
    <t>Возмещение расходов по исполнительному листу</t>
  </si>
  <si>
    <t>Мероприятия в сфере предупреждения и ликвидации последствий чрезвычайных ситуаций и стихийных бедствий природного и техногенного характера по соглашениям о передаче полномочий поселений мун.району</t>
  </si>
  <si>
    <t>Другие вопросы в области национальной безопасности и правоохранительной деятельности</t>
  </si>
  <si>
    <t>Мероприятия по повышению эффективности системы профилактики, безнадзорности и правонарушений несовершеннолетних</t>
  </si>
  <si>
    <t>06 4 00 83070</t>
  </si>
  <si>
    <t xml:space="preserve">Выполнение работ (услуг), связанных с осуществлением регулярных перевозок по регулируемым тарифам </t>
  </si>
  <si>
    <t>Проведение районных мероприятий для молодежи</t>
  </si>
  <si>
    <t>Субсидии юридическим лицам (кроме некоммерческих организаций), индивидуальным предпринимателям, физическим лицам</t>
  </si>
  <si>
    <t>810</t>
  </si>
  <si>
    <t>Транспорт</t>
  </si>
  <si>
    <t>Создание эффективной транспортной системы</t>
  </si>
  <si>
    <t>Содействие по созданию условий в обеспечении товарами  первой необходимости жителей труднодоступныхи малонаселенных пунктов района</t>
  </si>
  <si>
    <t>ЖИЛИЩНО-КОММУНАЛЬНОЙ ХОЗЯЙСТВО</t>
  </si>
  <si>
    <t>Капитальные вложения в объекты недвижимого имущества государственной (муниципальной) собственности</t>
  </si>
  <si>
    <t>400</t>
  </si>
  <si>
    <t>Бюджетные инвестиции</t>
  </si>
  <si>
    <t>410</t>
  </si>
  <si>
    <t>Мероприятия по оздоровлению детей и подростков, трудоустройство подростков,акарицидная обработка территорий оздоровительных лагерей с дневным пребыванием детей и др. за счет местного бюджета</t>
  </si>
  <si>
    <t>Другие вопросы в области охраны окружающей среды</t>
  </si>
  <si>
    <t xml:space="preserve">Социальное обеспечение и иные выплаты населению
</t>
  </si>
  <si>
    <t>Публичные нормативные социальные выплаты гражданам</t>
  </si>
  <si>
    <t>310</t>
  </si>
  <si>
    <t>Обеспечение равной доступности услуг общественного транспорта для категорий граждан, установленных статьями 2 и 4 Федерального закона от 12 января 1995 года № 5-ФЗ "О ветеранах"</t>
  </si>
  <si>
    <t>Социальные выплаты в части исполнения публичных нормативных обязательств</t>
  </si>
  <si>
    <t xml:space="preserve">Социальное обеспечение и иные выплаты населению </t>
  </si>
  <si>
    <t>Выплаты приемным семьям на оздоровление и организацию отдыха приемных детей</t>
  </si>
  <si>
    <t>ФИЗИЧЕСКАЯ КУЛЬТУРА И СПОРТ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</si>
  <si>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</si>
  <si>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Обеспечение деятельности представительного органа</t>
  </si>
  <si>
    <t>Председатель представительного органа муниципального образования</t>
  </si>
  <si>
    <t>Депутаты представительного органа муниципального образования</t>
  </si>
  <si>
    <t>Обеспечение функционирования представительного органа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</si>
  <si>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</si>
  <si>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функционирования контрольно-ревизионной комиссии</t>
  </si>
  <si>
    <t>ВСЕГО</t>
  </si>
  <si>
    <t>Поддержка малого и среднего предпринимательства, включая крестьянские (фермерские) хозяйства за счет средств местного бюджета</t>
  </si>
  <si>
    <t>Приложение №</t>
  </si>
  <si>
    <t>Сумма, рублей</t>
  </si>
  <si>
    <t>23 0 00 78770</t>
  </si>
  <si>
    <t>97 0 00 51200</t>
  </si>
  <si>
    <t>23 0 00 78910</t>
  </si>
  <si>
    <t>11 0 00 88911</t>
  </si>
  <si>
    <t>11 0 00 88912</t>
  </si>
  <si>
    <t xml:space="preserve">07 0 00 88282 </t>
  </si>
  <si>
    <t>Выполнение работ по устройству контейнерных площадок</t>
  </si>
  <si>
    <t>22 0 00 83200</t>
  </si>
  <si>
    <t>Мероприятия в области благоустройства</t>
  </si>
  <si>
    <t>02 0 00 S8410</t>
  </si>
  <si>
    <t>02 0 00 S8420</t>
  </si>
  <si>
    <t>08 2 00 80221</t>
  </si>
  <si>
    <t>19 3 00 51180</t>
  </si>
  <si>
    <t>81 2 00 78690</t>
  </si>
  <si>
    <t>08 1 00 88240</t>
  </si>
  <si>
    <t>Реализация мер по обеспечению безопасности граждан и антитеррористической защишенности объектов образовательных организаций</t>
  </si>
  <si>
    <t>Содержание, ремонт и обустройство автомобильных дорог общего пользования местного значения вне границ населенных пунктов, в границах муниципального района, включая обеспечение безопасности дорожного движения на них</t>
  </si>
  <si>
    <t>Содержание, ремонт и обустройство автомобильных дорог вне границ населенных пунктов за счет средств муниципального дорожного фонда</t>
  </si>
  <si>
    <t>Содержание,  ремонт и обустройство автомобильных дорог общего пользования местного значения в границах населенных пунктов, включая обеспечение безопасности дорожного движения на них</t>
  </si>
  <si>
    <t>Содержание,  ремонт и обустройство автомобильных дорог в границах населенных пунктов за счет средств муниципального дорожного фонда</t>
  </si>
  <si>
    <t xml:space="preserve">Субсидии на поддержку отрасли культуры </t>
  </si>
  <si>
    <t>12 0 00 88240</t>
  </si>
  <si>
    <t>Частичное возмещение расходов по предоставлению мер социальной поддержки квалифицированных специалистов учреждений, финансируемых из местных бюджетов, работающих и проживающих в сельской местности, рабочих поселках (поселках городского типа) за счет средств местного бюджета</t>
  </si>
  <si>
    <t>05 0 00 78270</t>
  </si>
  <si>
    <t>08 0  00 00000</t>
  </si>
  <si>
    <t>06 0 00 83120</t>
  </si>
  <si>
    <t>Субсидия на софинансирование проведения работ по разработке комплексной схемы организации дорожного движения</t>
  </si>
  <si>
    <t>21 0 00 80052</t>
  </si>
  <si>
    <t>Управление строительства и инфраструктуры муниципального образования "Устьянский муниципальный район"</t>
  </si>
  <si>
    <t>09 0 F2 55550</t>
  </si>
  <si>
    <t>Субсидии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</si>
  <si>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96 1 00 81110</t>
  </si>
  <si>
    <t>Возмещение расходов по исполнительному листу (госпошлина)</t>
  </si>
  <si>
    <t>06 6 00 S875Д</t>
  </si>
  <si>
    <t>12 0 00 S6820</t>
  </si>
  <si>
    <t xml:space="preserve">87 0 00 81400 </t>
  </si>
  <si>
    <t xml:space="preserve">87 0 00 00000 </t>
  </si>
  <si>
    <t>01 0 00 L4970</t>
  </si>
  <si>
    <t>01 0 00 S8510</t>
  </si>
  <si>
    <t>Госпрограмма Архангельской области "Обеспечение качественным, доступным жильем и объектами инженерной инфраструктуры населения Арх.области (2014-2020 годы) Мероприятия подпрограммы "Обеспечение жильем молодых семей" предоставление дополнительной социальной выплаты при рождении (усыновлении) ребенка</t>
  </si>
  <si>
    <t>Оснащение образовательных организаций Архангельской области специальными транспортными средствами для перевозки детей</t>
  </si>
  <si>
    <t>Создание в общеобразовательных организациях, расположенных в сельской местности, условий для занятий физической культурой и спортом</t>
  </si>
  <si>
    <t>16 0 00 88891</t>
  </si>
  <si>
    <t>Мероприятия по предупреждению преступлений, терроризма, экстремизма и других правонарушений  по соглашению о передаче полномочий поселений мун.району</t>
  </si>
  <si>
    <t>22 0 00 83166</t>
  </si>
  <si>
    <t>10 0 00 88870</t>
  </si>
  <si>
    <t>460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</si>
  <si>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</si>
  <si>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Ремонт и обустройство автомобильных дорог общего пользования местного значения вне границ населенных пунктов, в границах муниципального района, включая обеспечение безопасности дорожного движения на них обеспечивающих межмуниципальное сообщение ( Шурай - Митинская )</t>
  </si>
  <si>
    <t>Содержание, капитальный ремонт, ремонт и обустройство автомобильных дорог общего пользования местного значения в границах населенных пунктов за счет остатка средств ликвидируемых муниципальных дорожных фондов сельских поселений на 01.01.2016г.</t>
  </si>
  <si>
    <t>Мероприятия в области переселения граждан из ветхого и аварийного жилья Устьянского района Архангельской области</t>
  </si>
  <si>
    <t>08 3 00 S8530</t>
  </si>
  <si>
    <t>Мероприятия по реализации молодежной политики в муниципальных образованиях (содействие трудоустройству несовершеннолетних граждан на территории Архангельской области)</t>
  </si>
  <si>
    <t>12 0 00 86030</t>
  </si>
  <si>
    <t>Создание модельной муниципальной библиотеки</t>
  </si>
  <si>
    <t>08 2 00 80191</t>
  </si>
  <si>
    <t>Оснащение пищеблоков в образовательных учреждениях</t>
  </si>
  <si>
    <t>96 2 00 81110</t>
  </si>
  <si>
    <t>Возмещение расходов по исполнительному листу (судебные издержки)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</si>
  <si>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</si>
  <si>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Развитие территориального общественного самоуправления в Архангельской области</t>
  </si>
  <si>
    <t>Комплектование книжных фондов библиотек муниципальных образований Архангельской области и подписка на периодическую печать</t>
  </si>
  <si>
    <t>08 1 00 S8330</t>
  </si>
  <si>
    <t>08 1 00 78650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</si>
  <si>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строительств, за счет средств, поступивших от Фонда содействия реформированию жилищно-коммунального хозяйства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</si>
  <si>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строительств, за счет средств бюджетов субъектов Российской Федерации</t>
  </si>
  <si>
    <t xml:space="preserve">Муниципальная программа "Управление муниципальным имуществом муниципального образования "Устьянский муниципальный район" </t>
  </si>
  <si>
    <t>Муниципальная программа "Управление муниципальными финансами и муниципальным долгом Устьянского района"</t>
  </si>
  <si>
    <t>04 0 00 88881</t>
  </si>
  <si>
    <t>08 2 00 86840</t>
  </si>
  <si>
    <t>Публикации в СМИ информационных материалов</t>
  </si>
  <si>
    <t>02 0 00 81150</t>
  </si>
  <si>
    <t>Проведение ежегодных аттестационных мероприятий по режимному кабинету и защищаемому помещению</t>
  </si>
  <si>
    <t>20 0 00 81522</t>
  </si>
  <si>
    <t>04 0 00 88885</t>
  </si>
  <si>
    <t>Реализация мероприятий по благоустройству сельских территорий</t>
  </si>
  <si>
    <t>05 0 00 82995</t>
  </si>
  <si>
    <t>Содействие оформлению прав собственности сельскохозяйственных товаропроизводителей на земельные участки сельскохозяйственного назначения</t>
  </si>
  <si>
    <t>25 0 00 88887</t>
  </si>
  <si>
    <t>Закупка товаров, работ и услуг для обеспечения государственных (муниципальных) нужд</t>
  </si>
  <si>
    <t>Мероприятия по формированию законопослушного поведения участников дорожного движения</t>
  </si>
  <si>
    <t>25 0 00 00000</t>
  </si>
  <si>
    <t>Муниципальная программа " Формирование законопослушного поведения участников дорожного движения в Устьянском районе"</t>
  </si>
  <si>
    <t>Мероприятия по подготовке площадок временного накопления твердых коммунальных отходов на территории МО "Устьянский муниципальный район"</t>
  </si>
  <si>
    <t>11 0 00 88914</t>
  </si>
  <si>
    <t>22 0 00 83163</t>
  </si>
  <si>
    <t>22 0 00 83164</t>
  </si>
  <si>
    <t>Разработка документации по объектам незавершенного строительства</t>
  </si>
  <si>
    <t>АКЦИЗЫ</t>
  </si>
  <si>
    <t>78000</t>
  </si>
  <si>
    <t>Муниципальная программа "Формирование современной городской среды на территории муниципального образования "Устьянский муниципальный район"</t>
  </si>
  <si>
    <t xml:space="preserve">Муниципальная программа "Формирование современной городской среды на территории муниципального образования "Устьянский муниципальный район" </t>
  </si>
  <si>
    <t>Муниципальная программа "Обеспечение жильем молодых семей"</t>
  </si>
  <si>
    <t>Разработка проектно-сметной документации по плоскостным сооружениям</t>
  </si>
  <si>
    <t xml:space="preserve">Муниципальная программа "Комплексное развитие сельских территорий" </t>
  </si>
  <si>
    <t>Иные межбюджетные трансферты на софинансирование вопросов местного значения</t>
  </si>
  <si>
    <t>Муниципальная программа "Развитие образования Устьянского района"</t>
  </si>
  <si>
    <t>Муниципальная программа "Безопасное обращение с отходами производства и потребления в муниципальном образовании "Устьянский муниципальный район"</t>
  </si>
  <si>
    <t xml:space="preserve">Муниципальная программа «Молодежь Устьянского района»  </t>
  </si>
  <si>
    <t>Муниципальная программа "Доступная среда для инвалидов в Устьянском районе"</t>
  </si>
  <si>
    <t xml:space="preserve">Муниципальная программа «Развитие физкультуры и спорта в Устьянском районе» </t>
  </si>
  <si>
    <t>Муниципальная программа "Защита населения и территории Устьянского района от чрезвычайных ситуаций, обеспечения пожарной безопасности и безопасности на водных объектах"</t>
  </si>
  <si>
    <t>Выполнение работ по уборке несанкционированных свалок и навалов мусора</t>
  </si>
  <si>
    <t>Муниципальная программа "Развитие транспортной системы Устьянского района"</t>
  </si>
  <si>
    <t>390000</t>
  </si>
  <si>
    <t>189200</t>
  </si>
  <si>
    <t>270072</t>
  </si>
  <si>
    <t>4607800</t>
  </si>
  <si>
    <t xml:space="preserve">Муниципальная программа "Комплексное развитие систем коммунальной инфраструктуры сельских поселений муниципального образования "Устьянский муниципальный район" </t>
  </si>
  <si>
    <t>Физическая культура</t>
  </si>
  <si>
    <t>20 0 00 81511</t>
  </si>
  <si>
    <t>Создание резерва финансовых и материальных ресурсов для предупреждения ликвидации чрезвычайных ситуаций природного и техногенного характера</t>
  </si>
  <si>
    <t>20 0 00 81512</t>
  </si>
  <si>
    <t>Создание телекоммуникационной и информационно-технической инфраструктуры системы АПК "Безопасный город" на территории Устьянского района</t>
  </si>
  <si>
    <t>10 0 00 88871</t>
  </si>
  <si>
    <t xml:space="preserve">Участие в реализации проекта "Сделано в Устьянах" </t>
  </si>
  <si>
    <t>22 0 00 83167</t>
  </si>
  <si>
    <t>Выполнение работ по проектированию и строительству котельной</t>
  </si>
  <si>
    <t>07 0 00 88287</t>
  </si>
  <si>
    <t>Строительство здания спортзала МБОУ "Илезская средняя общеобразовательная школа"</t>
  </si>
  <si>
    <t>07 0 00 88288</t>
  </si>
  <si>
    <t>Строительство здания спортзала МБОУ "Октябрьская средняя общеобразовательная школа №1"</t>
  </si>
  <si>
    <t>Строительство водопроводной сети в п. Лойга</t>
  </si>
  <si>
    <t>Мероприятия для участия в региональной программе "Чистая вода"</t>
  </si>
  <si>
    <t>22 0 00 83168</t>
  </si>
  <si>
    <t>Оснащение образовательных учреждений в сфере культуры (школ искусств и училищ) Архангельской области музыкальными инструментами, оборудованием и материалами для творчества в соответствии с современными стандартами профессионального и дополнительного образования в сфере культуры</t>
  </si>
  <si>
    <t>120A155191</t>
  </si>
  <si>
    <t xml:space="preserve">Муниципальная программа "Социальное строительство и обеспечение качественным, доступным жильем и услугами жилищно-коммунального хозяйства населения Устьянского района" </t>
  </si>
  <si>
    <t>96 2 00 00000</t>
  </si>
  <si>
    <t>Мероприятие - Сила в селе МО "Киземское", п.Кизема</t>
  </si>
  <si>
    <t>04 0 01 R5760</t>
  </si>
  <si>
    <t>Мероприятие - реконструкция канализационных очистных сооружений</t>
  </si>
  <si>
    <t>Муниципальная программа "Развитие туризма в Устьянском районе"</t>
  </si>
  <si>
    <t>Мероприятия по предупреждению преступлений, терроризма, экстремизма и других правонарушений, выполнение мероприятий в сфере мобилизации и мобилизационной подготовки в рамках территориальной обороны</t>
  </si>
  <si>
    <t>04 0 04  L5760</t>
  </si>
  <si>
    <t>04 0 05  L5760</t>
  </si>
  <si>
    <t>120A155192</t>
  </si>
  <si>
    <t>Создание (реконструкция) и капитальный ремонт учреждений культурно - досугового типа в сельской местности</t>
  </si>
  <si>
    <t>07 0 F3 67483</t>
  </si>
  <si>
    <t>07 0 F3 67484</t>
  </si>
  <si>
    <t>Гашение кредиторской задолженности прошлых лет связанной с финансовым обеспечением дорожной деятельности в границах населенных пунктов в границах муниципального района, включая обеспечение безопасности дорожного движения на них</t>
  </si>
  <si>
    <t>Гашение кредиторской задолженности прошлых лет связанной с финансовым обеспечением дорожной деятельности вне границ населенных пунктов в границах муниципального района, включая обеспечение безопасности дорожного движения на них</t>
  </si>
  <si>
    <t>06 1 03 83091</t>
  </si>
  <si>
    <t>06 1 03 00000</t>
  </si>
  <si>
    <t>Ремонт и обустройство автомобильных дорог общего пользования местного значения вне границ населенных пунктов, в границах муниципального района, включая обеспечение безопасности дорожного движения на них обеспечивающих межмуниципальное сообщение ( Илеза - Митинская )</t>
  </si>
  <si>
    <t>Участие в конкурсе на предоставление субсидии на укрепление МТБ загородных стационарных лагерей детскому оздоровительному лагерю "Колос"</t>
  </si>
  <si>
    <t>Содержание мест (площадок) накопления твердых коммунальных отходов</t>
  </si>
  <si>
    <t>11 0 00 89000</t>
  </si>
  <si>
    <t>22 0 00 83169</t>
  </si>
  <si>
    <t>Ремонт децентрализованных источников водоснабжения на территории Устьянского района</t>
  </si>
  <si>
    <t xml:space="preserve">22 0 00 88283 </t>
  </si>
  <si>
    <t>Снос аварийных многоквартирных домом п. Кизема</t>
  </si>
  <si>
    <t>Выполнение работ по проектированию теплотрассы в с.Шангалы</t>
  </si>
  <si>
    <t>22 0 00 83171</t>
  </si>
  <si>
    <t>Капитальный ремонт и реконструкцию детских школ искусств по видам искусств, находящимся в ведении органов государственной власти субъектов Российской Федерации и муниципальных образований в области культуры МБУ ДО "Радуга"</t>
  </si>
  <si>
    <t>12 0 00 88289</t>
  </si>
  <si>
    <t>12 00 88290</t>
  </si>
  <si>
    <t>12 0 00 88290</t>
  </si>
  <si>
    <t>Расходы на оплату проезда одаренных детей для участия в конкурсах, мероприятиях, фестивалях</t>
  </si>
  <si>
    <t>12 0 00 85060</t>
  </si>
  <si>
    <t>13 0 00 S8520</t>
  </si>
  <si>
    <t>04 0 03 L5761</t>
  </si>
  <si>
    <t>Обеспечение комплексного развития сельских территорий (капитальный ремонт зданий МБОУ "ОСОШ № 1 СП д/с "Рябинушка" в пос.Октябрьский Устьянского района)</t>
  </si>
  <si>
    <t>08 1 00 80191</t>
  </si>
  <si>
    <t>08 1 00 80190</t>
  </si>
  <si>
    <t>04 0 01 L5763</t>
  </si>
  <si>
    <t>Обеспечение комплексного развития сельских территорий (реконструкция канализационных очистных сооружений (КОС) в пос.Октябрьский Устьянского района)</t>
  </si>
  <si>
    <t>11 4 00 S6740</t>
  </si>
  <si>
    <t>Приобретение контейнеров (бункеров) для накопления твердых коммунальных отходов</t>
  </si>
  <si>
    <t>11 3 00 S6740</t>
  </si>
  <si>
    <t>Создание мест (площадок) накопления (в том числе раздельного накопления) твердых коммунальных отходов</t>
  </si>
  <si>
    <t>11 2 00 S6740</t>
  </si>
  <si>
    <t>Приобретение контейнеров (бункеров) для накопления твердых коммунальных отходов (остатки 2019 года)</t>
  </si>
  <si>
    <t>11 1 00 S6740</t>
  </si>
  <si>
    <t>Создание мест (площадок) накопления (в том числе раздельного накопления) твердых коммунальных отходов (остатки 2019 года)</t>
  </si>
  <si>
    <t>11 0 00 S6650</t>
  </si>
  <si>
    <t>11 0 00 S6610</t>
  </si>
  <si>
    <t>Обустройство объектов размещения твердых коммунальных отходов</t>
  </si>
  <si>
    <t>08 3 00 88300</t>
  </si>
  <si>
    <t>03 0 00 83001</t>
  </si>
  <si>
    <t>03 0 00 83002</t>
  </si>
  <si>
    <t>Формирование земельных участков под кладбищами</t>
  </si>
  <si>
    <t>03 0 00 83003</t>
  </si>
  <si>
    <t>Формирование земельных участков для предоставления многодетным семьям</t>
  </si>
  <si>
    <t>67 0 00 00000</t>
  </si>
  <si>
    <t>67 0 00 71400</t>
  </si>
  <si>
    <t>12 0 01 S8310</t>
  </si>
  <si>
    <t>Повышение средней заработной платы работников муниципальных учреждений культуры в целях реализации Указа Президента Российской Федерации от 7 мая 2012 года №597 "О мероприятиях по реализации государственной политики" (Обеспечение населения услугами учреждений культуры)</t>
  </si>
  <si>
    <t>12 0 00 S8310</t>
  </si>
  <si>
    <t>Повышение средней заработной платы работников муниципальных учреждений культуры в целях реализации Указа Президента Российской Федерации от 7 мая 2012 года №597 "О мероприятиях по реализации государственной политики"</t>
  </si>
  <si>
    <t>12 0 02 S8310</t>
  </si>
  <si>
    <t>Повышение средней заработной платы работников муниципальных учреждений культуры в целях реализации Указа Президента Российской Федерации от 7 мая 2012 года №597 "О мероприятиях по реализации государственной политики" (Организация музейного  обслуживания)</t>
  </si>
  <si>
    <t>Повышение средней заработной платы работников муниципальных учреждений культуры в целях реализации Указа Президента Российской Федерации от 7 мая 2012 года №597 "О мероприятиях по реализации государственной политики" (Организация библиотечного обслуживания)</t>
  </si>
  <si>
    <t>12 0 03 S8310</t>
  </si>
  <si>
    <t>12 0 04 S8310</t>
  </si>
  <si>
    <t>Повышение средней заработной платы работников муниципальных учреждений культуры в целях реализации Указа Президента Российской Федерации от 7 мая 2012 года №597 "О мероприятиях по реализации государственной политики" (резерв)</t>
  </si>
  <si>
    <t>03 0 00 80621</t>
  </si>
  <si>
    <t>мероприятие - Проведение работ по отводу , таксации лесосек и объектов лесной инфраструктуры</t>
  </si>
  <si>
    <t>07 0 00 88291</t>
  </si>
  <si>
    <t>08 3 00 78530</t>
  </si>
  <si>
    <t>Разработка проектно-сметной документации для строительства и реконструкции (модернизации) объектов питьевого водоснабжения</t>
  </si>
  <si>
    <t>Другие вопросы в области жилищно-коммунального хозяйства</t>
  </si>
  <si>
    <t>08 1 00 76600</t>
  </si>
  <si>
    <t>Обеспечение бесплатным горячим питанием обучающихся, осваивающих образовательные программы начального общего образования</t>
  </si>
  <si>
    <t>06 2 00 7667Д</t>
  </si>
  <si>
    <t>Модернизация нерегулируемых пешеходных переходов, светофорных объектов и установка пешеходных ограждений на автомобильных дорогах общего пользования местного значения (дорожный фонд Архангельской области)</t>
  </si>
  <si>
    <t>12 0 00 S8300</t>
  </si>
  <si>
    <t>10 0 00 R384Д</t>
  </si>
  <si>
    <t xml:space="preserve">Софинансирование строительства (реконструкции) объектов обеспечивающей инфраструктуры с длительным сроком окупаемости, входящих в состав инвестиционных проектов по созданию в субъектах Российской Федерации туристических кластеров </t>
  </si>
  <si>
    <t>04 0 02 L5762</t>
  </si>
  <si>
    <t>Мероприятие - капитальный ремонт и перепланировка помещений первого этажа здания под районную детскую библиотеку, расположенного по ул. Ленина, р.п.Октябрьский, Устьянского района, Архангельской области</t>
  </si>
  <si>
    <t xml:space="preserve"> "Формирование земельных участков в целях  переселения граждан из аварийного жилого фонда  по заявлениям граждан-собственников помещений в многоквартирных домах и по решению суда с учетом подготовки проектов межевания и кадастровых работ"  
</t>
  </si>
  <si>
    <t xml:space="preserve"> Формирование земельных участков в целя переселения граждан из аварийного жилого фонда  по заявлениям граждан-собственников помещений в многоквартирных домах и по решению суда с учетом подготовки проектов межевания и кадастровых работ
</t>
  </si>
  <si>
    <t>Инженерные изыскания, разработку  проектно-сметной документации и экспертизы для привязки проекта строительства Дома культуры в с.Бестужево</t>
  </si>
  <si>
    <t>Инженерные изыскания, разработку проектно-сметной документации и экспертизы для привязки проекта  строительства Нагорского дома культуры</t>
  </si>
  <si>
    <t xml:space="preserve">Закупка товаров, работ и услуг для муниципальных нужд </t>
  </si>
  <si>
    <t>Разработка проектно-сметной документации на строительство Дома детского и молодежного творчества в п. Октябрьский</t>
  </si>
  <si>
    <t>Возмещение части затрат крестьянских (фермерских) хозяйств, включая индивидуальных предпринимателей, при оформлении в собственность  используемых ими земельных участков из земельсельскохозяйственного назначения</t>
  </si>
  <si>
    <t>06 2 00 7875Д</t>
  </si>
  <si>
    <t>Ремонт автомобильных дорог общего пользования местного значения в муниципальных районах и городских округах Архангельской области</t>
  </si>
  <si>
    <t>08 3  00 00000</t>
  </si>
  <si>
    <t>12 0 00 88888</t>
  </si>
  <si>
    <t>Субсидия на создание и модернизацию учреждений культурно-досугового типа в сельсколй местности (в части капитального ремонта зданий)</t>
  </si>
  <si>
    <t>22 0 00 S6640</t>
  </si>
  <si>
    <t>25 0 00 88879</t>
  </si>
  <si>
    <t>Создание условий для вовлечения обучающихся в муниципальных образовательных организациях в деятельность по профилактике дорожно - транспортного травматизма в рамках фед.проекта "Безопасность дорожного движения" национального проекта "Безопасные и качественные автомобильные дороги"</t>
  </si>
  <si>
    <t>08 1 Е250970</t>
  </si>
  <si>
    <t>13 0 Р5 50810</t>
  </si>
  <si>
    <t>Субсидии на адресную финансовую поддержку спортивных организаций, осуществляющих подготовку спортивного резерва для сборных команд Российской Федерации</t>
  </si>
  <si>
    <t>08 1 00 S6830</t>
  </si>
  <si>
    <t>Укрепление матерниально-технической базы муниципальных дошкольных образовательных организаций</t>
  </si>
  <si>
    <t>Мероприятие по развитию физической культуры и спорта в муниципальных образованиях</t>
  </si>
  <si>
    <t>20 0 00 76630</t>
  </si>
  <si>
    <t>Оборудование источников наружного противопожарного водоснабжения</t>
  </si>
  <si>
    <t>06 6 00 S667Д</t>
  </si>
  <si>
    <t>Субсидия на софинансирование мероприятий по модернизации нерегулируемых пешеходных переходов, светофорных объектов и установке пешеходных ограждений на автомобильных дорогах общего пользования местного значения (дорожный фонд Архангельской области)</t>
  </si>
  <si>
    <t>06 6 00 S812Д</t>
  </si>
  <si>
    <t>22 0 G5 00000</t>
  </si>
  <si>
    <t>22 0 G5 52430</t>
  </si>
  <si>
    <t>Строительство и реконструкция (модернизация) объектов питьевого водоснабжения</t>
  </si>
  <si>
    <t>Федеральный проект "Чистая вода"</t>
  </si>
  <si>
    <t>12 0 00 88890</t>
  </si>
  <si>
    <t>12 0 00 L3060</t>
  </si>
  <si>
    <t>Модернизация и развитие, обследование и ремонт гос.учреждений, подведомственных министерству культуры, муниципальных учреждений культуры, школ искусств, образовательных организаций в сфере культуры и искусства</t>
  </si>
  <si>
    <t>22 0 00 83173</t>
  </si>
  <si>
    <t>Приобретение котлов</t>
  </si>
  <si>
    <t>620</t>
  </si>
  <si>
    <t>Субсидии автономным учреждениям</t>
  </si>
  <si>
    <t>Обеспечение функционирования модели персонифицированного финансирования дополнительного образования детей</t>
  </si>
  <si>
    <t>08 1 03 78620</t>
  </si>
  <si>
    <t>Реализация образовательных программ (Обеспечение функционирования модели персонифицированного финансирования дополнительного образования детей)</t>
  </si>
  <si>
    <t>08 2 00 S6680</t>
  </si>
  <si>
    <t>Субсидии на благоустройство территорий муниципальных образовательных организаций (учреждений общего образования)</t>
  </si>
  <si>
    <t>Оказание содействия муниципальным образованиям Архангельской области в подготовке проведения общероссийского голосования по вопросу одобрения изменений в Конституцию Российской Федерации</t>
  </si>
  <si>
    <t>96 0 W0 78850</t>
  </si>
  <si>
    <t>05 0 00 S6690</t>
  </si>
  <si>
    <t>мероприятие - Организация учета, управления и распоряжения муниципальным имуществом</t>
  </si>
  <si>
    <t>мероприятие - Организация получения услуг по оценке рыночной стоимости и права аренды земельных участков, находящихся в муниципальной собственности и государственная собственность на которые не разграничена, оценке рыночной стоимости и права аренды муниципального имущества, в целях предоставления на аукционах, в том числе судебные и почтовые расходы</t>
  </si>
  <si>
    <t>Благоустройство территорий и приобретение уборочной и коммунальной техники</t>
  </si>
  <si>
    <t>09 0 00 78840</t>
  </si>
  <si>
    <t>08 1 00 53030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</si>
  <si>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</si>
  <si>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08 1 03 80170</t>
  </si>
  <si>
    <t>08 1 03 S6570</t>
  </si>
  <si>
    <t>Внедрение модели персонифицированного финансирования дополнительного образования детей в Архангельской области</t>
  </si>
  <si>
    <t>08 3 00 88400</t>
  </si>
  <si>
    <t>Укрепление материально-технической базы загородных стационарных лагерей</t>
  </si>
  <si>
    <t>08 1 00 L3040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</si>
  <si>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</si>
  <si>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20 0 00 S6630</t>
  </si>
  <si>
    <t>Содержание, капитальный ремонт, ремонт и обустройство автомобильных дорог общего пользования местного значения вне границ населенных пунктов за счет остатка средств ликвидируемых муниципальных дорожных фондов сельских поселений на 01.01.2016г.</t>
  </si>
  <si>
    <t>Реконструкция автомобильной дороги общего пользования Аверкиевская-Малиновка (в том числе разработка проекта реконструкции) за счет средств муниципального дорожного фонда</t>
  </si>
  <si>
    <t>06 1 00 83094</t>
  </si>
  <si>
    <t>2023 год</t>
  </si>
  <si>
    <t>12 0 00 88872</t>
  </si>
  <si>
    <t>Печать справочника по фондам архивного отдела</t>
  </si>
  <si>
    <t>Пособия, компенсации и иные социальные выплаты Почетным гражданам</t>
  </si>
  <si>
    <t>Обеспечение нормативных условий хранения архивных документов</t>
  </si>
  <si>
    <t>12 0 00 S8240</t>
  </si>
  <si>
    <t>08 1 00 S8240</t>
  </si>
  <si>
    <t>06 1 00 83095</t>
  </si>
  <si>
    <t>На паспортизацию, проектирование, строительство и реконструкцию автомобильных дорог общего пользования местного значения муниципального района и искусственных сооружений на них вне границ населенных пунктов</t>
  </si>
  <si>
    <t xml:space="preserve">Мероприятия на поддержку отрасли культуры в части приобретения музыкальных инструментов, оборудования и материалов для детских школ искусств </t>
  </si>
  <si>
    <t>12 0 00 85011</t>
  </si>
  <si>
    <t>330</t>
  </si>
  <si>
    <t xml:space="preserve">Публичные нормативные выплаты гражданам не социального характера </t>
  </si>
  <si>
    <t>Иные межбюджетные трансферты бюджетам городских поселений, входящих в состав муниципального образования "Устьянский муниципальный район" в соответствии с п.2 Порядка формирования и использования бюджетных ассигнований муниципального дорожного фонда МО "Устьянский муниципальный район"</t>
  </si>
  <si>
    <t xml:space="preserve">Иные межбюджетные трансферты на софинансирование дорожной деятельности в отношении автомобильных дорог общего пользования местного значения, капитального ремонта и ремонта дворовых территорий многоквартирных домов, проездов к дворовым территориям многоквартирных домов населенных пунктов, осуществляемых за счет бюджетных ассигнований муниципальных дорожных фондов </t>
  </si>
  <si>
    <t>Устройство душевых комнат в здании раздевалок хоккейного корта</t>
  </si>
  <si>
    <t xml:space="preserve">Муниципальная программа "Укрепление общественного здоровья населения Устьянского района" </t>
  </si>
  <si>
    <t>26 0 00 00000</t>
  </si>
  <si>
    <t>Приобретение жилья медицинским работникам</t>
  </si>
  <si>
    <t>26 0 00  87550</t>
  </si>
  <si>
    <t>19 3 00 78793</t>
  </si>
  <si>
    <t>Осуществление переданных органам местного самоуправления муниципальных образований Архангельской области государственных полномочий Архангельской области в сфере административных правонарушений</t>
  </si>
  <si>
    <t>23 0 00 87460</t>
  </si>
  <si>
    <t>12 0 A1 55191</t>
  </si>
  <si>
    <t>12 0 A1 55195</t>
  </si>
  <si>
    <t>Модернизация региональных и муниципальных детских школ искусств по видам искусств</t>
  </si>
  <si>
    <t>12 0 A1 55193</t>
  </si>
  <si>
    <t>08 1 Р5 51390</t>
  </si>
  <si>
    <t xml:space="preserve">Создание и модернизация объектов спортивной инфраструктуры региональной собственности (муниципальной собственности) для занятий физической культурой и спортом   
</t>
  </si>
  <si>
    <t>08 1 00 L3042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</si>
  <si>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 (для муниципальных общеобразовательных организаций)</t>
  </si>
  <si>
    <t>96 0 00 54690</t>
  </si>
  <si>
    <t>Проведение Всероссийской переписи населения 2020 года</t>
  </si>
  <si>
    <t>22 0 00 83151</t>
  </si>
  <si>
    <t xml:space="preserve">Ремонт водопровода </t>
  </si>
  <si>
    <t>13 0 00 85411</t>
  </si>
  <si>
    <t>Участие в конкурсе на обустройство и модернизацию плоскостных сооружений</t>
  </si>
  <si>
    <t>06 2 00 83095</t>
  </si>
  <si>
    <t>Разработка проектно-сметной документации мест захоронения</t>
  </si>
  <si>
    <t>11 0 00 88915</t>
  </si>
  <si>
    <t>Разработка инженерной схемы санитарной очистки территорий и населенных пунктов Устьянского района</t>
  </si>
  <si>
    <t>06 4 00 83071</t>
  </si>
  <si>
    <t>Субсидия на возмещение части затрат перевозчикам, осуществляющим регулярные перевозки пассажиров и багажа автомобильным транспортом по регулируемым муниципальным маршрутам в целях устойчивого функционирования в период коронавирусной пандемии</t>
  </si>
  <si>
    <t>08 1 00 88287</t>
  </si>
  <si>
    <t>08 1 00 88288</t>
  </si>
  <si>
    <t>Выполнение проектных работ стадии "Рабочая документация" по объекту "Спортивный зал Илезской СОШ"</t>
  </si>
  <si>
    <t>06 2 00 83093</t>
  </si>
  <si>
    <t>Гашение кредиторской задолженности по дорожной деятельности за счет остатка собственных средств на 01.01.2021 года  в границах населенных пунктов, включая обеспечение безопасности дорожного движения на них</t>
  </si>
  <si>
    <t>Муниципальная программа "Развитие АПК и торговли"</t>
  </si>
  <si>
    <t>Разработка проектной и рабочей документации по объекту: "Строительство и подключение блочно-модульной станции очистки воды, строительство водонапорных сетей с последующим объединением с существующими сетями (закольцовка) п. Октябрьский"</t>
  </si>
  <si>
    <t>к  решению сессии шестого созыва Собрания депутатов №     от                   2021 года</t>
  </si>
  <si>
    <t>08 1 00 80150</t>
  </si>
  <si>
    <t>08 1 Е2 50970</t>
  </si>
  <si>
    <t>Субсидии на создание в общеобразовательных организациях, расположенных в сельской местности, условий для занятий физической культурой и спортом</t>
  </si>
  <si>
    <t>08 1 00 80192</t>
  </si>
  <si>
    <t>22 0 00 86641</t>
  </si>
  <si>
    <t>22 0 00 86640</t>
  </si>
  <si>
    <t>22 0 00 16640</t>
  </si>
  <si>
    <t>22 0 0016640</t>
  </si>
  <si>
    <t>Разработка проектно-сметной документации по объекту "Капитальный ремонт здания спортивного комплекса по адресу п.Октябрьский ул.Клубная д.7</t>
  </si>
  <si>
    <t>08 2 00 80201</t>
  </si>
  <si>
    <t>08 1 00 16830</t>
  </si>
  <si>
    <t>08 2 00 81190</t>
  </si>
  <si>
    <t>Проведение поддерживающего ремонта здания СП "Едемская ООШ" МБОУ "Березницкая ОГ"</t>
  </si>
  <si>
    <t>Капитальный ремонт дошкольных образовательных организаций</t>
  </si>
  <si>
    <t>08 2 00 82190</t>
  </si>
  <si>
    <t>08 2 0082190</t>
  </si>
  <si>
    <t>Ремонт дошкольных образовательных организаций</t>
  </si>
  <si>
    <t>08 2 00 81194</t>
  </si>
  <si>
    <t>08 2 00 80194</t>
  </si>
  <si>
    <t>08 1 00 80131</t>
  </si>
  <si>
    <t>08 2 00 80195</t>
  </si>
  <si>
    <t>Выполнение работ по осуществлению строительного контроля, авторского надзора на объекте капитального строительства  "Строительство здания спортивного  зала  МБОУ "Илезская СОШ" по адресу: Архангельская область, Устьянский район, п.Илеза ул.Школьная д.1"</t>
  </si>
  <si>
    <t>Разработка проектной и рабочей документации по строительству и подключение блочно-модульной станции очистки воды, строительство водопроводных сетей п.Кизема</t>
  </si>
  <si>
    <t xml:space="preserve">Укрепление матерниально-технической базы муниципальных дошкольных образовательных организаций ДОУ "Рябинушка" МБОУ "ОСОШ №1" </t>
  </si>
  <si>
    <t>Укрепление матерниально-технической базы муниципальных дошкольных образовательных организаций ДОУ "Рябинушка" МБОУ "ОСОШ №1"</t>
  </si>
  <si>
    <t>Разработка проектно-сметной документации и проведение государственной экспертизы на реконструкцию автодрома в МБОУ "Устьянская СОШ"</t>
  </si>
  <si>
    <t>Разработка проектно-сметной документации и проведение государственной экспертизы на строительство автодрома на территории  МБОУ "Устьянская СОШ"</t>
  </si>
  <si>
    <t>25 0 00 88810</t>
  </si>
  <si>
    <t>22 0 00 83153</t>
  </si>
  <si>
    <t xml:space="preserve">Ремонт здания котельной п.Илеза </t>
  </si>
  <si>
    <t>Разработка и проведение государственной экспертизы проектно-сметной документации на ремонт образовательных учреждений</t>
  </si>
  <si>
    <t>12 0 00 85013</t>
  </si>
  <si>
    <t>12 0 00 85012</t>
  </si>
  <si>
    <t>12 0 00 85014</t>
  </si>
  <si>
    <t xml:space="preserve">Мероприятия на разработку проектно-сметной документации </t>
  </si>
  <si>
    <t>12 0 00 85015</t>
  </si>
  <si>
    <t>Мероприятия на проведение экспертизы проектно-сметной документации на капитальный ремонт учреждений культуры</t>
  </si>
  <si>
    <t>Мероприятия по монтажу пожарной сигнализации в доме культуры п.Кизема</t>
  </si>
  <si>
    <t xml:space="preserve">Мероприятия по подготовке к отопительному периоду </t>
  </si>
  <si>
    <t>12 0 00 88869</t>
  </si>
  <si>
    <t>11 0 00 16610</t>
  </si>
  <si>
    <t>мероприятия на обустройство объектов размещения твердых коммунальных отходов</t>
  </si>
  <si>
    <t>08 1 00 80142</t>
  </si>
  <si>
    <t>08 1 00 80141</t>
  </si>
  <si>
    <t>Мероприятия по созданию и функционированию в ОО центрах образования естественно-научной и технологической направленности в рамках нац.проекта "Образование-точка роста"</t>
  </si>
  <si>
    <t>Мероприятия по проведению государственной экспертизы ПСД для создания и функционирования в ОО центрах образования естественно-научной и технологической направленности в рамках нац.проекта "Образование-точка роста"</t>
  </si>
  <si>
    <t>08 3 00 88101</t>
  </si>
  <si>
    <t>Мероприятия по установке системы фильтрации для получения санитарно-эпидемиологического заключения на подземный водоисточник на территории лагеря ДОЛ "Колос"</t>
  </si>
  <si>
    <t>08 3 00 88102</t>
  </si>
  <si>
    <t>Мероприятия на получение лицензии на медицинский блок на территории лагеря ДОЛ "Колос"</t>
  </si>
  <si>
    <t>08 3 00 88103</t>
  </si>
  <si>
    <t>Мероприятия на проведение обследования ПЦР-тестирование на коронавирус CОVID-2019 для персонала лагерей с дневным пребыванием детей и персонала ДОЛ</t>
  </si>
  <si>
    <t>08 2 00 80143</t>
  </si>
  <si>
    <t>12 0 00 78300</t>
  </si>
  <si>
    <t>12 0 00 78310</t>
  </si>
  <si>
    <t>Субсидии на повышение средней заработной платы работников муниципальных учреждений культуры</t>
  </si>
  <si>
    <t>08 2 00 S8260</t>
  </si>
  <si>
    <t>Капитальный ремонт муниципальных дошкольных образовательных организаций</t>
  </si>
  <si>
    <t>08 1 00 74740</t>
  </si>
  <si>
    <t>08 1 00 S6560</t>
  </si>
  <si>
    <t>Субсидии бюджетам муниципальных районов на укрепление материально-технической базы пищеблоков и столовых муниципальных общеобразовательных организаций Архангельской области в целях создания условий для организации горячего питания обучающихся, получающих начальное общее образование</t>
  </si>
  <si>
    <t>11 0 00 S6420</t>
  </si>
  <si>
    <t>Оплата выполненных работ по обустройству объекта размещения твердых коммунальных отходов в деревне Тарасонаволоцкая Устьянского муниципального района Архангельской области</t>
  </si>
  <si>
    <t>06 4 00 83072</t>
  </si>
  <si>
    <t>Приобретение бланков свидетельства об осуществлении перевозок по маршруту регулярных перевозок</t>
  </si>
  <si>
    <t>16 0 00 81512</t>
  </si>
  <si>
    <t>12 0 00 85016</t>
  </si>
  <si>
    <t>Благоустройство территории и ремонт крыльца МБУК "УЦНТ"</t>
  </si>
  <si>
    <t>792</t>
  </si>
  <si>
    <t>Мероприятия в сфере предупреждения и ликвидации последствий чрезвычайных ситуаций и стихийных бедствий природного и  техногенного характера</t>
  </si>
  <si>
    <t>Софинансирование мероприятий по проведению кадастровых работ и мониторинга земель сельскохозяйственного назначения</t>
  </si>
  <si>
    <t>Сельское хозяйство и рыболовство</t>
  </si>
  <si>
    <t>03 0 00 80622</t>
  </si>
  <si>
    <t>Софинансирование расходов на проведение комплексных кадастровых работ</t>
  </si>
  <si>
    <t>Проектирование "Строительство моста (Пентус)" (ранее "Проектирование строительства мостового перехода через реку Устья к туристическому объекту "Дом 19 века"", Пост. №502 от 09.04.21г.)</t>
  </si>
  <si>
    <t>12 0 00 85021</t>
  </si>
  <si>
    <t>Софинансирование реконструкции и (или) капитального ремонта муниципальных музеев</t>
  </si>
  <si>
    <t>Гражданская оборона</t>
  </si>
  <si>
    <t>Защита населения и территории от чрезвычайных ситуаций природного и техногенного характера, пожарная безопасность</t>
  </si>
  <si>
    <t>20 0 00 81523</t>
  </si>
  <si>
    <t>Техническое обеспечение выполнения мероприятий по территориальной и гражданской обороне</t>
  </si>
  <si>
    <t>03 0 00 S6690</t>
  </si>
  <si>
    <t>03 0 00 80623</t>
  </si>
  <si>
    <t>Проведение агрохимических исследований земельных участков</t>
  </si>
  <si>
    <t>15 0 00 S8530</t>
  </si>
  <si>
    <t>03 0 00 L5110</t>
  </si>
  <si>
    <t>Проведение комплексных кадастровых работ</t>
  </si>
  <si>
    <t>Муниципальная программа "Комплексное развитие систем коммунальной инфраструктуры сельских поселений МО "Устьянский муниципальный район"</t>
  </si>
  <si>
    <t>880</t>
  </si>
  <si>
    <t>96 0 00 74750</t>
  </si>
  <si>
    <t>Специальные расходы</t>
  </si>
  <si>
    <t>Обеспечение проведения выборов в представительные органы вновь образованных муниципальных образований Архангельской области</t>
  </si>
  <si>
    <t>Обеспечение проведения выборов и референдумов</t>
  </si>
  <si>
    <t>22 0 00 86650</t>
  </si>
  <si>
    <t>Устройство каркасно-модульной котельной в п. Квазеньга</t>
  </si>
  <si>
    <t>22 0 00 86651</t>
  </si>
  <si>
    <t>Устройство каркасно-модульной котельной в п. Глубокий</t>
  </si>
  <si>
    <t>22 0 00 86652</t>
  </si>
  <si>
    <t xml:space="preserve">Устройство магистральной тепловой сети к распределительному колодцу здания спортивного зала п.Илеза </t>
  </si>
  <si>
    <t>22 0 00 86653</t>
  </si>
  <si>
    <t>Проведение проверки достоверности сметной стоимости объектов: установка и обвязка котельного оборудования в здании котельной п.Илеза и устройство каркасно-модульной котельной п.Илеза</t>
  </si>
  <si>
    <t>Мероприятия по осуществлению технического надзора по капитальному ремонту домов культуры</t>
  </si>
  <si>
    <t>Реализация мер по обеспечению безопасности граждан и антитеррористической защищенности объектов образовательных организаций</t>
  </si>
  <si>
    <t>Мероприятия по капитальному ремонту систем водопровода, канализации, септиков в здании школы МБОУ "Синицкая ООШ"</t>
  </si>
  <si>
    <t>01 0 00 88510</t>
  </si>
  <si>
    <t>Реализация мероприятий по обеспечению жильем молодых семей за счет средств местного бюджета</t>
  </si>
  <si>
    <t>На разработку и прохождение государственной экспертизы проектной документации по объекту "Реконструкция станции биологической очистки, строительство канализационных сетей, ремонт канализационной насосной станции в с. Шангалы"</t>
  </si>
  <si>
    <t>21 0 00 78040</t>
  </si>
  <si>
    <t>Обеспечение энергетической эффективности зданий, строений, сооружений</t>
  </si>
  <si>
    <t>08 2 R3 S8170</t>
  </si>
  <si>
    <t>87 0 00 71400</t>
  </si>
  <si>
    <t>Муниципальная программа "Комплексное развитие сельских территорий муниципального образования "Устьянский район""</t>
  </si>
  <si>
    <t>12 0 00  78310</t>
  </si>
  <si>
    <t>Уплата административного штрафа</t>
  </si>
  <si>
    <t>96 0 00 81113</t>
  </si>
  <si>
    <t>04 0 09 L519F</t>
  </si>
  <si>
    <t>Государственная поддержка отрасли культуры за счет средств резервного фонда Правительства Российской Федерации</t>
  </si>
  <si>
    <t>96 3 00 81110</t>
  </si>
  <si>
    <t>Возмещение расходов по исполнительному листу (пени, неустойки)</t>
  </si>
  <si>
    <t>мероприятие - Организация учета, управления и распоряжения муниципальным имуществом и содержание казны</t>
  </si>
  <si>
    <t>текст</t>
  </si>
  <si>
    <t>27 0 00 00000</t>
  </si>
  <si>
    <t>27 0 00 81170</t>
  </si>
  <si>
    <t>Проведение полного комплекса организационно-хозяйственных, химических, механических мер борьбы на площадях, засоренных борщевиком Сосновского</t>
  </si>
  <si>
    <t>793</t>
  </si>
  <si>
    <t>Обеспечение деятельности контрольно-счетной комиссии Устьянского муниципального района</t>
  </si>
  <si>
    <t>83 0 00 00000</t>
  </si>
  <si>
    <t>83 0 00 80010</t>
  </si>
  <si>
    <t>13 0 00 85412</t>
  </si>
  <si>
    <t>Софинансирование на участие в конкурсе на оснащение объектов спортивной инфраструктуры спортивно-техническим оборудованием</t>
  </si>
  <si>
    <t>13 0 00 85413</t>
  </si>
  <si>
    <t xml:space="preserve">Софинансирование на участие в конкурсе на капитальный ремонт крытых спортивных объектов муниципальных образований </t>
  </si>
  <si>
    <t>12 0  00 85041</t>
  </si>
  <si>
    <t>Оплата проезда одаренных детей для участия в конкурсах, мероприятиях, фестивалях</t>
  </si>
  <si>
    <t>12 0  00 85042</t>
  </si>
  <si>
    <t>12 0  00 85011</t>
  </si>
  <si>
    <t>Проведение культурных мероприятий на территории МО "Устьянский муниципальный район"</t>
  </si>
  <si>
    <t>12 0  00 85043</t>
  </si>
  <si>
    <t>Оплата проезда к месту отдыха и обратно</t>
  </si>
  <si>
    <t>12 0  00 85045</t>
  </si>
  <si>
    <t>Услуги проведения специальной оценки условий труда, производственного контроля и оценки проф. рисков на рабочих местах</t>
  </si>
  <si>
    <t>12 0  00 85046</t>
  </si>
  <si>
    <t>Услуги по приобретению оборудования и монтаж узла тепловой энергии (теплосчетчик)</t>
  </si>
  <si>
    <t>12 0  00 85047</t>
  </si>
  <si>
    <t>Капитальный ремонт СП "Плосское" МБУК "Устьяны" Устройство отмостки здания ДК д. Левоплосская, расположенного по адресу: д. Левоплосская д. 16</t>
  </si>
  <si>
    <t>12 0  00 85048</t>
  </si>
  <si>
    <t>12 0  00 85049</t>
  </si>
  <si>
    <t>Взносы в Фонд капитального ремонта формируемый на специальном счете УК</t>
  </si>
  <si>
    <t>12 0  00 85050</t>
  </si>
  <si>
    <t>Издательская деятельность</t>
  </si>
  <si>
    <t>12 0  00 85053</t>
  </si>
  <si>
    <t>Эксплуатационные испытания внутренних электрических сетей и заземляющих устройств</t>
  </si>
  <si>
    <t>12 0  00 85054</t>
  </si>
  <si>
    <t>02 0 00 81130</t>
  </si>
  <si>
    <t>22 0 00 87485</t>
  </si>
  <si>
    <t>Софинансирование для участия в конкурсе по разработке проектно-сметной документации по строительству и подключение блочно-модульной станции очистки воды</t>
  </si>
  <si>
    <t>08 1 00 85043</t>
  </si>
  <si>
    <t>Укрепление материально-технической базы муниципальных дошкольных образовательных организаций</t>
  </si>
  <si>
    <t>08 1 00 80145</t>
  </si>
  <si>
    <t>Субсидия на организацию бесплатного двухразового питания обучающихся с ограниченными возможностями здоровья в образовательных учреждениях</t>
  </si>
  <si>
    <t>08 1 00 S6980</t>
  </si>
  <si>
    <t>Обеспечение условий для развития кадрового потенциала муниципальных образовательных организаций в Архангельской области</t>
  </si>
  <si>
    <t>Субсидия на организацию бесплатного питания детей с ограниченными возможностями здоровья, сирот и инвалидов в дошкольных образовательных организациях</t>
  </si>
  <si>
    <t>08 1 00 80146</t>
  </si>
  <si>
    <t>08 2 00 80196</t>
  </si>
  <si>
    <t>Проведение строительного контроля</t>
  </si>
  <si>
    <t>08 2 00 80197</t>
  </si>
  <si>
    <t>Приобретение и установка приборов учета</t>
  </si>
  <si>
    <t>Подвоз на олимпиады, конкурсы</t>
  </si>
  <si>
    <t>12 0 00 55193</t>
  </si>
  <si>
    <t>Обеспечение учреждений культуры специализированным автотранспортом для обслуживания населения, в том числе сельского населения</t>
  </si>
  <si>
    <t>Реконструкция и капитальный ремонт муниципальных музеев</t>
  </si>
  <si>
    <t>Укрепление материально-технической базы пищеблоков и столовых муниципальных общеобразовательных организаций в Архангельской области в целях создания условий для организации горячего питания обучающихся, получающих начальное общее образование</t>
  </si>
  <si>
    <t>\</t>
  </si>
  <si>
    <t>Содержание, ремонт, капитальный ремонт систем водоснабжения и водоотведения</t>
  </si>
  <si>
    <t>22 0 00 88341</t>
  </si>
  <si>
    <t>Софинансирование капитального ремонта фасада здания музея и обустройство ограждения прилегающей территории</t>
  </si>
  <si>
    <t>04 0 00 85360</t>
  </si>
  <si>
    <t>08 2 00 80199</t>
  </si>
  <si>
    <t>08 2 00 80198</t>
  </si>
  <si>
    <t>08 2 00 86841</t>
  </si>
  <si>
    <t>Реализация мер по обеспечению безопасности граждан и антитеррористической защищенности объектов образовательных организаций (Киземская СОШ)</t>
  </si>
  <si>
    <t>08 2 00 86842</t>
  </si>
  <si>
    <t>Реализация мер по обеспечению безопасности граждан и антитеррористической защищенности объектов образовательных организаций (Устьянская СОШ)</t>
  </si>
  <si>
    <t>Содержание, капитальный ремонт, ремонт и обустройство автомобильных дорог общего пользования местного значения, включая обеспечение безопасности дорожного движения на них, в границах муниципального района, за исключением автомобильных дорог в границах населенных пунктов городского поселения "Октябрьское"</t>
  </si>
  <si>
    <t xml:space="preserve">Софинансирование дорожной деятельности в отношении автомобильных дорог общего пользования местного значения, капитального ремонта и ремонта дворовых территорий многоквартирных домов, проездов к дворовым территориям многоквартирных домов населенных пунктов, осуществляемых за счет бюджетных ассигнований муниципальных дорожных фондов </t>
  </si>
  <si>
    <t>06 2 00 S812Д</t>
  </si>
  <si>
    <t>Капитальный ремонт и ремонт дворовых территорий многоквартирных домов, проездов к дворовым территориям многоквартирных домов населенных пунктов сельских поселений</t>
  </si>
  <si>
    <t>06 1 00 83092</t>
  </si>
  <si>
    <t>Содержание, капитальный ремонт, ремонт и обустройство автомобильных дорог общего пользования местного значения, включая обеспечение безопасности дорожного движения на них, в границах муниципального района</t>
  </si>
  <si>
    <t>2024 год</t>
  </si>
  <si>
    <t>08 1  00 78390</t>
  </si>
  <si>
    <t>08 1 00 78390</t>
  </si>
  <si>
    <t>Софинансирование на конкурсной основе инициативных проектов по решению вопросов местного значения</t>
  </si>
  <si>
    <t>Капитальный ремонт МБОУ "Киземская СОШ"</t>
  </si>
  <si>
    <t>08 6 00 S6980</t>
  </si>
  <si>
    <t>08 6 00 00000</t>
  </si>
  <si>
    <t>340</t>
  </si>
  <si>
    <t>08 3 00 88104</t>
  </si>
  <si>
    <t>Софинансирование расходов по ремонту оздоровительного лагеря "Колос"</t>
  </si>
  <si>
    <t>Стипендии</t>
  </si>
  <si>
    <t>Приложение № 6</t>
  </si>
  <si>
    <t>12 0 А1 55970</t>
  </si>
  <si>
    <t xml:space="preserve">"Федеральный проект ""Культурная среда"
</t>
  </si>
  <si>
    <t>12 0 А1 00000</t>
  </si>
  <si>
    <t>12 0 A1 55130</t>
  </si>
  <si>
    <t>Развитие сети учреждений культурно-досугового типа</t>
  </si>
  <si>
    <t>12 0 00 76810</t>
  </si>
  <si>
    <t>Ремонт зданий муниципальных учреждений культуры</t>
  </si>
  <si>
    <t>12 0 00 L5198</t>
  </si>
  <si>
    <t>12 0 A2 55194</t>
  </si>
  <si>
    <t>12 0 А2 55194</t>
  </si>
  <si>
    <t>Федеральный проект "Творческие люди"</t>
  </si>
  <si>
    <t xml:space="preserve">Государственная поддержка лучших работников сельских учреждений культуры </t>
  </si>
  <si>
    <t>08 1 00 80188</t>
  </si>
  <si>
    <t>08 2 00 L7500</t>
  </si>
  <si>
    <t>Реализация мероприятий по модернизации школьных систем образования</t>
  </si>
  <si>
    <t>08 1 00 80193</t>
  </si>
  <si>
    <t>Питание в интернате за счет средств местного бюджета</t>
  </si>
  <si>
    <t>81 2 00 94060</t>
  </si>
  <si>
    <t>Межбюджетные трансферты бюджетам муниципальных районов из бюджетов поселений по передаваемым полномочиям по решению вопроса местного значения по контролю за исполнением местного бюджета в части осуществления внутреннего муниципального финансового контроля в соответствии с заключенными соглашениями</t>
  </si>
  <si>
    <t>10 0 J1 00000</t>
  </si>
  <si>
    <t>Федеральный проект "Развитие туристической инфраструктуры"</t>
  </si>
  <si>
    <t>Государственная поддержка инвестиционных проектов путем софинансирования строительства (реконструкции) объектов обеспечивающей инфраструктуры с длительным сроком окупаемости (дорожный фонд Архангельской области)</t>
  </si>
  <si>
    <t>10 0 J1 5336Д</t>
  </si>
  <si>
    <t>04 0 00  L5760</t>
  </si>
  <si>
    <t>Обеспечение комплексного развития сельских территорий</t>
  </si>
  <si>
    <t>08 2 00 78180</t>
  </si>
  <si>
    <t>Капитальный ремонт зданий муниципальных общеобразовательных организаций</t>
  </si>
  <si>
    <t>83 0 00 94050</t>
  </si>
  <si>
    <t>08 1 00 80151</t>
  </si>
  <si>
    <t>Субсидия на участие в мероприятиях направленных на повышение престижа профессии педагог</t>
  </si>
  <si>
    <t>05 0 00 81155</t>
  </si>
  <si>
    <t>Оказание поддержки в продвижении товаров местных товаропроизводителей путем выставочно-ярмарочной деятельности</t>
  </si>
  <si>
    <t>13 0 00 88520</t>
  </si>
  <si>
    <t>21 0 00 80053</t>
  </si>
  <si>
    <t xml:space="preserve">Текущий ремонт недвижимого имущества </t>
  </si>
  <si>
    <t>08 7 00 80151</t>
  </si>
  <si>
    <t>Субсидии на разработку проектно-сметной документации, проведение государственной экспертизы ПСД на капитальный ремонт образовательных учреждений</t>
  </si>
  <si>
    <t>22 0 00 83181</t>
  </si>
  <si>
    <t>Мероприятия в целях проведения текущего ремонта жилого фонда</t>
  </si>
  <si>
    <t>Проектирование, строительство и реконструкция автомобильных дорог общего пользования местного значения и искусственных сооружений на них в границах муниципального района, за исключением автомобильных дорог в границах населенных пунктов городского поселения "Октябрьское" ( Илеза - Митинская )</t>
  </si>
  <si>
    <t>12 0  00 85055</t>
  </si>
  <si>
    <t>Расходы по внесению изменений в дизайн-проект интерьера общественного помещения районной детской библиотеки расположенной по адресу: п Октябрьский ул Ленина д 21</t>
  </si>
  <si>
    <t xml:space="preserve">Капитальный ремонт недвижимого имущества </t>
  </si>
  <si>
    <t>Капитальный ремонт недвижимого имущества</t>
  </si>
  <si>
    <t>Мероприятия в целях проведения  капитального ремонта жилого фонда</t>
  </si>
  <si>
    <t>Приложение № 4</t>
  </si>
  <si>
    <t>12 0 00 85017</t>
  </si>
  <si>
    <t>Текущий ремонт учреждений культуры</t>
  </si>
  <si>
    <t>12 0 01 76810</t>
  </si>
  <si>
    <t>Ремонт зданий муниципальных учреждений культуры (Малодорский ДК)</t>
  </si>
  <si>
    <t>12 0 02 76810</t>
  </si>
  <si>
    <t>Ремонт зданий муниципальных учреждений культуры (Музей)</t>
  </si>
  <si>
    <t>Участие в мероприятиях направленных на повышение престижа профессии педагог</t>
  </si>
  <si>
    <t>Софинансирование на участие в конкурсе по обустройству и модернизации плоскостных спортивных сооружений муниципальных образований - устройство бесшовного резинового покрытия спортивных площадок</t>
  </si>
  <si>
    <t>Контрольно-счетная комиссия Устьянского муниципального района Архангельской области</t>
  </si>
  <si>
    <t>Управление строительства и инфраструктуры администрации МО "Устьянский муниципальный район"</t>
  </si>
  <si>
    <t>06 3 00 83091</t>
  </si>
  <si>
    <t>Проектирование, строительство и реконструкция автомобильных дорог общего пользования местного значения и искусственных сооружений на них в границах муниципального района, за исключением автомобильных дорог в границах населенных пунктов городского поселения "Октябрьское"</t>
  </si>
  <si>
    <t>06 3 00 00000</t>
  </si>
  <si>
    <t>06 5 00 00000</t>
  </si>
  <si>
    <r>
      <t xml:space="preserve">Гашение кредиторской задолженности прошлых лет, связанной с финансовым обеспечением дорожной деятельности </t>
    </r>
    <r>
      <rPr>
        <u/>
        <sz val="10"/>
        <rFont val="Arial"/>
        <family val="2"/>
        <charset val="204"/>
      </rPr>
      <t>вне границ</t>
    </r>
    <r>
      <rPr>
        <sz val="10"/>
        <rFont val="Arial"/>
        <family val="2"/>
        <charset val="204"/>
      </rPr>
      <t xml:space="preserve"> населенных пунктов в границах муниципального района, включая обеспечение безопасности дорожного движения на них</t>
    </r>
  </si>
  <si>
    <r>
      <t xml:space="preserve">Гашение кредиторской задолженности прошлых лет, связанной с финансовым обеспечением дорожной деятельности </t>
    </r>
    <r>
      <rPr>
        <u/>
        <sz val="10"/>
        <rFont val="Arial"/>
        <family val="2"/>
        <charset val="204"/>
      </rPr>
      <t>в границах</t>
    </r>
    <r>
      <rPr>
        <sz val="10"/>
        <rFont val="Arial"/>
        <family val="2"/>
        <charset val="204"/>
      </rPr>
      <t xml:space="preserve"> населенных пунктов в границах муниципального района, включая обеспечение безопасности дорожного движения на них</t>
    </r>
  </si>
  <si>
    <t>06 6 00 83097</t>
  </si>
  <si>
    <t>06 5 00 83096</t>
  </si>
  <si>
    <t>06 7 00 00000</t>
  </si>
  <si>
    <r>
      <t xml:space="preserve">Гашение кредиторской задолженности прошлых лет, связанной с финансовым обеспечением дорожной деятельности </t>
    </r>
    <r>
      <rPr>
        <u/>
        <sz val="10"/>
        <rFont val="Arial"/>
        <family val="2"/>
        <charset val="204"/>
      </rPr>
      <t>в границах</t>
    </r>
    <r>
      <rPr>
        <sz val="10"/>
        <rFont val="Arial"/>
        <family val="2"/>
        <charset val="204"/>
      </rPr>
      <t xml:space="preserve"> населенных пунктов в границах муниципального района, включая обеспечение безопасности дорожного движения на них за счет остаткасредств ликвидируемых муниципальных дорожных фондов сельских поселений на 01.01.2016г</t>
    </r>
  </si>
  <si>
    <t>06 7 00 83098</t>
  </si>
  <si>
    <t>к  решению сессии шестого созыва Собрания депутатов № 453  от 18 февраля 2022 года</t>
  </si>
  <si>
    <t>к  решению сессии шестого созыва Собрания депутатов                                  № 453 от 18 февраля 2022 года</t>
  </si>
  <si>
    <t>07 0 F3 6748S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</si>
  <si>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строительств, за счет средств местного бюджета</t>
  </si>
  <si>
    <t>22 0 00 83154</t>
  </si>
  <si>
    <t>Выполнение работ по устройству тепловых сетей в п. Илеза</t>
  </si>
  <si>
    <t>08 2 00 82192</t>
  </si>
  <si>
    <t xml:space="preserve">Разработка проектно-сметной документации для строительства и реконтрукции (модернизации) объектов питьевого водоснабжения </t>
  </si>
  <si>
    <t>Текущий ремонт образовательных учреждений за счет средств местного бюджета</t>
  </si>
  <si>
    <t>Капитальный ремонт образовательных учреждений  за счет средств местного бюджета</t>
  </si>
  <si>
    <t>06 1 00 83099</t>
  </si>
  <si>
    <t>Выполнение работ по капитальному ремонту автомобильных дорог общего пользования местного значения МО "Шангальское"</t>
  </si>
  <si>
    <t>12 0  00 S8310</t>
  </si>
  <si>
    <t>Материально-техническое обеспечение пожарной безопасности муниципального образования по обеспечению пожарной безопасности жилых и общественных зданий, находящихся в муниципальной собственности</t>
  </si>
  <si>
    <t>11 0 00 88917</t>
  </si>
  <si>
    <t>Предоставление иных межбюджетных трансфертов, передаваемых бюджетам сельских поселений Устьянского района Архангельской области из бюджета Устьянского муниципального района на осуществление полномочий, связанных с участием в организации деятельности по накоплению (в том числе раздельному накоплению) и транспортированию твердых коммунальных отходов</t>
  </si>
  <si>
    <t xml:space="preserve">Приобретение техники по содержанию улично-дорожной сети </t>
  </si>
  <si>
    <t>0680000000</t>
  </si>
  <si>
    <t>Приобретение техники для выполнения работ по дорожной деятельности</t>
  </si>
  <si>
    <t>0690000000</t>
  </si>
  <si>
    <t>0690083061</t>
  </si>
  <si>
    <t>Осуществление иных мероприятий, связанных с выполнением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</t>
  </si>
  <si>
    <t>Осуществление иных мероприятий (приобретение техники)</t>
  </si>
  <si>
    <t>0680083062</t>
  </si>
  <si>
    <t>06 800 00000</t>
  </si>
  <si>
    <t>06 800 83062</t>
  </si>
  <si>
    <t>06 900 00000</t>
  </si>
  <si>
    <t>06 900 83061</t>
  </si>
  <si>
    <t>Софинансирование расходов по капитальному ремонту автомобильных дорог общего пользования местного значения МО "Шангальское"</t>
  </si>
  <si>
    <t>Содержание,  ремонт и обустройство автомобильных дорог общего пользования местного значения, включая обеспечение безопасности дорожного движения на них, в границах муниципального района</t>
  </si>
  <si>
    <t>06 1 00 83093</t>
  </si>
  <si>
    <t>244</t>
  </si>
  <si>
    <t xml:space="preserve">Капитальный ремонт автомобильных дорог общего пользования местного значения </t>
  </si>
  <si>
    <t xml:space="preserve">Приобретение техники по содержанию улично-дорожной деятельности </t>
  </si>
  <si>
    <t>25 0 R3 76880</t>
  </si>
  <si>
    <t>к  решению сессии шестого созыва Собрания депутатов № 467 от 25 марта 2022 года</t>
  </si>
  <si>
    <t>к  решению сессии шестого созыва Собрания депутатов                                  № 467 от 25 марта 2022 года</t>
  </si>
  <si>
    <t xml:space="preserve">Проведение экспертизы проектно-сметной документации объектов капитального ремонта  
</t>
  </si>
  <si>
    <t xml:space="preserve">Проведение экспертизы проектно-сметной документации объектов капитального ремонта
</t>
  </si>
  <si>
    <t>Капитальный ремонт образовательных учреждений за счет средств местного бюджета</t>
  </si>
  <si>
    <t>08 1 00 86980</t>
  </si>
  <si>
    <t>Обеспечение условий для развития кадрового потенциала муниципальных образовательных организаций в Архангельской области за счет местного бюджета</t>
  </si>
  <si>
    <t>23 0 00 78771</t>
  </si>
  <si>
    <t>Субсидия на осуществление строительного контроля при выполнении капитального ремонта здания музея</t>
  </si>
  <si>
    <t>12 0 00 86020</t>
  </si>
  <si>
    <t>Компенсация морального вреда</t>
  </si>
  <si>
    <t>96 0 00 81114</t>
  </si>
  <si>
    <t>12 0 00 86820</t>
  </si>
  <si>
    <t>Комплектование книжных фондов библиотек муниципальных образований Архангельской области и подписка на периодическую печать за счет средств местного бюджета</t>
  </si>
  <si>
    <t xml:space="preserve">Капитальный ремонт образовательных учреждений  за счет средств местного бюджета  </t>
  </si>
  <si>
    <t>Субвенции на предоставление государственного жилищного сертификата детям-сиротам и детям, оставшимся без попечения родителей, лицам из их числа на приобретение жилого помещения в Архангельской области (областной бюджет)</t>
  </si>
  <si>
    <t>к  решению сессии шестого созыва Собрания депутатов №499   от 20 мая 2022 года</t>
  </si>
  <si>
    <t>к  решению сессии шестого созыва Собрания депутатов № 499 от 20 мая 2022 года</t>
  </si>
  <si>
    <t>08 2 00 76850</t>
  </si>
  <si>
    <t>Реализация мероприятий по антитеррористической защищенности муниципальных образовательных организаций в Архангельской области</t>
  </si>
  <si>
    <t>08 2 00 80211</t>
  </si>
  <si>
    <t>Проведение работ по визуализации объекта капитального ремонта здания МБОУ "Киземская СОШ"</t>
  </si>
  <si>
    <t>23 0 00 87462</t>
  </si>
  <si>
    <t>Социальные выплаты гражданам</t>
  </si>
  <si>
    <t>Организация транспортного обслуживания населения на пассажирских муниципальных маршрутах автомобильного транспорта</t>
  </si>
  <si>
    <t>06 4 00 S6360</t>
  </si>
  <si>
    <t>08 2 00 80202</t>
  </si>
  <si>
    <t>Мероприятия по развитию инфраструктуры муниципальных образовательных организаций (МБОУ "Киземская СОШ")</t>
  </si>
  <si>
    <t>11 0 00 88913</t>
  </si>
  <si>
    <t>Мероприятия по содержанию контейнерных площадок и мест накопления ТКО</t>
  </si>
  <si>
    <t>08 2 00 80203</t>
  </si>
  <si>
    <t>Проведение работ по визуализации объекта капитального ремонта здания МБОУ "Устьянская СОШ"</t>
  </si>
  <si>
    <t>Устройство каркасно-модульной котельной в д. Ульяновская</t>
  </si>
  <si>
    <t>20 0 00 81524</t>
  </si>
  <si>
    <t>22 0 00 83161</t>
  </si>
  <si>
    <t>22 0 00 83155</t>
  </si>
  <si>
    <t>Выполнение работ по вывозке ЖБО</t>
  </si>
  <si>
    <t>Предоставление субсидии муниципальным унитарным предприятиям муниципального образования "Устьянский муниципальный район", в целях предупреждения банкротства и восстановления платежеспособности</t>
  </si>
  <si>
    <t>к  решению сессии шестого созыва Собрания депутатов № 515 от 24 июня 2022 года</t>
  </si>
  <si>
    <t>к решению сессии шестого созыва Собрания депутатов № 515 от 24 июня 2022 года</t>
  </si>
  <si>
    <t>87 0 00 000000</t>
  </si>
  <si>
    <t>08 2 00 78900</t>
  </si>
  <si>
    <t>Реализация мероприятий по развитию инфраструктуры муниципальных образовательных организаций в Архангельской области</t>
  </si>
  <si>
    <t>81 1 00 74790</t>
  </si>
  <si>
    <t>Поощрение муниципальных управленческих команд за достижение показателей деятельности органов исполнительной власти субъектов Российской Федерации за счет дотации (гранта) из федерального бюджета</t>
  </si>
  <si>
    <t>11 0 00 S6740</t>
  </si>
  <si>
    <t>Реализация мероприятий в сфере обращения с отходами производства и потребления, в том числе с твердыми коммунальными отходами</t>
  </si>
  <si>
    <t>08 2 00 80204</t>
  </si>
  <si>
    <t>08 2 00 80205</t>
  </si>
  <si>
    <t>08 2 00 80206</t>
  </si>
  <si>
    <t>08 2 00 80207</t>
  </si>
  <si>
    <t>08 2 00 80208</t>
  </si>
  <si>
    <t>Субсидия на разработку проектно-сметной документации, экспертизу в АРЦЦС на устройство пожарной сигнализации в зданиях МБОУ "Киземская СОШ"</t>
  </si>
  <si>
    <t>Субсидия на приобретение материалов и установку ограждений МБОУ "Дмитриевский СОШ"</t>
  </si>
  <si>
    <t>Субсидия на актуализацию проектно - сметной документации строительства спортивного зала МБОУ "ОСОШ № 1"</t>
  </si>
  <si>
    <t>Субсидия на государственную экспертизу проектно-сметной документации по капитальному ремонту зданий МБОУ "Ульяновская СОШ" и филиал "Ростовская ОШ"</t>
  </si>
  <si>
    <t>12 0  00 85056</t>
  </si>
  <si>
    <t>Субсидия на устройство склада для хранения не являющегося объектом капитального строительства</t>
  </si>
  <si>
    <t>12 0  00 85057</t>
  </si>
  <si>
    <t xml:space="preserve">Субсидия на установку дополнительных радиаторов отопления в здании Малодорского ДК </t>
  </si>
  <si>
    <t>12 0  00 85058</t>
  </si>
  <si>
    <t>12 0  00 85059</t>
  </si>
  <si>
    <t>Капитальный ремонт кровли здания ДК п.Мирный</t>
  </si>
  <si>
    <t>08 2 00 80209</t>
  </si>
  <si>
    <t>Субсидия на приобретение, установку оборудования и подключение мобильного интернета для МБУК "УМЦРБ"</t>
  </si>
  <si>
    <t>12 0  00 85061</t>
  </si>
  <si>
    <t>Субсидия на демонтаж аварийного участка тепломагистрали и подключение к действующей тепломагистрали Дмитриевского ДК</t>
  </si>
  <si>
    <t>Субсидия на устройство склада древесного топлива не являющегося объектом капитального строительства</t>
  </si>
  <si>
    <t xml:space="preserve">Проектные и предпроектные работы в целях капитального ремонта искусственных сооружений (моста) по дороге п.Илеза - д.Митинская </t>
  </si>
  <si>
    <t>06 1 00 83101</t>
  </si>
  <si>
    <t>Субсидия на установку септика в рамках капитального ремонта МБОУ "Киземская СОШ"</t>
  </si>
  <si>
    <t>к  решению сессии шестого созыва Собрания депутатов № 525 от 23 сентября 2022 года</t>
  </si>
  <si>
    <t>к решению сессии шестого созыва Собрания депутатов № 525 от 23 сентября 2022 года</t>
  </si>
  <si>
    <t>к  решению сессии шестого созыва Собрания депутатов  №  от  декабря 2022 года</t>
  </si>
  <si>
    <t>Осуществление государственных полномочий по финансовому обеспечению оплаты стоимости питания детей в организациях отдыха детей и их оздоровления с дневным пребыванием детей в каникулярное время</t>
  </si>
  <si>
    <t>Государственная поддержка отрасли культуры (реализация мероприятий по модернизации библиотек в части комплектования книжных фондов муниципальных библиотек)</t>
  </si>
  <si>
    <t>Создание условий для обеспечения поселений и жителей муниципальных и городских округов услугами торговли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</si>
  <si>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– Фонда содействия реформированию жилищно-коммунального хозяйства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</si>
  <si>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 субъектов Российской Федерации</t>
  </si>
  <si>
    <t>Реализация образовательных программ</t>
  </si>
  <si>
    <t>Возмещение расходов, связанных с реализацией мер социальной поддержки по предоставлению компенсации расходов на оплату жилых помещений, отопления и освещения педагогическим работникам образовательных организаций в сельских населенных пунктах, рабочих поселках (поселках городского типа)</t>
  </si>
  <si>
    <t>Частичное возмещение расходов по предоставлению мер социальной поддержки квалифицированных специалистов учреждений культуры и образовательных организаций (кроме педагогических работников), финансируемых из местных бюджетов, проживающих и работающих в сельских населенных пунктах, рабочих поселках (поселках городского типа) на территории Архангельской области</t>
  </si>
  <si>
    <t>81 2 01 78790</t>
  </si>
  <si>
    <t>Осуществление государственных полномочий по созданию комиссий по делам несовершеннолетних и защите их прав</t>
  </si>
  <si>
    <t>Единая субвенция местным бюджетам</t>
  </si>
  <si>
    <t>81 2 02 78790</t>
  </si>
  <si>
    <t>Осуществление государственных полномочий по организации и осуществлению деятельности по опеке и попечительству</t>
  </si>
  <si>
    <t>81 2 03 78790</t>
  </si>
  <si>
    <t xml:space="preserve">Осуществление государственных полномочий в сфере административных правонарушений </t>
  </si>
  <si>
    <t>360</t>
  </si>
  <si>
    <t>Иные выплаты населению</t>
  </si>
  <si>
    <t>Оснащение медицинских кабинетов в образовательных учреждениях</t>
  </si>
  <si>
    <t>08 1 00 80152</t>
  </si>
  <si>
    <t>08 3 00 78160</t>
  </si>
  <si>
    <t>Реализация мероприятий по социально-экономическому развитию муниципальных округов</t>
  </si>
  <si>
    <t>08 2 00 78160</t>
  </si>
  <si>
    <t>Текущий ремонт учреждений дополнительного образования</t>
  </si>
  <si>
    <t>12 0  00 85018</t>
  </si>
  <si>
    <t>12 0  00 85070</t>
  </si>
  <si>
    <t xml:space="preserve">Софинансирование капитального ремонта Костылевского ДК </t>
  </si>
  <si>
    <t>12 0  00 85071</t>
  </si>
  <si>
    <t>Софинансирование местного бюджета на капитальный ремонт Дома мастера п.Советский, ул.Промышленная д.7</t>
  </si>
  <si>
    <t>12 0  00 85072</t>
  </si>
  <si>
    <t>Софинансирование местного бюджета на строительство социо-культурного центра д.Нагорская</t>
  </si>
  <si>
    <t>12 0  00 85073</t>
  </si>
  <si>
    <t xml:space="preserve">Субсидия на оплату услуг по установке системы видеонаблюдения </t>
  </si>
  <si>
    <t>12 0  00 85074</t>
  </si>
  <si>
    <t>Услуги по изготовлению технического паспорта и плана помещений для РДБ</t>
  </si>
  <si>
    <t>12 0  00 85075</t>
  </si>
  <si>
    <t>Субсидия на оплату услуг по обработке огнезащитным составом деревянных конструкций</t>
  </si>
  <si>
    <t>Мероприятия по развитию инфраструктуры муниципальных образовательных организаций (МБОУ "Устьянская СОШ")</t>
  </si>
  <si>
    <t>08 2 00 80302</t>
  </si>
  <si>
    <t>12 0 00 78160</t>
  </si>
  <si>
    <t>Ремонт источников центрального водоснабжения в населенных пунктах Устьянского муниципального округа (7 ед.)</t>
  </si>
  <si>
    <t>22 0 01 78160</t>
  </si>
  <si>
    <t>22 0 02 78160</t>
  </si>
  <si>
    <t>Проведение ремонта водоразборных колонок  Дмитриево (5 ед.)</t>
  </si>
  <si>
    <t>Ремонт и установка светильников уличного освещения в населенных пунктах Устьянского муниципального округа</t>
  </si>
  <si>
    <t>22 0 04 78160</t>
  </si>
  <si>
    <t>Реконструкция котельной в д.Левоплосская с переходом оборудования на биотопливо</t>
  </si>
  <si>
    <t>22 0 05 78160</t>
  </si>
  <si>
    <t>Модернизация котельной по ул.Школьная с.Шангалы</t>
  </si>
  <si>
    <t>Ремонт дороги «Лойга-Кизема» круглогодичного действия</t>
  </si>
  <si>
    <t>06 0 06 78160</t>
  </si>
  <si>
    <t>06 0 07 78160</t>
  </si>
  <si>
    <t>Капитальный ремонт моста через реку Сереж на автомобильной дороге п. Илеза — д. Митинская Устьянского района Архангельской области</t>
  </si>
  <si>
    <t>06 0 08 78160</t>
  </si>
  <si>
    <t>Ремонт межпоселенческих дорог и мостовых переходов  Березницкое</t>
  </si>
  <si>
    <t>06 0 09 78160</t>
  </si>
  <si>
    <t>Асфальтирование автомобильной дороги общего пользования местного значения с.Малодоры,  ул Центральная протяженностью  300 метров</t>
  </si>
  <si>
    <t>26 0 03 78160</t>
  </si>
  <si>
    <t xml:space="preserve">Муниципальная программа "Благоустройство территории Устьянского муниципального округа" </t>
  </si>
  <si>
    <t>26 0 10 78160</t>
  </si>
  <si>
    <t>Строительство детской, спортивной площадки в п.Квазеньга</t>
  </si>
  <si>
    <t>11 0 11 78160</t>
  </si>
  <si>
    <t>07 0 12 78160</t>
  </si>
  <si>
    <t>Снос многоквартирных домов, признанных аварийными и подлежащими сносу, в связи с решением</t>
  </si>
  <si>
    <t>Содержание мест (площадок) накопления (в том числе раздельного накопления) твердых коммунальных отходов</t>
  </si>
  <si>
    <t>20 0 13 78160</t>
  </si>
  <si>
    <t>Обеспечение пожарной безопасности жилых и общественных зданий, находящихся в муниципальной собственности</t>
  </si>
  <si>
    <t>98 0 00 80010</t>
  </si>
  <si>
    <t>Обеспечение деятельности территориального отдела "Октябрьское"</t>
  </si>
  <si>
    <t>98 0 00 00000</t>
  </si>
  <si>
    <t>26 0 00 83200</t>
  </si>
  <si>
    <t>22 0 00 83156</t>
  </si>
  <si>
    <t>Проведение обследования всех МКД</t>
  </si>
  <si>
    <t>22 0 00 83157</t>
  </si>
  <si>
    <t>Актуализация схем теплоснабжения, водоснабжения, водоотведения</t>
  </si>
  <si>
    <t>22 0 00 87158</t>
  </si>
  <si>
    <t>Сервитут по соглашению в отношении земельного участка, находящегося в аренде ОАО "РЖД"</t>
  </si>
  <si>
    <t>81 2 00 76450</t>
  </si>
  <si>
    <t>Софинансирование выплаты выходных пособий и сохранения среднего месячного заработка на период трудоустройства в связи с ликвидацией органов местного самоуправления вследствие создания муниципального округа Архангельской области</t>
  </si>
  <si>
    <t>81 2 00 78630</t>
  </si>
  <si>
    <t>Мера социальной поддержки отдельным категориям лиц, замещавших муниципальные должности, в случае досрочного прекращения их полномочий в связи с созданием муниципального округа Архангельской области</t>
  </si>
  <si>
    <t>99 0 00 00000</t>
  </si>
  <si>
    <t>99 0 00 51180</t>
  </si>
  <si>
    <t>Непрограммные расходы в сфере национальной обороны</t>
  </si>
  <si>
    <t>к  решению сессии шестого созыва Собрания депутатов №  от  декабря 2022 года</t>
  </si>
  <si>
    <t>2025 год</t>
  </si>
  <si>
    <t>к  решению сессии шестого созыва Собрания депутатов                                  №    от       декабря 2022 года</t>
  </si>
  <si>
    <t>Комитет по управлению муниципальным имуществом  администрации Устьянского муниципального округа</t>
  </si>
  <si>
    <t>Администрация  Устьянского муниципального округа</t>
  </si>
  <si>
    <t>Муниципальная программа "Ремонт и пожарная безопасность недвижимого имущества Устьянского муниципального округа</t>
  </si>
  <si>
    <t>Муниципальная программа "Комплексное развитие Устьянского муниципального округа и государственная  поддержка социально-ориентированных некоммерческих организаций"</t>
  </si>
  <si>
    <t>Муниципальная программа "Обеспечение жильем молодых семей Устьянского муниципального округа"</t>
  </si>
  <si>
    <t>Муниципальная программа "Управление муниципальным имуществом Устьянского муниципального округа"</t>
  </si>
  <si>
    <t>Муниципальная программа "Комплексное развитие сельских территорий Устьянского муниципального округа"</t>
  </si>
  <si>
    <t>Муниципальная программа "Развитие АПК и торговли Устьянского муниципального округа"</t>
  </si>
  <si>
    <t>Муниципальная программа "Развитие транспортной системы Устьянского муниципального округа"</t>
  </si>
  <si>
    <t xml:space="preserve">Муниципальная программа "Социальное строительство и обеспечение качественным, доступным жильем и услугами жилищно-коммунального хозяйства населения Устьянского муниципального округа" </t>
  </si>
  <si>
    <t>Муниципальная программа "Развитие образования Устьянского муниципального округа"</t>
  </si>
  <si>
    <t xml:space="preserve">Муниципальная программа «Развитие туризма на территории Устьянского муниципального округа" </t>
  </si>
  <si>
    <t>Муниципальная программа "Безопасное обращение с отходами производства и потребления на территории Устьянского муниципального округа"</t>
  </si>
  <si>
    <t>Муниципальная программа "Развитие культуры Устьянского муниципального округа"</t>
  </si>
  <si>
    <t xml:space="preserve">Муниципальная программа «Развитие физкультуры и спорта на территории Устьянского муниципального округа» </t>
  </si>
  <si>
    <t>Муниципальная программа "Развитие малого и среднего предпринимательства на территории Устьянского муниципального округа"</t>
  </si>
  <si>
    <t xml:space="preserve">Муниципальная программа «Молодежь Устьянского муниципального округа"  </t>
  </si>
  <si>
    <t>Муниципальная программа "Профилактика преступлений, терроризма, экстремизма и иных правонарушений на территории Устьянского муниципального округа"</t>
  </si>
  <si>
    <t>Муниципальная программа "Профилактика безнадзорности и правонарушений несовершеннолетних на территории Устьянского муниципального округа"</t>
  </si>
  <si>
    <t>Муниципальная программа "Управление муниципальными финансами и муниципальным долгом Устьянского муниципального округа"</t>
  </si>
  <si>
    <t>Муниципальная программа "Обеспечение мероприятий в области гражданской обороны, защиты населения и территории Устьянского муниципального округа от чрезвычайных ситуаций, обеспечения пожарной безопасности и безопасности на водных объектах"</t>
  </si>
  <si>
    <t xml:space="preserve">Муниципальная программа "Комплексное развитие систем коммунальной инфраструктуры на территории Устьянского муниципального округа" </t>
  </si>
  <si>
    <t>Муниципальная программа "Социальная поддержка граждан Устьянского муниципального округа"</t>
  </si>
  <si>
    <t>Муниципальная программа "Борьба с борщевиком Сосновского на территории Устьянского муниципального округа"</t>
  </si>
  <si>
    <t>Муниципальная программа  "Развитие АПК и торговли Устьянского муниципального округа"</t>
  </si>
  <si>
    <t>Распределение бюджетных ассигнований на реализацию муниципальных программ  и непрограммных направлений деятельности бюджета Устьянского муниципального округа на 2023 год и плановый период 2024 и 2025 годов</t>
  </si>
  <si>
    <t xml:space="preserve">Распределение бюджетных ассигнований по разделам и подразделам классификации расходов бюджета Устьянского муниципального округа на 2023 год и на плановый период 2024 и 2025 годов </t>
  </si>
  <si>
    <t xml:space="preserve">Ведомственная структура расходов бюджета Устьянского муниципального округа на 2023 год и на плановый период 2024 и 2025 годов </t>
  </si>
  <si>
    <t>07 0 00 83156</t>
  </si>
  <si>
    <t>04 0 00 89201</t>
  </si>
  <si>
    <t>04 0 00 89202</t>
  </si>
  <si>
    <t>Благоустройство футбольного поля в п. Октябрьский</t>
  </si>
  <si>
    <t>Условно утвержденные расходы</t>
  </si>
  <si>
    <t>Октябрьский территориальный отдел администрации Устьянского муниципального округа</t>
  </si>
  <si>
    <t>Управление культуры, спорта, туризма и молодежи администрации Устьянского муниципального округа</t>
  </si>
  <si>
    <t>Управление образования администрации Устьянского муниципального округа</t>
  </si>
  <si>
    <t>Финансовое управление администрации Устьянского муниципального округа</t>
  </si>
  <si>
    <t>Собрание депутатов администрации Устьянского муниципального округа</t>
  </si>
  <si>
    <t>26 0 00 83160</t>
  </si>
  <si>
    <t>26 0 00 83165</t>
  </si>
  <si>
    <t>26 0 00 83166</t>
  </si>
  <si>
    <t>Приложение № 5</t>
  </si>
</sst>
</file>

<file path=xl/styles.xml><?xml version="1.0" encoding="utf-8"?>
<styleSheet xmlns="http://schemas.openxmlformats.org/spreadsheetml/2006/main">
  <numFmts count="1">
    <numFmt numFmtId="164" formatCode="#,##0_р_."/>
  </numFmts>
  <fonts count="38">
    <font>
      <sz val="10"/>
      <name val="Arial Cyr"/>
      <charset val="204"/>
    </font>
    <font>
      <sz val="10"/>
      <name val="Arial Cyr"/>
      <charset val="204"/>
    </font>
    <font>
      <b/>
      <sz val="13"/>
      <name val="Arial Cyr"/>
      <charset val="204"/>
    </font>
    <font>
      <sz val="10"/>
      <name val="Arial Cyr"/>
      <family val="2"/>
      <charset val="204"/>
    </font>
    <font>
      <sz val="8"/>
      <name val="Arial Cyr"/>
      <family val="2"/>
      <charset val="204"/>
    </font>
    <font>
      <b/>
      <sz val="10"/>
      <name val="Arial Cyr"/>
      <family val="2"/>
      <charset val="204"/>
    </font>
    <font>
      <b/>
      <sz val="13"/>
      <name val="Arial Cyr"/>
      <family val="2"/>
      <charset val="204"/>
    </font>
    <font>
      <b/>
      <sz val="10"/>
      <name val="Arial Cyr"/>
      <charset val="204"/>
    </font>
    <font>
      <sz val="10"/>
      <name val="Arial"/>
      <family val="2"/>
      <charset val="204"/>
    </font>
    <font>
      <sz val="10"/>
      <color indexed="10"/>
      <name val="Arial"/>
      <family val="2"/>
      <charset val="204"/>
    </font>
    <font>
      <sz val="10"/>
      <color indexed="10"/>
      <name val="Arial Cyr"/>
      <family val="2"/>
      <charset val="204"/>
    </font>
    <font>
      <sz val="10"/>
      <color indexed="8"/>
      <name val="Arial"/>
      <family val="2"/>
      <charset val="204"/>
    </font>
    <font>
      <b/>
      <sz val="10"/>
      <name val="Arial"/>
      <family val="2"/>
      <charset val="204"/>
    </font>
    <font>
      <sz val="10"/>
      <color indexed="10"/>
      <name val="Arial Cyr"/>
      <charset val="204"/>
    </font>
    <font>
      <b/>
      <i/>
      <sz val="10"/>
      <name val="Arial Cyr"/>
      <family val="2"/>
      <charset val="204"/>
    </font>
    <font>
      <b/>
      <i/>
      <sz val="13"/>
      <name val="Arial Cyr"/>
      <family val="2"/>
      <charset val="204"/>
    </font>
    <font>
      <i/>
      <sz val="10"/>
      <name val="Arial Cyr"/>
      <family val="2"/>
      <charset val="204"/>
    </font>
    <font>
      <sz val="13"/>
      <name val="Arial Cyr"/>
      <family val="2"/>
      <charset val="204"/>
    </font>
    <font>
      <b/>
      <i/>
      <sz val="10"/>
      <name val="Arial Cyr"/>
      <charset val="204"/>
    </font>
    <font>
      <b/>
      <sz val="12"/>
      <name val="Arial Cyr"/>
      <charset val="204"/>
    </font>
    <font>
      <b/>
      <sz val="14"/>
      <name val="Arial Cyr"/>
      <charset val="204"/>
    </font>
    <font>
      <b/>
      <sz val="10"/>
      <color indexed="10"/>
      <name val="Arial Cyr"/>
      <charset val="204"/>
    </font>
    <font>
      <b/>
      <sz val="10"/>
      <color indexed="10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0"/>
      <color indexed="10"/>
      <name val="Arial Cyr"/>
      <family val="2"/>
      <charset val="204"/>
    </font>
    <font>
      <sz val="8"/>
      <name val="Arial Cyr"/>
      <charset val="204"/>
    </font>
    <font>
      <sz val="10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3"/>
      <name val="Arial Cyr"/>
      <charset val="204"/>
    </font>
    <font>
      <b/>
      <i/>
      <sz val="10"/>
      <name val="Arial"/>
      <family val="2"/>
      <charset val="204"/>
    </font>
    <font>
      <b/>
      <sz val="10"/>
      <color rgb="FF002060"/>
      <name val="Arial Cyr"/>
      <family val="2"/>
      <charset val="204"/>
    </font>
    <font>
      <i/>
      <sz val="10"/>
      <name val="Arial"/>
      <family val="2"/>
      <charset val="204"/>
    </font>
    <font>
      <i/>
      <sz val="10"/>
      <name val="Arial Cyr"/>
      <charset val="204"/>
    </font>
    <font>
      <sz val="10"/>
      <color rgb="FFFF0000"/>
      <name val="Arial Cyr"/>
      <charset val="204"/>
    </font>
    <font>
      <b/>
      <sz val="10"/>
      <color rgb="FFFF0000"/>
      <name val="Arial Cyr"/>
      <charset val="204"/>
    </font>
    <font>
      <u/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8" fillId="0" borderId="0"/>
    <xf numFmtId="0" fontId="1" fillId="0" borderId="0"/>
  </cellStyleXfs>
  <cellXfs count="389">
    <xf numFmtId="0" fontId="0" fillId="0" borderId="0" xfId="0"/>
    <xf numFmtId="0" fontId="0" fillId="0" borderId="0" xfId="0" applyFill="1"/>
    <xf numFmtId="4" fontId="0" fillId="0" borderId="0" xfId="0" applyNumberFormat="1" applyFill="1"/>
    <xf numFmtId="0" fontId="1" fillId="0" borderId="0" xfId="0" applyFont="1" applyFill="1"/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" fontId="0" fillId="0" borderId="1" xfId="0" applyNumberForma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4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4" fontId="3" fillId="0" borderId="0" xfId="0" applyNumberFormat="1" applyFont="1" applyFill="1"/>
    <xf numFmtId="0" fontId="3" fillId="0" borderId="0" xfId="0" applyFont="1" applyFill="1"/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" fontId="7" fillId="0" borderId="0" xfId="0" applyNumberFormat="1" applyFont="1" applyFill="1"/>
    <xf numFmtId="0" fontId="7" fillId="0" borderId="0" xfId="0" applyFont="1" applyFill="1"/>
    <xf numFmtId="0" fontId="8" fillId="0" borderId="1" xfId="0" applyFont="1" applyFill="1" applyBorder="1" applyAlignment="1">
      <alignment horizontal="justify" vertical="top" wrapText="1"/>
    </xf>
    <xf numFmtId="0" fontId="8" fillId="0" borderId="1" xfId="1" applyFont="1" applyFill="1" applyBorder="1" applyAlignment="1">
      <alignment wrapText="1"/>
    </xf>
    <xf numFmtId="4" fontId="1" fillId="0" borderId="1" xfId="0" applyNumberFormat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left" vertical="top" wrapText="1"/>
    </xf>
    <xf numFmtId="4" fontId="3" fillId="0" borderId="1" xfId="0" applyNumberFormat="1" applyFont="1" applyFill="1" applyBorder="1" applyAlignment="1">
      <alignment horizontal="center" vertical="center"/>
    </xf>
    <xf numFmtId="0" fontId="10" fillId="0" borderId="0" xfId="0" applyFont="1" applyFill="1"/>
    <xf numFmtId="4" fontId="0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wrapText="1"/>
    </xf>
    <xf numFmtId="4" fontId="12" fillId="0" borderId="0" xfId="0" applyNumberFormat="1" applyFont="1" applyFill="1"/>
    <xf numFmtId="0" fontId="12" fillId="0" borderId="0" xfId="0" applyFont="1" applyFill="1"/>
    <xf numFmtId="0" fontId="13" fillId="0" borderId="0" xfId="0" applyFont="1" applyFill="1"/>
    <xf numFmtId="0" fontId="12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wrapText="1"/>
    </xf>
    <xf numFmtId="4" fontId="5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left" vertical="center" wrapText="1"/>
    </xf>
    <xf numFmtId="49" fontId="0" fillId="0" borderId="1" xfId="0" applyNumberForma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wrapText="1"/>
    </xf>
    <xf numFmtId="49" fontId="10" fillId="0" borderId="0" xfId="0" applyNumberFormat="1" applyFont="1" applyFill="1"/>
    <xf numFmtId="49" fontId="0" fillId="0" borderId="0" xfId="0" applyNumberFormat="1" applyFill="1"/>
    <xf numFmtId="0" fontId="1" fillId="0" borderId="1" xfId="0" applyFont="1" applyFill="1" applyBorder="1" applyAlignment="1">
      <alignment horizontal="center" vertical="center"/>
    </xf>
    <xf numFmtId="0" fontId="0" fillId="0" borderId="0" xfId="0" applyFont="1" applyFill="1"/>
    <xf numFmtId="49" fontId="7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8" fillId="0" borderId="1" xfId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justify"/>
    </xf>
    <xf numFmtId="0" fontId="0" fillId="0" borderId="0" xfId="0" applyFont="1" applyFill="1" applyBorder="1"/>
    <xf numFmtId="0" fontId="0" fillId="0" borderId="0" xfId="0" applyFill="1" applyAlignment="1">
      <alignment horizontal="center" vertical="center"/>
    </xf>
    <xf numFmtId="4" fontId="1" fillId="0" borderId="0" xfId="0" applyNumberFormat="1" applyFont="1" applyFill="1" applyAlignment="1">
      <alignment horizontal="center" vertical="center"/>
    </xf>
    <xf numFmtId="0" fontId="7" fillId="0" borderId="0" xfId="0" applyFont="1" applyFill="1" applyBorder="1"/>
    <xf numFmtId="0" fontId="1" fillId="0" borderId="0" xfId="0" applyFont="1" applyFill="1" applyBorder="1"/>
    <xf numFmtId="4" fontId="1" fillId="0" borderId="0" xfId="0" applyNumberFormat="1" applyFont="1" applyFill="1" applyBorder="1"/>
    <xf numFmtId="4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0" fillId="0" borderId="0" xfId="0" applyFill="1" applyBorder="1"/>
    <xf numFmtId="4" fontId="8" fillId="0" borderId="1" xfId="0" applyNumberFormat="1" applyFont="1" applyFill="1" applyBorder="1" applyAlignment="1">
      <alignment horizontal="center" vertical="center"/>
    </xf>
    <xf numFmtId="4" fontId="12" fillId="0" borderId="1" xfId="0" applyNumberFormat="1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textRotation="90" wrapText="1"/>
    </xf>
    <xf numFmtId="0" fontId="20" fillId="0" borderId="0" xfId="0" applyFont="1" applyFill="1"/>
    <xf numFmtId="49" fontId="22" fillId="0" borderId="1" xfId="0" applyNumberFormat="1" applyFont="1" applyFill="1" applyBorder="1" applyAlignment="1">
      <alignment horizontal="center" vertical="center"/>
    </xf>
    <xf numFmtId="0" fontId="24" fillId="0" borderId="0" xfId="0" applyFont="1" applyFill="1"/>
    <xf numFmtId="0" fontId="12" fillId="0" borderId="1" xfId="0" applyFont="1" applyFill="1" applyBorder="1" applyAlignment="1">
      <alignment vertical="center" wrapText="1"/>
    </xf>
    <xf numFmtId="0" fontId="19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27" fillId="0" borderId="0" xfId="0" applyFont="1" applyFill="1" applyAlignment="1">
      <alignment wrapText="1"/>
    </xf>
    <xf numFmtId="0" fontId="26" fillId="0" borderId="0" xfId="0" applyFont="1" applyFill="1"/>
    <xf numFmtId="0" fontId="8" fillId="2" borderId="1" xfId="0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4" fontId="0" fillId="2" borderId="1" xfId="0" applyNumberForma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4" fontId="1" fillId="2" borderId="0" xfId="0" applyNumberFormat="1" applyFont="1" applyFill="1" applyAlignment="1">
      <alignment horizontal="center" vertical="center"/>
    </xf>
    <xf numFmtId="0" fontId="0" fillId="2" borderId="0" xfId="0" applyFill="1"/>
    <xf numFmtId="3" fontId="4" fillId="2" borderId="1" xfId="0" applyNumberFormat="1" applyFont="1" applyFill="1" applyBorder="1" applyAlignment="1">
      <alignment horizontal="center" vertical="center"/>
    </xf>
    <xf numFmtId="4" fontId="19" fillId="2" borderId="1" xfId="0" applyNumberFormat="1" applyFont="1" applyFill="1" applyBorder="1" applyAlignment="1">
      <alignment horizontal="center" vertical="center" wrapText="1"/>
    </xf>
    <xf numFmtId="4" fontId="0" fillId="2" borderId="1" xfId="0" applyNumberFormat="1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7" fillId="2" borderId="1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wrapText="1"/>
    </xf>
    <xf numFmtId="0" fontId="28" fillId="0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3" xfId="0" applyFont="1" applyFill="1" applyBorder="1" applyAlignment="1">
      <alignment horizontal="center" vertical="center"/>
    </xf>
    <xf numFmtId="164" fontId="4" fillId="0" borderId="3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" fontId="0" fillId="0" borderId="1" xfId="0" applyNumberFormat="1" applyFill="1" applyBorder="1" applyAlignment="1">
      <alignment horizontal="center"/>
    </xf>
    <xf numFmtId="0" fontId="26" fillId="0" borderId="0" xfId="0" applyFont="1" applyAlignment="1">
      <alignment wrapText="1"/>
    </xf>
    <xf numFmtId="49" fontId="12" fillId="3" borderId="1" xfId="0" applyNumberFormat="1" applyFont="1" applyFill="1" applyBorder="1" applyAlignment="1">
      <alignment horizontal="center" vertical="center"/>
    </xf>
    <xf numFmtId="4" fontId="12" fillId="3" borderId="1" xfId="0" applyNumberFormat="1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left" vertical="center" wrapText="1"/>
    </xf>
    <xf numFmtId="0" fontId="5" fillId="3" borderId="0" xfId="0" applyFont="1" applyFill="1"/>
    <xf numFmtId="4" fontId="10" fillId="0" borderId="0" xfId="0" applyNumberFormat="1" applyFont="1" applyFill="1"/>
    <xf numFmtId="4" fontId="0" fillId="0" borderId="0" xfId="0" applyNumberFormat="1" applyFont="1" applyFill="1"/>
    <xf numFmtId="4" fontId="1" fillId="0" borderId="0" xfId="0" applyNumberFormat="1" applyFont="1" applyFill="1"/>
    <xf numFmtId="4" fontId="20" fillId="0" borderId="0" xfId="0" applyNumberFormat="1" applyFont="1" applyFill="1"/>
    <xf numFmtId="4" fontId="13" fillId="0" borderId="0" xfId="0" applyNumberFormat="1" applyFont="1" applyFill="1"/>
    <xf numFmtId="4" fontId="5" fillId="3" borderId="0" xfId="0" applyNumberFormat="1" applyFont="1" applyFill="1"/>
    <xf numFmtId="0" fontId="0" fillId="0" borderId="1" xfId="0" applyFill="1" applyBorder="1" applyAlignment="1">
      <alignment horizontal="left" vertical="center"/>
    </xf>
    <xf numFmtId="4" fontId="3" fillId="0" borderId="0" xfId="0" applyNumberFormat="1" applyFont="1" applyFill="1" applyAlignment="1">
      <alignment wrapText="1"/>
    </xf>
    <xf numFmtId="4" fontId="1" fillId="0" borderId="1" xfId="0" applyNumberFormat="1" applyFont="1" applyFill="1" applyBorder="1"/>
    <xf numFmtId="0" fontId="1" fillId="0" borderId="1" xfId="0" applyFont="1" applyFill="1" applyBorder="1"/>
    <xf numFmtId="4" fontId="3" fillId="0" borderId="1" xfId="0" applyNumberFormat="1" applyFont="1" applyFill="1" applyBorder="1" applyAlignment="1">
      <alignment horizontal="center"/>
    </xf>
    <xf numFmtId="0" fontId="11" fillId="0" borderId="1" xfId="0" applyFont="1" applyFill="1" applyBorder="1" applyAlignment="1">
      <alignment horizontal="left" wrapText="1"/>
    </xf>
    <xf numFmtId="0" fontId="5" fillId="2" borderId="0" xfId="0" applyFont="1" applyFill="1"/>
    <xf numFmtId="0" fontId="14" fillId="2" borderId="0" xfId="0" applyFont="1" applyFill="1"/>
    <xf numFmtId="4" fontId="7" fillId="2" borderId="0" xfId="0" applyNumberFormat="1" applyFont="1" applyFill="1"/>
    <xf numFmtId="0" fontId="7" fillId="2" borderId="0" xfId="0" applyFont="1" applyFill="1"/>
    <xf numFmtId="0" fontId="16" fillId="2" borderId="0" xfId="0" applyFont="1" applyFill="1"/>
    <xf numFmtId="4" fontId="0" fillId="2" borderId="0" xfId="0" applyNumberFormat="1" applyFill="1"/>
    <xf numFmtId="4" fontId="0" fillId="2" borderId="1" xfId="0" applyNumberFormat="1" applyFill="1" applyBorder="1" applyAlignment="1">
      <alignment horizontal="center"/>
    </xf>
    <xf numFmtId="4" fontId="8" fillId="0" borderId="1" xfId="0" applyNumberFormat="1" applyFont="1" applyFill="1" applyBorder="1" applyAlignment="1">
      <alignment horizontal="center" vertical="center" wrapText="1"/>
    </xf>
    <xf numFmtId="4" fontId="12" fillId="5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justify" vertical="center" wrapText="1"/>
    </xf>
    <xf numFmtId="0" fontId="8" fillId="0" borderId="1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vertical="center" wrapText="1"/>
    </xf>
    <xf numFmtId="0" fontId="8" fillId="2" borderId="1" xfId="0" applyNumberFormat="1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wrapText="1"/>
    </xf>
    <xf numFmtId="49" fontId="8" fillId="2" borderId="1" xfId="0" applyNumberFormat="1" applyFont="1" applyFill="1" applyBorder="1" applyAlignment="1">
      <alignment horizontal="left" vertical="center" wrapText="1"/>
    </xf>
    <xf numFmtId="49" fontId="7" fillId="2" borderId="1" xfId="0" applyNumberFormat="1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wrapText="1"/>
    </xf>
    <xf numFmtId="0" fontId="8" fillId="2" borderId="1" xfId="1" applyFont="1" applyFill="1" applyBorder="1" applyAlignment="1">
      <alignment wrapText="1"/>
    </xf>
    <xf numFmtId="0" fontId="8" fillId="2" borderId="1" xfId="1" applyFont="1" applyFill="1" applyBorder="1" applyAlignment="1">
      <alignment horizontal="left" vertical="top" wrapText="1"/>
    </xf>
    <xf numFmtId="0" fontId="27" fillId="2" borderId="0" xfId="0" applyFont="1" applyFill="1" applyAlignment="1">
      <alignment wrapText="1"/>
    </xf>
    <xf numFmtId="0" fontId="8" fillId="2" borderId="1" xfId="0" applyFont="1" applyFill="1" applyBorder="1" applyAlignment="1">
      <alignment horizontal="justify" vertical="top" wrapText="1"/>
    </xf>
    <xf numFmtId="0" fontId="7" fillId="2" borderId="1" xfId="0" applyFont="1" applyFill="1" applyBorder="1" applyAlignment="1">
      <alignment horizontal="left" vertical="center" wrapText="1"/>
    </xf>
    <xf numFmtId="0" fontId="8" fillId="6" borderId="1" xfId="0" applyFont="1" applyFill="1" applyBorder="1" applyAlignment="1">
      <alignment horizontal="left" vertical="center" wrapText="1"/>
    </xf>
    <xf numFmtId="0" fontId="8" fillId="2" borderId="1" xfId="1" applyFont="1" applyFill="1" applyBorder="1" applyAlignment="1">
      <alignment horizontal="left" vertical="center" wrapText="1"/>
    </xf>
    <xf numFmtId="49" fontId="0" fillId="2" borderId="1" xfId="0" applyNumberFormat="1" applyFon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0" fillId="2" borderId="0" xfId="0" applyFont="1" applyFill="1"/>
    <xf numFmtId="0" fontId="1" fillId="2" borderId="0" xfId="0" applyFont="1" applyFill="1"/>
    <xf numFmtId="4" fontId="0" fillId="2" borderId="0" xfId="0" applyNumberFormat="1" applyFont="1" applyFill="1"/>
    <xf numFmtId="49" fontId="3" fillId="2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center" vertical="center"/>
    </xf>
    <xf numFmtId="49" fontId="12" fillId="2" borderId="1" xfId="0" applyNumberFormat="1" applyFont="1" applyFill="1" applyBorder="1" applyAlignment="1">
      <alignment horizontal="center" vertical="center"/>
    </xf>
    <xf numFmtId="4" fontId="12" fillId="2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wrapText="1"/>
    </xf>
    <xf numFmtId="49" fontId="22" fillId="2" borderId="1" xfId="0" applyNumberFormat="1" applyFont="1" applyFill="1" applyBorder="1" applyAlignment="1">
      <alignment horizontal="center" vertical="center"/>
    </xf>
    <xf numFmtId="4" fontId="24" fillId="2" borderId="0" xfId="0" applyNumberFormat="1" applyFont="1" applyFill="1"/>
    <xf numFmtId="0" fontId="24" fillId="2" borderId="0" xfId="0" applyFont="1" applyFill="1"/>
    <xf numFmtId="49" fontId="7" fillId="2" borderId="1" xfId="0" applyNumberFormat="1" applyFont="1" applyFill="1" applyBorder="1" applyAlignment="1">
      <alignment horizontal="center" vertical="center"/>
    </xf>
    <xf numFmtId="4" fontId="8" fillId="3" borderId="1" xfId="0" applyNumberFormat="1" applyFont="1" applyFill="1" applyBorder="1" applyAlignment="1">
      <alignment horizontal="center" vertical="center"/>
    </xf>
    <xf numFmtId="4" fontId="8" fillId="4" borderId="1" xfId="0" applyNumberFormat="1" applyFont="1" applyFill="1" applyBorder="1" applyAlignment="1">
      <alignment horizontal="center" vertical="center"/>
    </xf>
    <xf numFmtId="0" fontId="32" fillId="0" borderId="0" xfId="0" applyFont="1" applyFill="1"/>
    <xf numFmtId="0" fontId="0" fillId="0" borderId="1" xfId="0" applyFont="1" applyFill="1" applyBorder="1" applyAlignment="1">
      <alignment horizontal="left" vertical="center" wrapText="1"/>
    </xf>
    <xf numFmtId="4" fontId="0" fillId="0" borderId="0" xfId="0" applyNumberFormat="1" applyFont="1" applyFill="1" applyBorder="1"/>
    <xf numFmtId="49" fontId="9" fillId="2" borderId="1" xfId="0" applyNumberFormat="1" applyFont="1" applyFill="1" applyBorder="1" applyAlignment="1">
      <alignment horizontal="center" vertical="center"/>
    </xf>
    <xf numFmtId="0" fontId="10" fillId="2" borderId="0" xfId="0" applyFont="1" applyFill="1"/>
    <xf numFmtId="0" fontId="1" fillId="0" borderId="0" xfId="0" applyFont="1" applyFill="1" applyBorder="1" applyAlignment="1">
      <alignment vertical="center" wrapText="1"/>
    </xf>
    <xf numFmtId="4" fontId="0" fillId="4" borderId="1" xfId="0" applyNumberFormat="1" applyFill="1" applyBorder="1" applyAlignment="1">
      <alignment horizontal="center" vertical="center"/>
    </xf>
    <xf numFmtId="0" fontId="0" fillId="4" borderId="0" xfId="0" applyFill="1"/>
    <xf numFmtId="4" fontId="0" fillId="0" borderId="0" xfId="0" applyNumberFormat="1" applyFill="1" applyAlignment="1">
      <alignment wrapText="1"/>
    </xf>
    <xf numFmtId="4" fontId="1" fillId="2" borderId="0" xfId="0" applyNumberFormat="1" applyFont="1" applyFill="1"/>
    <xf numFmtId="4" fontId="30" fillId="0" borderId="0" xfId="0" applyNumberFormat="1" applyFont="1" applyFill="1"/>
    <xf numFmtId="4" fontId="8" fillId="0" borderId="0" xfId="0" applyNumberFormat="1" applyFont="1" applyFill="1" applyBorder="1" applyAlignment="1">
      <alignment horizontal="center" vertical="center"/>
    </xf>
    <xf numFmtId="4" fontId="8" fillId="2" borderId="0" xfId="0" applyNumberFormat="1" applyFont="1" applyFill="1" applyBorder="1" applyAlignment="1">
      <alignment horizontal="center" vertical="center"/>
    </xf>
    <xf numFmtId="4" fontId="0" fillId="2" borderId="0" xfId="0" applyNumberFormat="1" applyFill="1" applyBorder="1" applyAlignment="1">
      <alignment horizontal="center" vertical="center"/>
    </xf>
    <xf numFmtId="4" fontId="1" fillId="2" borderId="0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wrapText="1"/>
    </xf>
    <xf numFmtId="0" fontId="27" fillId="0" borderId="1" xfId="0" applyFont="1" applyFill="1" applyBorder="1" applyAlignment="1">
      <alignment wrapText="1"/>
    </xf>
    <xf numFmtId="0" fontId="0" fillId="0" borderId="0" xfId="0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3" fillId="0" borderId="0" xfId="0" applyFont="1" applyFill="1" applyBorder="1"/>
    <xf numFmtId="0" fontId="0" fillId="2" borderId="0" xfId="0" applyFill="1" applyBorder="1"/>
    <xf numFmtId="0" fontId="0" fillId="2" borderId="0" xfId="0" applyFill="1" applyBorder="1" applyAlignment="1">
      <alignment wrapText="1"/>
    </xf>
    <xf numFmtId="0" fontId="0" fillId="2" borderId="0" xfId="0" applyFont="1" applyFill="1" applyBorder="1" applyAlignment="1">
      <alignment horizontal="center" vertical="center" wrapText="1"/>
    </xf>
    <xf numFmtId="4" fontId="3" fillId="2" borderId="0" xfId="0" applyNumberFormat="1" applyFont="1" applyFill="1" applyBorder="1" applyAlignment="1">
      <alignment horizontal="center" vertical="center" wrapText="1"/>
    </xf>
    <xf numFmtId="3" fontId="4" fillId="2" borderId="0" xfId="0" applyNumberFormat="1" applyFont="1" applyFill="1" applyBorder="1" applyAlignment="1">
      <alignment horizontal="center" vertical="center"/>
    </xf>
    <xf numFmtId="4" fontId="5" fillId="2" borderId="0" xfId="0" applyNumberFormat="1" applyFont="1" applyFill="1" applyBorder="1" applyAlignment="1">
      <alignment horizontal="center" vertical="center"/>
    </xf>
    <xf numFmtId="4" fontId="7" fillId="2" borderId="0" xfId="0" applyNumberFormat="1" applyFont="1" applyFill="1" applyBorder="1" applyAlignment="1">
      <alignment horizontal="center" vertical="center"/>
    </xf>
    <xf numFmtId="4" fontId="31" fillId="2" borderId="0" xfId="0" applyNumberFormat="1" applyFont="1" applyFill="1" applyBorder="1" applyAlignment="1">
      <alignment horizontal="center" vertical="center"/>
    </xf>
    <xf numFmtId="4" fontId="3" fillId="2" borderId="0" xfId="0" applyNumberFormat="1" applyFont="1" applyFill="1" applyBorder="1" applyAlignment="1">
      <alignment horizontal="center" vertical="center"/>
    </xf>
    <xf numFmtId="4" fontId="0" fillId="2" borderId="0" xfId="0" applyNumberFormat="1" applyFont="1" applyFill="1" applyBorder="1" applyAlignment="1">
      <alignment horizontal="center" vertical="center"/>
    </xf>
    <xf numFmtId="4" fontId="12" fillId="2" borderId="0" xfId="0" applyNumberFormat="1" applyFont="1" applyFill="1" applyBorder="1" applyAlignment="1">
      <alignment horizontal="center" vertical="center"/>
    </xf>
    <xf numFmtId="4" fontId="14" fillId="2" borderId="0" xfId="0" applyNumberFormat="1" applyFont="1" applyFill="1" applyBorder="1" applyAlignment="1">
      <alignment horizontal="center" vertical="center" wrapText="1"/>
    </xf>
    <xf numFmtId="4" fontId="0" fillId="2" borderId="0" xfId="0" applyNumberFormat="1" applyFill="1" applyBorder="1" applyAlignment="1">
      <alignment horizontal="center"/>
    </xf>
    <xf numFmtId="0" fontId="1" fillId="2" borderId="0" xfId="0" applyFont="1" applyFill="1" applyBorder="1"/>
    <xf numFmtId="0" fontId="3" fillId="2" borderId="0" xfId="0" applyFont="1" applyFill="1" applyBorder="1"/>
    <xf numFmtId="4" fontId="3" fillId="2" borderId="0" xfId="0" applyNumberFormat="1" applyFont="1" applyFill="1" applyBorder="1" applyAlignment="1">
      <alignment horizontal="center"/>
    </xf>
    <xf numFmtId="0" fontId="5" fillId="2" borderId="0" xfId="0" applyFont="1" applyFill="1" applyBorder="1"/>
    <xf numFmtId="0" fontId="12" fillId="2" borderId="0" xfId="0" applyFont="1" applyFill="1" applyBorder="1"/>
    <xf numFmtId="0" fontId="10" fillId="2" borderId="0" xfId="0" applyFont="1" applyFill="1" applyBorder="1"/>
    <xf numFmtId="4" fontId="12" fillId="2" borderId="0" xfId="0" applyNumberFormat="1" applyFont="1" applyFill="1" applyBorder="1"/>
    <xf numFmtId="0" fontId="32" fillId="2" borderId="0" xfId="0" applyFont="1" applyFill="1" applyBorder="1"/>
    <xf numFmtId="0" fontId="7" fillId="2" borderId="0" xfId="0" applyFont="1" applyFill="1" applyBorder="1"/>
    <xf numFmtId="4" fontId="7" fillId="2" borderId="0" xfId="0" applyNumberFormat="1" applyFont="1" applyFill="1" applyBorder="1"/>
    <xf numFmtId="4" fontId="0" fillId="2" borderId="0" xfId="0" applyNumberFormat="1" applyFill="1" applyBorder="1"/>
    <xf numFmtId="4" fontId="10" fillId="2" borderId="0" xfId="0" applyNumberFormat="1" applyFont="1" applyFill="1" applyBorder="1"/>
    <xf numFmtId="0" fontId="13" fillId="2" borderId="0" xfId="0" applyFont="1" applyFill="1" applyBorder="1"/>
    <xf numFmtId="0" fontId="14" fillId="2" borderId="0" xfId="0" applyFont="1" applyFill="1" applyBorder="1"/>
    <xf numFmtId="0" fontId="16" fillId="2" borderId="0" xfId="0" applyFont="1" applyFill="1" applyBorder="1"/>
    <xf numFmtId="4" fontId="0" fillId="2" borderId="0" xfId="0" applyNumberFormat="1" applyFont="1" applyFill="1" applyBorder="1"/>
    <xf numFmtId="4" fontId="3" fillId="2" borderId="0" xfId="0" applyNumberFormat="1" applyFont="1" applyFill="1" applyBorder="1"/>
    <xf numFmtId="4" fontId="24" fillId="2" borderId="0" xfId="0" applyNumberFormat="1" applyFont="1" applyFill="1" applyBorder="1"/>
    <xf numFmtId="0" fontId="24" fillId="2" borderId="0" xfId="0" applyFont="1" applyFill="1" applyBorder="1"/>
    <xf numFmtId="49" fontId="10" fillId="2" borderId="0" xfId="0" applyNumberFormat="1" applyFont="1" applyFill="1" applyBorder="1"/>
    <xf numFmtId="49" fontId="0" fillId="2" borderId="0" xfId="0" applyNumberFormat="1" applyFill="1" applyBorder="1"/>
    <xf numFmtId="4" fontId="1" fillId="2" borderId="0" xfId="0" applyNumberFormat="1" applyFont="1" applyFill="1" applyBorder="1"/>
    <xf numFmtId="4" fontId="13" fillId="2" borderId="0" xfId="0" applyNumberFormat="1" applyFont="1" applyFill="1" applyBorder="1"/>
    <xf numFmtId="0" fontId="0" fillId="2" borderId="0" xfId="0" applyFont="1" applyFill="1" applyBorder="1"/>
    <xf numFmtId="4" fontId="5" fillId="2" borderId="0" xfId="0" applyNumberFormat="1" applyFont="1" applyFill="1" applyBorder="1" applyAlignment="1">
      <alignment wrapText="1"/>
    </xf>
    <xf numFmtId="0" fontId="33" fillId="2" borderId="0" xfId="0" applyFont="1" applyFill="1" applyBorder="1"/>
    <xf numFmtId="2" fontId="3" fillId="2" borderId="0" xfId="0" applyNumberFormat="1" applyFont="1" applyFill="1" applyBorder="1"/>
    <xf numFmtId="2" fontId="0" fillId="2" borderId="0" xfId="0" applyNumberFormat="1" applyFill="1" applyBorder="1"/>
    <xf numFmtId="0" fontId="12" fillId="2" borderId="0" xfId="0" applyFont="1" applyFill="1"/>
    <xf numFmtId="0" fontId="7" fillId="0" borderId="1" xfId="0" applyFont="1" applyFill="1" applyBorder="1" applyAlignment="1">
      <alignment vertical="center"/>
    </xf>
    <xf numFmtId="4" fontId="7" fillId="0" borderId="1" xfId="0" applyNumberFormat="1" applyFont="1" applyFill="1" applyBorder="1" applyAlignment="1">
      <alignment horizontal="center" vertical="center" wrapText="1"/>
    </xf>
    <xf numFmtId="4" fontId="21" fillId="0" borderId="0" xfId="0" applyNumberFormat="1" applyFont="1" applyFill="1"/>
    <xf numFmtId="0" fontId="21" fillId="0" borderId="0" xfId="0" applyFont="1" applyFill="1"/>
    <xf numFmtId="0" fontId="12" fillId="0" borderId="1" xfId="0" applyFont="1" applyFill="1" applyBorder="1" applyAlignment="1">
      <alignment wrapText="1"/>
    </xf>
    <xf numFmtId="4" fontId="5" fillId="0" borderId="0" xfId="0" applyNumberFormat="1" applyFont="1" applyFill="1"/>
    <xf numFmtId="0" fontId="5" fillId="0" borderId="0" xfId="0" applyFont="1" applyFill="1"/>
    <xf numFmtId="4" fontId="5" fillId="0" borderId="1" xfId="0" applyNumberFormat="1" applyFont="1" applyFill="1" applyBorder="1"/>
    <xf numFmtId="4" fontId="7" fillId="0" borderId="0" xfId="0" applyNumberFormat="1" applyFont="1" applyFill="1" applyAlignment="1">
      <alignment wrapText="1"/>
    </xf>
    <xf numFmtId="4" fontId="24" fillId="0" borderId="0" xfId="0" applyNumberFormat="1" applyFont="1" applyFill="1"/>
    <xf numFmtId="49" fontId="12" fillId="0" borderId="1" xfId="0" applyNumberFormat="1" applyFont="1" applyFill="1" applyBorder="1" applyAlignment="1">
      <alignment horizontal="left" vertical="center" wrapText="1"/>
    </xf>
    <xf numFmtId="4" fontId="24" fillId="0" borderId="1" xfId="0" applyNumberFormat="1" applyFont="1" applyFill="1" applyBorder="1"/>
    <xf numFmtId="49" fontId="24" fillId="0" borderId="0" xfId="0" applyNumberFormat="1" applyFont="1" applyFill="1"/>
    <xf numFmtId="4" fontId="19" fillId="0" borderId="1" xfId="0" applyNumberFormat="1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/>
    </xf>
    <xf numFmtId="49" fontId="29" fillId="0" borderId="1" xfId="0" applyNumberFormat="1" applyFont="1" applyFill="1" applyBorder="1" applyAlignment="1">
      <alignment horizontal="center" vertical="center"/>
    </xf>
    <xf numFmtId="4" fontId="29" fillId="0" borderId="1" xfId="0" applyNumberFormat="1" applyFont="1" applyFill="1" applyBorder="1" applyAlignment="1">
      <alignment horizontal="center" vertical="center"/>
    </xf>
    <xf numFmtId="0" fontId="18" fillId="0" borderId="0" xfId="0" applyFont="1" applyFill="1"/>
    <xf numFmtId="4" fontId="18" fillId="0" borderId="0" xfId="0" applyNumberFormat="1" applyFont="1" applyFill="1"/>
    <xf numFmtId="4" fontId="3" fillId="0" borderId="0" xfId="0" applyNumberFormat="1" applyFont="1" applyFill="1" applyBorder="1"/>
    <xf numFmtId="4" fontId="0" fillId="0" borderId="0" xfId="0" applyNumberFormat="1" applyFill="1" applyBorder="1"/>
    <xf numFmtId="4" fontId="3" fillId="0" borderId="0" xfId="0" applyNumberFormat="1" applyFont="1" applyFill="1" applyBorder="1" applyAlignment="1">
      <alignment horizontal="center" vertical="center"/>
    </xf>
    <xf numFmtId="4" fontId="7" fillId="0" borderId="0" xfId="0" applyNumberFormat="1" applyFont="1" applyFill="1" applyBorder="1"/>
    <xf numFmtId="0" fontId="1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7" fillId="2" borderId="1" xfId="0" applyFont="1" applyFill="1" applyBorder="1"/>
    <xf numFmtId="4" fontId="7" fillId="2" borderId="1" xfId="0" applyNumberFormat="1" applyFont="1" applyFill="1" applyBorder="1" applyAlignment="1">
      <alignment horizontal="center"/>
    </xf>
    <xf numFmtId="0" fontId="3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center" vertical="center"/>
    </xf>
    <xf numFmtId="49" fontId="3" fillId="2" borderId="0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31" fillId="2" borderId="1" xfId="0" applyFont="1" applyFill="1" applyBorder="1" applyAlignment="1">
      <alignment horizontal="center" vertical="center"/>
    </xf>
    <xf numFmtId="4" fontId="31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justify" vertical="center" wrapText="1"/>
    </xf>
    <xf numFmtId="0" fontId="5" fillId="2" borderId="1" xfId="0" applyFont="1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14" fillId="2" borderId="1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4" fontId="14" fillId="2" borderId="1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wrapText="1"/>
    </xf>
    <xf numFmtId="49" fontId="8" fillId="2" borderId="1" xfId="0" applyNumberFormat="1" applyFont="1" applyFill="1" applyBorder="1" applyAlignment="1">
      <alignment wrapText="1"/>
    </xf>
    <xf numFmtId="0" fontId="27" fillId="2" borderId="1" xfId="0" applyFont="1" applyFill="1" applyBorder="1" applyAlignment="1">
      <alignment wrapText="1"/>
    </xf>
    <xf numFmtId="49" fontId="7" fillId="2" borderId="1" xfId="0" applyNumberFormat="1" applyFont="1" applyFill="1" applyBorder="1" applyAlignment="1">
      <alignment vertical="center" wrapText="1"/>
    </xf>
    <xf numFmtId="4" fontId="34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/>
    </xf>
    <xf numFmtId="0" fontId="12" fillId="2" borderId="1" xfId="0" applyFont="1" applyFill="1" applyBorder="1" applyAlignment="1">
      <alignment vertical="center" wrapText="1"/>
    </xf>
    <xf numFmtId="4" fontId="3" fillId="2" borderId="1" xfId="0" applyNumberFormat="1" applyFont="1" applyFill="1" applyBorder="1" applyAlignment="1">
      <alignment horizontal="center"/>
    </xf>
    <xf numFmtId="0" fontId="0" fillId="2" borderId="0" xfId="0" applyFill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28" fillId="2" borderId="1" xfId="0" applyFont="1" applyFill="1" applyBorder="1" applyAlignment="1">
      <alignment horizontal="center" vertical="center" wrapText="1"/>
    </xf>
    <xf numFmtId="49" fontId="0" fillId="2" borderId="1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32" fillId="2" borderId="1" xfId="0" applyFont="1" applyFill="1" applyBorder="1" applyAlignment="1">
      <alignment horizontal="left" vertical="center" wrapText="1"/>
    </xf>
    <xf numFmtId="4" fontId="32" fillId="2" borderId="1" xfId="0" applyNumberFormat="1" applyFont="1" applyFill="1" applyBorder="1" applyAlignment="1">
      <alignment horizontal="center" vertical="center" wrapText="1"/>
    </xf>
    <xf numFmtId="4" fontId="32" fillId="2" borderId="0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" fontId="18" fillId="2" borderId="1" xfId="0" applyNumberFormat="1" applyFont="1" applyFill="1" applyBorder="1" applyAlignment="1">
      <alignment horizontal="center" vertical="center" wrapText="1"/>
    </xf>
    <xf numFmtId="4" fontId="18" fillId="2" borderId="0" xfId="0" applyNumberFormat="1" applyFont="1" applyFill="1" applyBorder="1" applyAlignment="1">
      <alignment horizontal="center" vertical="center" wrapText="1"/>
    </xf>
    <xf numFmtId="4" fontId="7" fillId="2" borderId="1" xfId="0" applyNumberFormat="1" applyFont="1" applyFill="1" applyBorder="1" applyAlignment="1">
      <alignment horizontal="center" vertical="center" wrapText="1"/>
    </xf>
    <xf numFmtId="4" fontId="0" fillId="2" borderId="1" xfId="0" applyNumberFormat="1" applyFont="1" applyFill="1" applyBorder="1" applyAlignment="1">
      <alignment horizontal="center" vertical="center" wrapText="1"/>
    </xf>
    <xf numFmtId="4" fontId="1" fillId="4" borderId="0" xfId="0" applyNumberFormat="1" applyFont="1" applyFill="1" applyAlignment="1">
      <alignment horizontal="center" vertical="center"/>
    </xf>
    <xf numFmtId="0" fontId="8" fillId="4" borderId="1" xfId="0" applyFont="1" applyFill="1" applyBorder="1" applyAlignment="1">
      <alignment horizontal="left" vertical="center" wrapText="1"/>
    </xf>
    <xf numFmtId="0" fontId="3" fillId="2" borderId="0" xfId="0" applyFont="1" applyFill="1"/>
    <xf numFmtId="0" fontId="26" fillId="0" borderId="4" xfId="0" applyFont="1" applyBorder="1" applyAlignment="1">
      <alignment wrapText="1"/>
    </xf>
    <xf numFmtId="49" fontId="8" fillId="4" borderId="1" xfId="0" applyNumberFormat="1" applyFont="1" applyFill="1" applyBorder="1" applyAlignment="1">
      <alignment horizontal="center" vertical="center"/>
    </xf>
    <xf numFmtId="0" fontId="26" fillId="0" borderId="0" xfId="0" applyFont="1"/>
    <xf numFmtId="0" fontId="26" fillId="4" borderId="1" xfId="0" applyFont="1" applyFill="1" applyBorder="1"/>
    <xf numFmtId="0" fontId="8" fillId="4" borderId="1" xfId="0" applyFont="1" applyFill="1" applyBorder="1" applyAlignment="1">
      <alignment horizontal="center" vertical="center"/>
    </xf>
    <xf numFmtId="4" fontId="8" fillId="4" borderId="0" xfId="0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left" vertical="center" wrapText="1"/>
    </xf>
    <xf numFmtId="0" fontId="37" fillId="2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4" fontId="14" fillId="0" borderId="1" xfId="0" applyNumberFormat="1" applyFont="1" applyFill="1" applyBorder="1" applyAlignment="1">
      <alignment horizontal="center" vertical="center" wrapText="1"/>
    </xf>
    <xf numFmtId="4" fontId="14" fillId="0" borderId="0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" fontId="7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/>
    <xf numFmtId="4" fontId="5" fillId="0" borderId="1" xfId="0" applyNumberFormat="1" applyFont="1" applyFill="1" applyBorder="1" applyAlignment="1">
      <alignment horizontal="center" vertical="center" wrapText="1"/>
    </xf>
    <xf numFmtId="4" fontId="5" fillId="0" borderId="0" xfId="0" applyNumberFormat="1" applyFont="1" applyFill="1" applyBorder="1" applyAlignment="1">
      <alignment horizontal="center" vertical="center" wrapText="1"/>
    </xf>
    <xf numFmtId="4" fontId="3" fillId="0" borderId="0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vertical="center" wrapText="1"/>
    </xf>
    <xf numFmtId="4" fontId="5" fillId="4" borderId="1" xfId="0" applyNumberFormat="1" applyFont="1" applyFill="1" applyBorder="1" applyAlignment="1">
      <alignment horizontal="center" vertical="center"/>
    </xf>
    <xf numFmtId="0" fontId="3" fillId="4" borderId="0" xfId="0" applyFont="1" applyFill="1" applyBorder="1"/>
    <xf numFmtId="0" fontId="3" fillId="4" borderId="0" xfId="0" applyFont="1" applyFill="1"/>
    <xf numFmtId="0" fontId="8" fillId="4" borderId="1" xfId="0" applyNumberFormat="1" applyFont="1" applyFill="1" applyBorder="1" applyAlignment="1">
      <alignment horizontal="left" vertical="center" wrapText="1"/>
    </xf>
    <xf numFmtId="0" fontId="0" fillId="4" borderId="1" xfId="0" applyFont="1" applyFill="1" applyBorder="1" applyAlignment="1">
      <alignment horizontal="center" vertical="center"/>
    </xf>
    <xf numFmtId="49" fontId="3" fillId="4" borderId="1" xfId="0" applyNumberFormat="1" applyFont="1" applyFill="1" applyBorder="1" applyAlignment="1">
      <alignment horizontal="center" vertical="center"/>
    </xf>
    <xf numFmtId="4" fontId="12" fillId="0" borderId="0" xfId="0" applyNumberFormat="1" applyFont="1" applyFill="1" applyBorder="1" applyAlignment="1">
      <alignment horizontal="center" vertical="center"/>
    </xf>
    <xf numFmtId="0" fontId="24" fillId="0" borderId="0" xfId="0" applyFont="1" applyFill="1" applyBorder="1"/>
    <xf numFmtId="0" fontId="26" fillId="0" borderId="1" xfId="0" applyFont="1" applyFill="1" applyBorder="1"/>
    <xf numFmtId="0" fontId="26" fillId="0" borderId="0" xfId="0" applyFont="1" applyFill="1" applyAlignment="1">
      <alignment wrapText="1"/>
    </xf>
    <xf numFmtId="0" fontId="26" fillId="0" borderId="1" xfId="0" applyFont="1" applyFill="1" applyBorder="1" applyAlignment="1">
      <alignment wrapText="1"/>
    </xf>
    <xf numFmtId="0" fontId="18" fillId="4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center" vertical="center" wrapText="1"/>
    </xf>
    <xf numFmtId="4" fontId="5" fillId="4" borderId="1" xfId="0" applyNumberFormat="1" applyFont="1" applyFill="1" applyBorder="1" applyAlignment="1">
      <alignment horizontal="center" vertical="center" wrapText="1"/>
    </xf>
    <xf numFmtId="4" fontId="5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 applyBorder="1"/>
    <xf numFmtId="49" fontId="0" fillId="0" borderId="0" xfId="0" applyNumberFormat="1" applyFill="1" applyBorder="1"/>
    <xf numFmtId="4" fontId="10" fillId="0" borderId="0" xfId="0" applyNumberFormat="1" applyFont="1" applyFill="1" applyBorder="1"/>
    <xf numFmtId="4" fontId="0" fillId="0" borderId="0" xfId="0" applyNumberFormat="1" applyFill="1" applyBorder="1" applyAlignment="1">
      <alignment horizontal="center" vertical="center"/>
    </xf>
    <xf numFmtId="4" fontId="0" fillId="0" borderId="0" xfId="0" applyNumberFormat="1" applyFont="1" applyFill="1" applyBorder="1" applyAlignment="1">
      <alignment horizontal="center" vertical="center"/>
    </xf>
    <xf numFmtId="4" fontId="0" fillId="0" borderId="0" xfId="0" applyNumberFormat="1" applyFill="1" applyBorder="1" applyAlignment="1">
      <alignment horizontal="center"/>
    </xf>
    <xf numFmtId="4" fontId="36" fillId="0" borderId="1" xfId="0" applyNumberFormat="1" applyFont="1" applyFill="1" applyBorder="1" applyAlignment="1">
      <alignment horizontal="center" vertical="center"/>
    </xf>
    <xf numFmtId="0" fontId="12" fillId="0" borderId="0" xfId="0" applyFont="1" applyFill="1" applyBorder="1"/>
    <xf numFmtId="0" fontId="0" fillId="0" borderId="1" xfId="0" applyFill="1" applyBorder="1" applyAlignment="1">
      <alignment horizontal="left" vertical="center" wrapText="1"/>
    </xf>
    <xf numFmtId="4" fontId="12" fillId="0" borderId="0" xfId="0" applyNumberFormat="1" applyFont="1" applyFill="1" applyBorder="1"/>
    <xf numFmtId="0" fontId="26" fillId="2" borderId="0" xfId="0" applyFont="1" applyFill="1" applyAlignment="1">
      <alignment wrapText="1"/>
    </xf>
    <xf numFmtId="0" fontId="7" fillId="3" borderId="1" xfId="0" applyFont="1" applyFill="1" applyBorder="1" applyAlignment="1">
      <alignment horizontal="left" vertical="center" wrapText="1"/>
    </xf>
    <xf numFmtId="0" fontId="12" fillId="3" borderId="1" xfId="0" applyFont="1" applyFill="1" applyBorder="1" applyAlignment="1">
      <alignment wrapText="1"/>
    </xf>
    <xf numFmtId="0" fontId="23" fillId="3" borderId="1" xfId="0" applyFont="1" applyFill="1" applyBorder="1" applyAlignment="1">
      <alignment wrapText="1"/>
    </xf>
    <xf numFmtId="49" fontId="12" fillId="3" borderId="1" xfId="0" applyNumberFormat="1" applyFont="1" applyFill="1" applyBorder="1" applyAlignment="1">
      <alignment horizontal="left" vertical="center" wrapText="1"/>
    </xf>
    <xf numFmtId="0" fontId="11" fillId="3" borderId="1" xfId="0" applyFont="1" applyFill="1" applyBorder="1" applyAlignment="1">
      <alignment wrapText="1"/>
    </xf>
    <xf numFmtId="0" fontId="8" fillId="3" borderId="1" xfId="0" applyFont="1" applyFill="1" applyBorder="1" applyAlignment="1">
      <alignment horizontal="left" vertical="center" wrapText="1"/>
    </xf>
    <xf numFmtId="0" fontId="0" fillId="3" borderId="1" xfId="0" applyFill="1" applyBorder="1" applyAlignment="1">
      <alignment horizontal="left" vertical="center" wrapText="1"/>
    </xf>
    <xf numFmtId="0" fontId="8" fillId="3" borderId="1" xfId="0" applyFont="1" applyFill="1" applyBorder="1" applyAlignment="1">
      <alignment wrapText="1"/>
    </xf>
    <xf numFmtId="49" fontId="8" fillId="3" borderId="1" xfId="0" applyNumberFormat="1" applyFont="1" applyFill="1" applyBorder="1" applyAlignment="1">
      <alignment horizontal="left" vertical="center" wrapText="1"/>
    </xf>
    <xf numFmtId="4" fontId="7" fillId="4" borderId="0" xfId="0" applyNumberFormat="1" applyFont="1" applyFill="1"/>
    <xf numFmtId="0" fontId="8" fillId="0" borderId="5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wrapText="1"/>
    </xf>
    <xf numFmtId="0" fontId="8" fillId="0" borderId="3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wrapText="1"/>
    </xf>
    <xf numFmtId="0" fontId="0" fillId="0" borderId="1" xfId="0" applyFont="1" applyFill="1" applyBorder="1" applyAlignment="1">
      <alignment horizontal="center" vertical="center" textRotation="90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textRotation="90" wrapText="1"/>
    </xf>
    <xf numFmtId="0" fontId="1" fillId="0" borderId="0" xfId="0" applyFont="1" applyFill="1" applyBorder="1" applyAlignment="1">
      <alignment vertical="center" wrapText="1"/>
    </xf>
    <xf numFmtId="0" fontId="0" fillId="0" borderId="0" xfId="0" applyFill="1" applyAlignment="1">
      <alignment vertical="center" wrapText="1"/>
    </xf>
    <xf numFmtId="0" fontId="0" fillId="0" borderId="0" xfId="0" applyFill="1" applyBorder="1" applyAlignment="1">
      <alignment horizontal="left"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4" fontId="3" fillId="0" borderId="3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textRotation="90" wrapText="1"/>
    </xf>
    <xf numFmtId="4" fontId="0" fillId="2" borderId="1" xfId="0" applyNumberForma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L98"/>
  <sheetViews>
    <sheetView tabSelected="1" view="pageBreakPreview" topLeftCell="A45" zoomScaleSheetLayoutView="100" workbookViewId="0">
      <selection activeCell="F11" sqref="F11:K11"/>
    </sheetView>
  </sheetViews>
  <sheetFormatPr defaultColWidth="9.109375" defaultRowHeight="13.2"/>
  <cols>
    <col min="1" max="1" width="1.88671875" style="62" customWidth="1"/>
    <col min="2" max="2" width="61.33203125" style="62" customWidth="1"/>
    <col min="3" max="3" width="6.88671875" style="65" hidden="1" customWidth="1"/>
    <col min="4" max="4" width="6.5546875" style="65" customWidth="1"/>
    <col min="5" max="5" width="8" style="65" customWidth="1"/>
    <col min="6" max="8" width="22.109375" style="64" customWidth="1"/>
    <col min="9" max="9" width="13.88671875" style="62" hidden="1" customWidth="1"/>
    <col min="10" max="10" width="2" style="62" customWidth="1"/>
    <col min="11" max="11" width="13.88671875" style="62" hidden="1" customWidth="1"/>
    <col min="12" max="16384" width="9.109375" style="62"/>
  </cols>
  <sheetData>
    <row r="1" spans="2:11" customFormat="1" ht="19.5" hidden="1" customHeight="1">
      <c r="B1" s="62"/>
      <c r="C1" s="65"/>
      <c r="D1" s="65"/>
      <c r="E1" s="65"/>
      <c r="F1" s="367" t="s">
        <v>941</v>
      </c>
      <c r="G1" s="367"/>
      <c r="H1" s="367"/>
      <c r="I1" s="367"/>
      <c r="J1" s="367"/>
      <c r="K1" s="367"/>
    </row>
    <row r="2" spans="2:11" customFormat="1" ht="33" hidden="1" customHeight="1">
      <c r="B2" s="62"/>
      <c r="C2" s="290"/>
      <c r="D2" s="65"/>
      <c r="E2" s="65"/>
      <c r="F2" s="367" t="s">
        <v>1069</v>
      </c>
      <c r="G2" s="367"/>
      <c r="H2" s="97"/>
      <c r="I2" s="97"/>
      <c r="J2" s="99"/>
    </row>
    <row r="3" spans="2:11" customFormat="1" ht="19.5" hidden="1" customHeight="1">
      <c r="B3" s="62"/>
      <c r="C3" s="65"/>
      <c r="D3" s="65"/>
      <c r="E3" s="65"/>
      <c r="F3" s="367" t="s">
        <v>941</v>
      </c>
      <c r="G3" s="367"/>
      <c r="H3" s="367"/>
      <c r="I3" s="367"/>
      <c r="J3" s="367"/>
      <c r="K3" s="367"/>
    </row>
    <row r="4" spans="2:11" customFormat="1" ht="33" hidden="1" customHeight="1">
      <c r="B4" s="62"/>
      <c r="C4" s="254"/>
      <c r="D4" s="65"/>
      <c r="E4" s="65"/>
      <c r="F4" s="367" t="s">
        <v>1036</v>
      </c>
      <c r="G4" s="367"/>
      <c r="H4" s="97"/>
      <c r="I4" s="97"/>
      <c r="J4" s="99"/>
    </row>
    <row r="5" spans="2:11" customFormat="1" ht="19.5" hidden="1" customHeight="1">
      <c r="B5" s="62"/>
      <c r="C5" s="65"/>
      <c r="D5" s="65"/>
      <c r="E5" s="65"/>
      <c r="F5" s="367" t="s">
        <v>941</v>
      </c>
      <c r="G5" s="367"/>
      <c r="H5" s="367"/>
      <c r="I5" s="367"/>
      <c r="J5" s="367"/>
      <c r="K5" s="367"/>
    </row>
    <row r="6" spans="2:11" customFormat="1" ht="33" hidden="1" customHeight="1">
      <c r="B6" s="62"/>
      <c r="C6" s="252"/>
      <c r="D6" s="65"/>
      <c r="E6" s="65"/>
      <c r="F6" s="367" t="s">
        <v>1015</v>
      </c>
      <c r="G6" s="367"/>
      <c r="H6" s="97"/>
      <c r="I6" s="97"/>
      <c r="J6" s="99"/>
    </row>
    <row r="7" spans="2:11" customFormat="1" ht="19.5" hidden="1" customHeight="1">
      <c r="B7" s="62"/>
      <c r="C7" s="65"/>
      <c r="D7" s="65"/>
      <c r="E7" s="65"/>
      <c r="F7" s="367" t="s">
        <v>941</v>
      </c>
      <c r="G7" s="367"/>
      <c r="H7" s="367"/>
      <c r="I7" s="367"/>
      <c r="J7" s="367"/>
      <c r="K7" s="367"/>
    </row>
    <row r="8" spans="2:11" customFormat="1" ht="33" hidden="1" customHeight="1">
      <c r="B8" s="62"/>
      <c r="C8" s="250"/>
      <c r="D8" s="65"/>
      <c r="E8" s="65"/>
      <c r="F8" s="367" t="s">
        <v>998</v>
      </c>
      <c r="G8" s="367"/>
      <c r="H8" s="97"/>
      <c r="I8" s="97"/>
      <c r="J8" s="99"/>
    </row>
    <row r="9" spans="2:11" customFormat="1" ht="19.5" hidden="1" customHeight="1">
      <c r="B9" s="62"/>
      <c r="C9" s="65"/>
      <c r="D9" s="65"/>
      <c r="E9" s="65"/>
      <c r="F9" s="367" t="s">
        <v>941</v>
      </c>
      <c r="G9" s="367"/>
      <c r="H9" s="367"/>
      <c r="I9" s="367"/>
      <c r="J9" s="367"/>
      <c r="K9" s="367"/>
    </row>
    <row r="10" spans="2:11" customFormat="1" ht="33" hidden="1" customHeight="1">
      <c r="B10" s="62"/>
      <c r="C10" s="183"/>
      <c r="D10" s="65"/>
      <c r="E10" s="65"/>
      <c r="F10" s="367" t="s">
        <v>963</v>
      </c>
      <c r="G10" s="367"/>
      <c r="H10" s="97"/>
      <c r="I10" s="97"/>
      <c r="J10" s="99"/>
    </row>
    <row r="11" spans="2:11" customFormat="1" ht="17.25" customHeight="1">
      <c r="B11" s="62"/>
      <c r="C11" s="65"/>
      <c r="D11" s="65"/>
      <c r="E11" s="65"/>
      <c r="F11" s="367" t="s">
        <v>941</v>
      </c>
      <c r="G11" s="367"/>
      <c r="H11" s="367"/>
      <c r="I11" s="367"/>
      <c r="J11" s="367"/>
      <c r="K11" s="367"/>
    </row>
    <row r="12" spans="2:11" customFormat="1" ht="32.25" customHeight="1">
      <c r="B12" s="62"/>
      <c r="C12" s="170"/>
      <c r="D12" s="65"/>
      <c r="E12" s="65"/>
      <c r="F12" s="367" t="s">
        <v>1155</v>
      </c>
      <c r="G12" s="367"/>
      <c r="H12" s="97"/>
      <c r="I12" s="97"/>
      <c r="J12" s="99"/>
    </row>
    <row r="13" spans="2:11" s="61" customFormat="1" ht="51" customHeight="1">
      <c r="B13" s="370" t="s">
        <v>1184</v>
      </c>
      <c r="C13" s="370"/>
      <c r="D13" s="370"/>
      <c r="E13" s="370"/>
      <c r="F13" s="370"/>
      <c r="G13" s="371"/>
      <c r="H13" s="371"/>
    </row>
    <row r="14" spans="2:11" s="61" customFormat="1" ht="16.5" customHeight="1">
      <c r="B14" s="368" t="s">
        <v>11</v>
      </c>
      <c r="C14" s="98"/>
      <c r="D14" s="372" t="s">
        <v>13</v>
      </c>
      <c r="E14" s="372" t="s">
        <v>14</v>
      </c>
      <c r="F14" s="374" t="s">
        <v>369</v>
      </c>
      <c r="G14" s="368"/>
      <c r="H14" s="368"/>
    </row>
    <row r="15" spans="2:11" s="3" customFormat="1" ht="12.75" customHeight="1">
      <c r="B15" s="369"/>
      <c r="C15" s="372" t="s">
        <v>12</v>
      </c>
      <c r="D15" s="369"/>
      <c r="E15" s="369"/>
      <c r="F15" s="373" t="s">
        <v>643</v>
      </c>
      <c r="G15" s="373" t="s">
        <v>884</v>
      </c>
      <c r="H15" s="373" t="s">
        <v>1156</v>
      </c>
      <c r="I15" s="62"/>
      <c r="J15" s="62"/>
    </row>
    <row r="16" spans="2:11" s="3" customFormat="1" ht="35.25" customHeight="1">
      <c r="B16" s="369"/>
      <c r="C16" s="372"/>
      <c r="D16" s="369"/>
      <c r="E16" s="369"/>
      <c r="F16" s="373"/>
      <c r="G16" s="373"/>
      <c r="H16" s="373"/>
      <c r="I16" s="62"/>
      <c r="J16" s="62"/>
    </row>
    <row r="17" spans="2:10" s="3" customFormat="1">
      <c r="B17" s="100">
        <v>1</v>
      </c>
      <c r="C17" s="100">
        <v>2</v>
      </c>
      <c r="D17" s="100">
        <v>2</v>
      </c>
      <c r="E17" s="100">
        <v>3</v>
      </c>
      <c r="F17" s="101">
        <v>4</v>
      </c>
      <c r="G17" s="101">
        <v>5</v>
      </c>
      <c r="H17" s="101">
        <v>6</v>
      </c>
      <c r="I17" s="62"/>
      <c r="J17" s="62"/>
    </row>
    <row r="18" spans="2:10" ht="16.8">
      <c r="B18" s="68"/>
      <c r="C18" s="68"/>
      <c r="D18" s="68"/>
      <c r="E18" s="68"/>
      <c r="F18" s="68"/>
      <c r="G18" s="68"/>
      <c r="H18" s="68"/>
    </row>
    <row r="19" spans="2:10" s="3" customFormat="1">
      <c r="B19" s="5" t="s">
        <v>17</v>
      </c>
      <c r="C19" s="45">
        <v>793</v>
      </c>
      <c r="D19" s="7" t="s">
        <v>18</v>
      </c>
      <c r="E19" s="7"/>
      <c r="F19" s="38">
        <f>F20+F21+F22+F24+F26+F27+F23+F25</f>
        <v>190132821.03</v>
      </c>
      <c r="G19" s="38">
        <f t="shared" ref="G19:H19" si="0">G20+G21+G22+G24+G26+G27+G23+G25</f>
        <v>177090787.01000002</v>
      </c>
      <c r="H19" s="38">
        <f t="shared" si="0"/>
        <v>177433272.49000001</v>
      </c>
      <c r="I19" s="63">
        <f>'прил 5,'!G452+'прил 5,'!G1133+'прил 5,'!G1201+'прил 5,'!G2006</f>
        <v>180024498.62</v>
      </c>
      <c r="J19" s="62"/>
    </row>
    <row r="20" spans="2:10" s="3" customFormat="1" ht="26.4">
      <c r="B20" s="53" t="s">
        <v>315</v>
      </c>
      <c r="C20" s="79">
        <v>793</v>
      </c>
      <c r="D20" s="10" t="s">
        <v>18</v>
      </c>
      <c r="E20" s="10" t="s">
        <v>27</v>
      </c>
      <c r="F20" s="27">
        <f>'прил 5,'!G1202</f>
        <v>2534225.7000000002</v>
      </c>
      <c r="G20" s="27">
        <f>'прил 5,'!H1202</f>
        <v>2569071.31</v>
      </c>
      <c r="H20" s="27">
        <f>'прил 5,'!I1202</f>
        <v>2604396.04</v>
      </c>
      <c r="I20" s="62"/>
      <c r="J20" s="62"/>
    </row>
    <row r="21" spans="2:10" s="3" customFormat="1" ht="39.6">
      <c r="B21" s="51" t="s">
        <v>359</v>
      </c>
      <c r="C21" s="79">
        <v>794</v>
      </c>
      <c r="D21" s="52" t="s">
        <v>18</v>
      </c>
      <c r="E21" s="52" t="s">
        <v>69</v>
      </c>
      <c r="F21" s="27">
        <f>'прил 5,'!G2007</f>
        <v>4629461</v>
      </c>
      <c r="G21" s="27">
        <f>'прил 5,'!H2007</f>
        <v>4744411</v>
      </c>
      <c r="H21" s="27">
        <f>'прил 5,'!I2007</f>
        <v>4744411</v>
      </c>
      <c r="I21" s="62"/>
      <c r="J21" s="62"/>
    </row>
    <row r="22" spans="2:10" s="3" customFormat="1" ht="39.6">
      <c r="B22" s="53" t="s">
        <v>74</v>
      </c>
      <c r="C22" s="79">
        <v>793</v>
      </c>
      <c r="D22" s="10" t="s">
        <v>18</v>
      </c>
      <c r="E22" s="10" t="s">
        <v>53</v>
      </c>
      <c r="F22" s="27">
        <f>'прил 5,'!G453+'прил 5,'!G1134+'прил 5,'!G1211+'прил 5,'!G2451</f>
        <v>119024209.2</v>
      </c>
      <c r="G22" s="27">
        <f>'прил 5,'!H453+'прил 5,'!H1134+'прил 5,'!H1211+'прил 5,'!H2451</f>
        <v>119879340.22</v>
      </c>
      <c r="H22" s="27">
        <f>'прил 5,'!I453+'прил 5,'!I1134+'прил 5,'!I1211+'прил 5,'!I2451</f>
        <v>122359592.14999999</v>
      </c>
      <c r="I22" s="62"/>
      <c r="J22" s="62"/>
    </row>
    <row r="23" spans="2:10" s="3" customFormat="1">
      <c r="B23" s="16" t="s">
        <v>275</v>
      </c>
      <c r="C23" s="79"/>
      <c r="D23" s="10" t="s">
        <v>18</v>
      </c>
      <c r="E23" s="10" t="s">
        <v>171</v>
      </c>
      <c r="F23" s="25">
        <f>'прил 5,'!G1265</f>
        <v>4132.9799999999996</v>
      </c>
      <c r="G23" s="25">
        <f>'прил 5,'!H1265</f>
        <v>3684.33</v>
      </c>
      <c r="H23" s="25">
        <f>'прил 5,'!I1265</f>
        <v>3684.75</v>
      </c>
      <c r="I23" s="62"/>
      <c r="J23" s="62"/>
    </row>
    <row r="24" spans="2:10" s="3" customFormat="1" ht="26.4">
      <c r="B24" s="53" t="s">
        <v>159</v>
      </c>
      <c r="C24" s="45">
        <v>792</v>
      </c>
      <c r="D24" s="10" t="s">
        <v>18</v>
      </c>
      <c r="E24" s="10" t="s">
        <v>160</v>
      </c>
      <c r="F24" s="25">
        <f>'прил 5,'!G1141+'прил 5,'!G2435</f>
        <v>18414864</v>
      </c>
      <c r="G24" s="25">
        <f>'прил 5,'!H1141+'прил 5,'!H2435</f>
        <v>18586250</v>
      </c>
      <c r="H24" s="25">
        <f>'прил 5,'!I1141+'прил 5,'!I2435</f>
        <v>18753829</v>
      </c>
      <c r="I24" s="62"/>
      <c r="J24" s="62"/>
    </row>
    <row r="25" spans="2:10" s="3" customFormat="1" hidden="1">
      <c r="B25" s="53" t="s">
        <v>786</v>
      </c>
      <c r="C25" s="45"/>
      <c r="D25" s="10" t="s">
        <v>18</v>
      </c>
      <c r="E25" s="10" t="s">
        <v>25</v>
      </c>
      <c r="F25" s="25">
        <f>'прил 5,'!G1270</f>
        <v>0</v>
      </c>
      <c r="G25" s="25">
        <f>'прил 5,'!H1270</f>
        <v>0</v>
      </c>
      <c r="H25" s="25">
        <f>'прил 5,'!I1270</f>
        <v>0</v>
      </c>
      <c r="I25" s="62"/>
      <c r="J25" s="62"/>
    </row>
    <row r="26" spans="2:10" s="3" customFormat="1">
      <c r="B26" s="51" t="s">
        <v>330</v>
      </c>
      <c r="C26" s="79">
        <v>793</v>
      </c>
      <c r="D26" s="52" t="s">
        <v>18</v>
      </c>
      <c r="E26" s="52" t="s">
        <v>71</v>
      </c>
      <c r="F26" s="27">
        <f>'прил 5,'!G1275</f>
        <v>1000000</v>
      </c>
      <c r="G26" s="27">
        <f>'прил 5,'!H1275</f>
        <v>1000000</v>
      </c>
      <c r="H26" s="27">
        <f>'прил 5,'!I1275</f>
        <v>1000000</v>
      </c>
      <c r="I26" s="62"/>
      <c r="J26" s="62"/>
    </row>
    <row r="27" spans="2:10" s="3" customFormat="1">
      <c r="B27" s="9" t="s">
        <v>21</v>
      </c>
      <c r="C27" s="79">
        <v>793</v>
      </c>
      <c r="D27" s="10" t="s">
        <v>18</v>
      </c>
      <c r="E27" s="10" t="s">
        <v>22</v>
      </c>
      <c r="F27" s="27">
        <f>'прил 5,'!G1280+'прил 5,'!G462+'прил 5,'!G1151+'прил 5,'!G521+'прил 5,'!G2030+'прил 5,'!G2337</f>
        <v>44525928.149999999</v>
      </c>
      <c r="G27" s="27">
        <f>'прил 5,'!H1280+'прил 5,'!H462+'прил 5,'!H1151</f>
        <v>30308030.149999999</v>
      </c>
      <c r="H27" s="27">
        <f>'прил 5,'!I1280+'прил 5,'!I462+'прил 5,'!I1151</f>
        <v>27967359.550000001</v>
      </c>
      <c r="I27" s="62"/>
      <c r="J27" s="62"/>
    </row>
    <row r="28" spans="2:10" s="3" customFormat="1">
      <c r="B28" s="47" t="s">
        <v>163</v>
      </c>
      <c r="C28" s="45">
        <v>792</v>
      </c>
      <c r="D28" s="20" t="s">
        <v>27</v>
      </c>
      <c r="E28" s="20"/>
      <c r="F28" s="12">
        <f>F29</f>
        <v>2485383.7999999998</v>
      </c>
      <c r="G28" s="12">
        <f t="shared" ref="G28:H28" si="1">G29</f>
        <v>2570332.25</v>
      </c>
      <c r="H28" s="12">
        <f t="shared" si="1"/>
        <v>2664765.25</v>
      </c>
      <c r="I28" s="62"/>
      <c r="J28" s="62"/>
    </row>
    <row r="29" spans="2:10" s="3" customFormat="1">
      <c r="B29" s="9" t="s">
        <v>164</v>
      </c>
      <c r="C29" s="45">
        <v>792</v>
      </c>
      <c r="D29" s="10" t="s">
        <v>27</v>
      </c>
      <c r="E29" s="10" t="s">
        <v>69</v>
      </c>
      <c r="F29" s="25">
        <f>'прил 5,'!G1157+'прил 5,'!G2470+'прил 5,'!G1372</f>
        <v>2485383.7999999998</v>
      </c>
      <c r="G29" s="25">
        <f>'прил 5,'!H1157+'прил 5,'!H2470+'прил 5,'!H1372</f>
        <v>2570332.25</v>
      </c>
      <c r="H29" s="25">
        <f>'прил 5,'!I1157+'прил 5,'!I2470+'прил 5,'!I1372</f>
        <v>2664765.25</v>
      </c>
      <c r="I29" s="62"/>
      <c r="J29" s="62"/>
    </row>
    <row r="30" spans="2:10" s="3" customFormat="1" ht="26.4">
      <c r="B30" s="11" t="s">
        <v>166</v>
      </c>
      <c r="C30" s="6">
        <v>793</v>
      </c>
      <c r="D30" s="7" t="s">
        <v>69</v>
      </c>
      <c r="E30" s="7"/>
      <c r="F30" s="38">
        <f>F31+F33+F32</f>
        <v>6330580</v>
      </c>
      <c r="G30" s="38">
        <f t="shared" ref="G30:H30" si="2">G31+G33+G32</f>
        <v>2680000</v>
      </c>
      <c r="H30" s="38">
        <f t="shared" si="2"/>
        <v>2680000</v>
      </c>
      <c r="I30" s="63">
        <f>'прил 5,'!G527+'прил 5,'!G1389</f>
        <v>6330580</v>
      </c>
      <c r="J30" s="62"/>
    </row>
    <row r="31" spans="2:10" s="3" customFormat="1">
      <c r="B31" s="48" t="s">
        <v>771</v>
      </c>
      <c r="C31" s="45">
        <v>793</v>
      </c>
      <c r="D31" s="52" t="s">
        <v>69</v>
      </c>
      <c r="E31" s="52" t="s">
        <v>122</v>
      </c>
      <c r="F31" s="27">
        <f>'прил 5,'!G1390</f>
        <v>0</v>
      </c>
      <c r="G31" s="27">
        <f>'прил 5,'!H1390</f>
        <v>0</v>
      </c>
      <c r="H31" s="27">
        <f>'прил 5,'!I1390</f>
        <v>0</v>
      </c>
      <c r="I31" s="62"/>
      <c r="J31" s="62"/>
    </row>
    <row r="32" spans="2:10" s="3" customFormat="1" ht="45.75" customHeight="1">
      <c r="B32" s="48" t="s">
        <v>772</v>
      </c>
      <c r="C32" s="45"/>
      <c r="D32" s="52" t="s">
        <v>69</v>
      </c>
      <c r="E32" s="52" t="s">
        <v>68</v>
      </c>
      <c r="F32" s="27">
        <f>'прил 5,'!G1422</f>
        <v>5900580</v>
      </c>
      <c r="G32" s="27">
        <f>'прил 5,'!H1422</f>
        <v>2250000</v>
      </c>
      <c r="H32" s="27">
        <f>'прил 5,'!I1422</f>
        <v>2250000</v>
      </c>
      <c r="I32" s="62"/>
      <c r="J32" s="62"/>
    </row>
    <row r="33" spans="2:11" s="3" customFormat="1" ht="26.4">
      <c r="B33" s="16" t="s">
        <v>334</v>
      </c>
      <c r="C33" s="45"/>
      <c r="D33" s="41" t="s">
        <v>69</v>
      </c>
      <c r="E33" s="41" t="s">
        <v>308</v>
      </c>
      <c r="F33" s="27">
        <f>'прил 5,'!G1459+'прил 5,'!G528</f>
        <v>430000</v>
      </c>
      <c r="G33" s="27">
        <f>'прил 5,'!H1459+'прил 5,'!H532+'прил 5,'!H534</f>
        <v>430000</v>
      </c>
      <c r="H33" s="27">
        <f>'прил 5,'!I1459+'прил 5,'!I532+'прил 5,'!I534</f>
        <v>430000</v>
      </c>
      <c r="I33" s="62"/>
      <c r="J33" s="62"/>
    </row>
    <row r="34" spans="2:11" s="3" customFormat="1">
      <c r="B34" s="11" t="s">
        <v>85</v>
      </c>
      <c r="C34" s="6">
        <v>793</v>
      </c>
      <c r="D34" s="7" t="s">
        <v>53</v>
      </c>
      <c r="E34" s="7"/>
      <c r="F34" s="38">
        <f>F36+F37+F38+F35</f>
        <v>79299618</v>
      </c>
      <c r="G34" s="38">
        <f t="shared" ref="G34:H34" si="3">G36+G37+G38+G35</f>
        <v>62357688</v>
      </c>
      <c r="H34" s="38">
        <f t="shared" si="3"/>
        <v>64212155</v>
      </c>
      <c r="I34" s="63">
        <f>'прил 5,'!G9+'прил 5,'!G473+'прил 5,'!G1474+'прил 5,'!G2031</f>
        <v>74299618</v>
      </c>
      <c r="J34" s="62"/>
    </row>
    <row r="35" spans="2:11" s="46" customFormat="1" hidden="1">
      <c r="B35" s="166" t="s">
        <v>765</v>
      </c>
      <c r="C35" s="49"/>
      <c r="D35" s="66" t="s">
        <v>53</v>
      </c>
      <c r="E35" s="66" t="s">
        <v>171</v>
      </c>
      <c r="F35" s="29">
        <f>'прил 5,'!G1475+'прил 5,'!G474</f>
        <v>0</v>
      </c>
      <c r="G35" s="29">
        <f>'прил 5,'!H1475</f>
        <v>0</v>
      </c>
      <c r="H35" s="29">
        <f>'прил 5,'!I1475</f>
        <v>0</v>
      </c>
      <c r="I35" s="167"/>
      <c r="J35" s="58"/>
    </row>
    <row r="36" spans="2:11" s="3" customFormat="1">
      <c r="B36" s="53" t="s">
        <v>341</v>
      </c>
      <c r="C36" s="79"/>
      <c r="D36" s="41" t="s">
        <v>53</v>
      </c>
      <c r="E36" s="41" t="s">
        <v>43</v>
      </c>
      <c r="F36" s="25">
        <f>'прил 5,'!G1480</f>
        <v>2200000</v>
      </c>
      <c r="G36" s="25">
        <f>'прил 5,'!H1480</f>
        <v>2200000</v>
      </c>
      <c r="H36" s="25">
        <f>'прил 5,'!I1480</f>
        <v>2200000</v>
      </c>
      <c r="I36" s="62"/>
      <c r="J36" s="62"/>
      <c r="K36" s="111"/>
    </row>
    <row r="37" spans="2:11" s="3" customFormat="1">
      <c r="B37" s="88" t="s">
        <v>170</v>
      </c>
      <c r="C37" s="45">
        <v>792</v>
      </c>
      <c r="D37" s="52" t="s">
        <v>53</v>
      </c>
      <c r="E37" s="52" t="s">
        <v>122</v>
      </c>
      <c r="F37" s="25">
        <f>'прил 5,'!G2032+'прил 5,'!G1495+'прил 5,'!G535+'прил 5,'!G2343+'прил 5,'!G2463</f>
        <v>72617518</v>
      </c>
      <c r="G37" s="25">
        <f>'прил 5,'!H2032+'прил 5,'!H1495+'прил 5,'!H535+'прил 5,'!H2343+'прил 5,'!H2463</f>
        <v>57310873</v>
      </c>
      <c r="H37" s="25">
        <f>'прил 5,'!I2032+'прил 5,'!I1495+'прил 5,'!I535+'прил 5,'!I2343+'прил 5,'!I2463</f>
        <v>59165340</v>
      </c>
      <c r="I37" s="63"/>
      <c r="J37" s="62"/>
      <c r="K37" s="111"/>
    </row>
    <row r="38" spans="2:11" s="3" customFormat="1">
      <c r="B38" s="51" t="s">
        <v>86</v>
      </c>
      <c r="C38" s="79">
        <v>793</v>
      </c>
      <c r="D38" s="52" t="s">
        <v>53</v>
      </c>
      <c r="E38" s="52" t="s">
        <v>87</v>
      </c>
      <c r="F38" s="27">
        <f>'прил 5,'!G2117+'прил 5,'!G1556+'прил 5,'!G479+'прил 5,'!G10+'прил 5,'!G2370</f>
        <v>4482100</v>
      </c>
      <c r="G38" s="27">
        <f>'прил 5,'!H2117+'прил 5,'!H1556+'прил 5,'!H479+'прил 5,'!H10</f>
        <v>2846815</v>
      </c>
      <c r="H38" s="27">
        <f>'прил 5,'!I2117+'прил 5,'!I1556+'прил 5,'!I479+'прил 5,'!I10</f>
        <v>2846815</v>
      </c>
      <c r="I38" s="62"/>
      <c r="J38" s="62"/>
    </row>
    <row r="39" spans="2:11" s="3" customFormat="1">
      <c r="B39" s="54" t="s">
        <v>344</v>
      </c>
      <c r="C39" s="45">
        <v>792</v>
      </c>
      <c r="D39" s="7" t="s">
        <v>171</v>
      </c>
      <c r="E39" s="7"/>
      <c r="F39" s="38">
        <f>F41+F40+F42+F43</f>
        <v>104230076.40000001</v>
      </c>
      <c r="G39" s="38">
        <f t="shared" ref="G39:H39" si="4">G41+G40+G42+G43</f>
        <v>44825092.799999997</v>
      </c>
      <c r="H39" s="38">
        <f t="shared" si="4"/>
        <v>27846887</v>
      </c>
      <c r="I39" s="63">
        <f>'прил 5,'!G1578+'прил 5,'!G2126</f>
        <v>0</v>
      </c>
      <c r="J39" s="62"/>
      <c r="K39" s="111"/>
    </row>
    <row r="40" spans="2:11" s="46" customFormat="1">
      <c r="B40" s="67" t="s">
        <v>172</v>
      </c>
      <c r="C40" s="49"/>
      <c r="D40" s="66" t="s">
        <v>171</v>
      </c>
      <c r="E40" s="66" t="s">
        <v>18</v>
      </c>
      <c r="F40" s="29">
        <f>'прил 5,'!G2127+'прил 5,'!G1599+'прил 5,'!G509+'прил 5,'!G2378</f>
        <v>63335517.399999999</v>
      </c>
      <c r="G40" s="29">
        <f>'прил 5,'!H2127+'прил 5,'!H1599+'прил 5,'!H509</f>
        <v>23579105.800000001</v>
      </c>
      <c r="H40" s="29">
        <f>'прил 5,'!I2127+'прил 5,'!I1599+'прил 5,'!I509</f>
        <v>7100900</v>
      </c>
      <c r="I40" s="58"/>
      <c r="J40" s="58"/>
    </row>
    <row r="41" spans="2:11" s="1" customFormat="1">
      <c r="B41" s="55" t="s">
        <v>173</v>
      </c>
      <c r="C41" s="45"/>
      <c r="D41" s="10" t="s">
        <v>171</v>
      </c>
      <c r="E41" s="10" t="s">
        <v>27</v>
      </c>
      <c r="F41" s="25">
        <f>'прил 5,'!G2156+'прил 5,'!G1163+'прил 5,'!G1654+'прил 5,'!G2403</f>
        <v>13450000</v>
      </c>
      <c r="G41" s="25">
        <f>'прил 5,'!H2156+'прил 5,'!H1163+'прил 5,'!H1654</f>
        <v>2000000</v>
      </c>
      <c r="H41" s="25">
        <f>'прил 5,'!I2156+'прил 5,'!I1163+'прил 5,'!I1654</f>
        <v>1500000</v>
      </c>
      <c r="I41" s="69"/>
      <c r="J41" s="69"/>
    </row>
    <row r="42" spans="2:11" s="3" customFormat="1">
      <c r="B42" s="55" t="s">
        <v>180</v>
      </c>
      <c r="C42" s="45"/>
      <c r="D42" s="10" t="s">
        <v>171</v>
      </c>
      <c r="E42" s="10" t="s">
        <v>69</v>
      </c>
      <c r="F42" s="25">
        <f>'прил 5,'!G1579+'прил 5,'!G2233+'прил 5,'!G1729+'прил 5,'!G2420+'прил 5,'!G2479</f>
        <v>27343559</v>
      </c>
      <c r="G42" s="25">
        <f>'прил 5,'!H1579+'прил 5,'!H2233+'прил 5,'!H1729+'прил 5,'!H2420+'прил 5,'!H2479</f>
        <v>19144987</v>
      </c>
      <c r="H42" s="25">
        <f>'прил 5,'!I1579+'прил 5,'!I2233+'прил 5,'!I1729+'прил 5,'!I2420+'прил 5,'!I2479</f>
        <v>19144987</v>
      </c>
      <c r="I42" s="25">
        <f>'прил 5,'!J1579+'прил 5,'!J2233+'прил 5,'!J1729+'прил 5,'!J2420+'прил 5,'!J2479</f>
        <v>0</v>
      </c>
      <c r="J42" s="62"/>
    </row>
    <row r="43" spans="2:11" s="3" customFormat="1">
      <c r="B43" s="55" t="s">
        <v>571</v>
      </c>
      <c r="C43" s="45"/>
      <c r="D43" s="10" t="s">
        <v>171</v>
      </c>
      <c r="E43" s="10" t="s">
        <v>171</v>
      </c>
      <c r="F43" s="25">
        <f>'прил 5,'!G2256+'прил 5,'!G1797</f>
        <v>101000</v>
      </c>
      <c r="G43" s="25">
        <f>'прил 5,'!H2256+'прил 5,'!H1797</f>
        <v>101000</v>
      </c>
      <c r="H43" s="25">
        <f>'прил 5,'!I2256+'прил 5,'!I1797</f>
        <v>101000</v>
      </c>
      <c r="I43" s="62"/>
      <c r="J43" s="62"/>
    </row>
    <row r="44" spans="2:11" s="3" customFormat="1">
      <c r="B44" s="54" t="s">
        <v>2</v>
      </c>
      <c r="C44" s="45">
        <v>792</v>
      </c>
      <c r="D44" s="7" t="s">
        <v>160</v>
      </c>
      <c r="E44" s="7"/>
      <c r="F44" s="38">
        <f>F45</f>
        <v>3735314</v>
      </c>
      <c r="G44" s="38">
        <f t="shared" ref="G44:H44" si="5">G45</f>
        <v>25000</v>
      </c>
      <c r="H44" s="38">
        <f t="shared" si="5"/>
        <v>25000</v>
      </c>
      <c r="I44" s="63">
        <f>'прил 5,'!G2284</f>
        <v>0</v>
      </c>
      <c r="J44" s="62"/>
    </row>
    <row r="45" spans="2:11" s="3" customFormat="1" ht="21" customHeight="1">
      <c r="B45" s="16" t="s">
        <v>350</v>
      </c>
      <c r="C45" s="45"/>
      <c r="D45" s="10" t="s">
        <v>160</v>
      </c>
      <c r="E45" s="10" t="s">
        <v>171</v>
      </c>
      <c r="F45" s="25">
        <f>'прил 5,'!G2285+'прил 5,'!G1832+'прил 5,'!G2428</f>
        <v>3735314</v>
      </c>
      <c r="G45" s="25">
        <f>'прил 5,'!H2285+'прил 5,'!H1832</f>
        <v>25000</v>
      </c>
      <c r="H45" s="25">
        <f>'прил 5,'!I2285+'прил 5,'!I1832</f>
        <v>25000</v>
      </c>
      <c r="I45" s="62"/>
      <c r="J45" s="62"/>
    </row>
    <row r="46" spans="2:11" s="3" customFormat="1">
      <c r="B46" s="11" t="s">
        <v>24</v>
      </c>
      <c r="C46" s="6">
        <v>774</v>
      </c>
      <c r="D46" s="7" t="s">
        <v>25</v>
      </c>
      <c r="E46" s="7"/>
      <c r="F46" s="38">
        <f>F47+F48+F50+F51+F49</f>
        <v>1178305464.01</v>
      </c>
      <c r="G46" s="38">
        <f t="shared" ref="G46:H46" si="6">G47+G48+G50+G51+G49</f>
        <v>1170218235.3899999</v>
      </c>
      <c r="H46" s="38">
        <f t="shared" si="6"/>
        <v>1199187250.6400001</v>
      </c>
      <c r="I46" s="63">
        <f>'прил 5,'!G20+'прил 5,'!G540</f>
        <v>1178305464.01</v>
      </c>
      <c r="J46" s="62"/>
    </row>
    <row r="47" spans="2:11" s="3" customFormat="1">
      <c r="B47" s="53" t="s">
        <v>88</v>
      </c>
      <c r="C47" s="79">
        <v>774</v>
      </c>
      <c r="D47" s="10" t="s">
        <v>25</v>
      </c>
      <c r="E47" s="10" t="s">
        <v>18</v>
      </c>
      <c r="F47" s="27">
        <f>'прил 5,'!G541</f>
        <v>350716425.01999998</v>
      </c>
      <c r="G47" s="27">
        <f>'прил 5,'!H541</f>
        <v>355762650.52999997</v>
      </c>
      <c r="H47" s="27">
        <f>'прил 5,'!I541</f>
        <v>364063460.52999997</v>
      </c>
      <c r="I47" s="62"/>
      <c r="J47" s="62"/>
    </row>
    <row r="48" spans="2:11" s="3" customFormat="1">
      <c r="B48" s="55" t="s">
        <v>26</v>
      </c>
      <c r="C48" s="79">
        <v>774</v>
      </c>
      <c r="D48" s="10" t="s">
        <v>25</v>
      </c>
      <c r="E48" s="10" t="s">
        <v>27</v>
      </c>
      <c r="F48" s="27">
        <f>'прил 5,'!G623</f>
        <v>651881324.05999994</v>
      </c>
      <c r="G48" s="27">
        <f>'прил 5,'!H623+'прил 5,'!H2321</f>
        <v>641129419.74000001</v>
      </c>
      <c r="H48" s="27">
        <f>'прил 5,'!I623+'прил 5,'!I2321</f>
        <v>656693693.71000004</v>
      </c>
      <c r="I48" s="62"/>
      <c r="J48" s="62"/>
    </row>
    <row r="49" spans="2:10" s="3" customFormat="1">
      <c r="B49" s="53" t="s">
        <v>94</v>
      </c>
      <c r="C49" s="79"/>
      <c r="D49" s="10" t="s">
        <v>25</v>
      </c>
      <c r="E49" s="10" t="s">
        <v>69</v>
      </c>
      <c r="F49" s="25">
        <f>'прил 5,'!G21+'прил 5,'!G869</f>
        <v>149681565.65000001</v>
      </c>
      <c r="G49" s="25">
        <f>'прил 5,'!H21+'прил 5,'!H869</f>
        <v>147568104.96000001</v>
      </c>
      <c r="H49" s="25">
        <f>'прил 5,'!I21+'прил 5,'!I869</f>
        <v>151702846.39000002</v>
      </c>
      <c r="I49" s="62"/>
      <c r="J49" s="62"/>
    </row>
    <row r="50" spans="2:10" s="3" customFormat="1">
      <c r="B50" s="53" t="s">
        <v>280</v>
      </c>
      <c r="C50" s="79">
        <v>774</v>
      </c>
      <c r="D50" s="10" t="s">
        <v>25</v>
      </c>
      <c r="E50" s="10" t="s">
        <v>25</v>
      </c>
      <c r="F50" s="27">
        <f>'прил 5,'!G988+'прил 5,'!G107+'прил 5,'!G1864+'прил 5,'!G125</f>
        <v>6871654.9199999999</v>
      </c>
      <c r="G50" s="27">
        <f>'прил 5,'!H988+'прил 5,'!H107+'прил 5,'!H1864+'прил 5,'!H125</f>
        <v>5870525.4000000004</v>
      </c>
      <c r="H50" s="27">
        <f>'прил 5,'!I988+'прил 5,'!I107+'прил 5,'!I1864+'прил 5,'!I125</f>
        <v>6077353.2400000002</v>
      </c>
      <c r="I50" s="62"/>
      <c r="J50" s="62"/>
    </row>
    <row r="51" spans="2:10" s="3" customFormat="1">
      <c r="B51" s="53" t="s">
        <v>121</v>
      </c>
      <c r="C51" s="79">
        <v>774</v>
      </c>
      <c r="D51" s="10" t="s">
        <v>25</v>
      </c>
      <c r="E51" s="10" t="s">
        <v>122</v>
      </c>
      <c r="F51" s="27">
        <f>'прил 5,'!G1043</f>
        <v>19154494.359999999</v>
      </c>
      <c r="G51" s="27">
        <f>'прил 5,'!H1043</f>
        <v>19887534.759999998</v>
      </c>
      <c r="H51" s="27">
        <f>'прил 5,'!I1043</f>
        <v>20649896.77</v>
      </c>
      <c r="I51" s="62"/>
      <c r="J51" s="62"/>
    </row>
    <row r="52" spans="2:10" s="3" customFormat="1">
      <c r="B52" s="11" t="s">
        <v>42</v>
      </c>
      <c r="C52" s="79">
        <v>757</v>
      </c>
      <c r="D52" s="7" t="s">
        <v>43</v>
      </c>
      <c r="E52" s="7"/>
      <c r="F52" s="38">
        <f>F53+F54</f>
        <v>197198695.88999993</v>
      </c>
      <c r="G52" s="38">
        <f t="shared" ref="G52:H52" si="7">G53+G54</f>
        <v>181268535.18000001</v>
      </c>
      <c r="H52" s="38">
        <f t="shared" si="7"/>
        <v>181792836.70999998</v>
      </c>
      <c r="I52" s="63">
        <f>'прил 5,'!G138</f>
        <v>197198695.88999993</v>
      </c>
      <c r="J52" s="62"/>
    </row>
    <row r="53" spans="2:10" s="3" customFormat="1">
      <c r="B53" s="53" t="s">
        <v>44</v>
      </c>
      <c r="C53" s="79">
        <v>757</v>
      </c>
      <c r="D53" s="10" t="s">
        <v>43</v>
      </c>
      <c r="E53" s="10" t="s">
        <v>18</v>
      </c>
      <c r="F53" s="25">
        <f>'прил 5,'!G139+'прил 5,'!G1885</f>
        <v>185664320.68999994</v>
      </c>
      <c r="G53" s="25">
        <f>'прил 5,'!H139</f>
        <v>169286628.23000002</v>
      </c>
      <c r="H53" s="25">
        <f>'прил 5,'!I139</f>
        <v>169345496.71999997</v>
      </c>
      <c r="I53" s="62"/>
      <c r="J53" s="62"/>
    </row>
    <row r="54" spans="2:10" s="3" customFormat="1" ht="13.5" customHeight="1">
      <c r="B54" s="55" t="s">
        <v>52</v>
      </c>
      <c r="C54" s="79">
        <v>757</v>
      </c>
      <c r="D54" s="10" t="s">
        <v>43</v>
      </c>
      <c r="E54" s="10" t="s">
        <v>53</v>
      </c>
      <c r="F54" s="25">
        <f>'прил 5,'!G383</f>
        <v>11534375.199999999</v>
      </c>
      <c r="G54" s="25">
        <f>'прил 5,'!H383</f>
        <v>11981906.949999999</v>
      </c>
      <c r="H54" s="25">
        <f>'прил 5,'!I383</f>
        <v>12447339.989999998</v>
      </c>
      <c r="I54" s="62"/>
      <c r="J54" s="62"/>
    </row>
    <row r="55" spans="2:10" s="3" customFormat="1">
      <c r="B55" s="11" t="s">
        <v>144</v>
      </c>
      <c r="C55" s="79">
        <v>757</v>
      </c>
      <c r="D55" s="7" t="s">
        <v>68</v>
      </c>
      <c r="E55" s="7"/>
      <c r="F55" s="38">
        <f>F56+F57+F58</f>
        <v>114040236.93000001</v>
      </c>
      <c r="G55" s="38">
        <f>G56+G57+G58</f>
        <v>56121420.5</v>
      </c>
      <c r="H55" s="38">
        <f>H56+H57+H58</f>
        <v>56768402.799999997</v>
      </c>
      <c r="I55" s="63">
        <f>'прил 5,'!G1943+'прил 5,'!G1082+'прил 5,'!G1890</f>
        <v>104454036.48</v>
      </c>
      <c r="J55" s="62"/>
    </row>
    <row r="56" spans="2:10" s="3" customFormat="1">
      <c r="B56" s="53" t="s">
        <v>145</v>
      </c>
      <c r="C56" s="79">
        <v>774</v>
      </c>
      <c r="D56" s="10" t="s">
        <v>68</v>
      </c>
      <c r="E56" s="10" t="s">
        <v>18</v>
      </c>
      <c r="F56" s="25">
        <f>'прил 5,'!G1083+'прил 5,'!G1891+'прил 5,'!G1169+'прил 5,'!G2485</f>
        <v>732355.32000000007</v>
      </c>
      <c r="G56" s="25">
        <f>'прил 5,'!H1083+'прил 5,'!H1891+'прил 5,'!H1169+'прил 5,'!H2485</f>
        <v>732355.32000000007</v>
      </c>
      <c r="H56" s="25">
        <f>'прил 5,'!I1083+'прил 5,'!I1891+'прил 5,'!I1169+'прил 5,'!I2485</f>
        <v>732355.32000000007</v>
      </c>
      <c r="I56" s="62"/>
      <c r="J56" s="62"/>
    </row>
    <row r="57" spans="2:10" s="3" customFormat="1">
      <c r="B57" s="53" t="s">
        <v>67</v>
      </c>
      <c r="C57" s="79">
        <v>757</v>
      </c>
      <c r="D57" s="10" t="s">
        <v>68</v>
      </c>
      <c r="E57" s="10" t="s">
        <v>69</v>
      </c>
      <c r="F57" s="25">
        <f>'прил 5,'!G1896</f>
        <v>68462665.760000005</v>
      </c>
      <c r="G57" s="25">
        <f>'прил 5,'!H1896</f>
        <v>1912025.76</v>
      </c>
      <c r="H57" s="25">
        <f>'прил 5,'!I1896</f>
        <v>1912025.76</v>
      </c>
      <c r="I57" s="63"/>
      <c r="J57" s="62"/>
    </row>
    <row r="58" spans="2:10" s="3" customFormat="1">
      <c r="B58" s="55" t="s">
        <v>152</v>
      </c>
      <c r="C58" s="79">
        <v>774</v>
      </c>
      <c r="D58" s="10" t="s">
        <v>68</v>
      </c>
      <c r="E58" s="10" t="s">
        <v>53</v>
      </c>
      <c r="F58" s="8">
        <f>'прил 5,'!G1088+'прил 5,'!G1942+'прил 5,'!G420</f>
        <v>44845215.850000001</v>
      </c>
      <c r="G58" s="8">
        <f>'прил 5,'!H1088+'прил 5,'!H1942+'прил 5,'!H420</f>
        <v>53477039.420000002</v>
      </c>
      <c r="H58" s="8">
        <f>'прил 5,'!I1088+'прил 5,'!I1942+'прил 5,'!I420</f>
        <v>54124021.719999999</v>
      </c>
      <c r="I58" s="62"/>
      <c r="J58" s="62"/>
    </row>
    <row r="59" spans="2:10" s="3" customFormat="1">
      <c r="B59" s="11" t="s">
        <v>358</v>
      </c>
      <c r="C59" s="6">
        <v>757</v>
      </c>
      <c r="D59" s="7" t="s">
        <v>71</v>
      </c>
      <c r="E59" s="7"/>
      <c r="F59" s="38">
        <f>F61+F60</f>
        <v>550000</v>
      </c>
      <c r="G59" s="38">
        <f t="shared" ref="G59:H59" si="8">G61+G60</f>
        <v>550000</v>
      </c>
      <c r="H59" s="38">
        <f t="shared" si="8"/>
        <v>550000</v>
      </c>
      <c r="I59" s="63">
        <f>'прил 5,'!G398</f>
        <v>0</v>
      </c>
      <c r="J59" s="62"/>
    </row>
    <row r="60" spans="2:10" s="3" customFormat="1" hidden="1">
      <c r="B60" s="115" t="s">
        <v>479</v>
      </c>
      <c r="C60" s="6"/>
      <c r="D60" s="66" t="s">
        <v>71</v>
      </c>
      <c r="E60" s="66" t="s">
        <v>18</v>
      </c>
      <c r="F60" s="29">
        <f>'прил 5,'!G399</f>
        <v>0</v>
      </c>
      <c r="G60" s="29">
        <f>'прил 5,'!H399</f>
        <v>0</v>
      </c>
      <c r="H60" s="29">
        <f>'прил 5,'!I399</f>
        <v>0</v>
      </c>
      <c r="I60" s="63"/>
      <c r="J60" s="62"/>
    </row>
    <row r="61" spans="2:10" s="3" customFormat="1">
      <c r="B61" s="51" t="s">
        <v>70</v>
      </c>
      <c r="C61" s="79">
        <v>757</v>
      </c>
      <c r="D61" s="10" t="s">
        <v>71</v>
      </c>
      <c r="E61" s="10" t="s">
        <v>27</v>
      </c>
      <c r="F61" s="25">
        <f>'прил 5,'!G414+'прил 5,'!G1977+'прил 5,'!G1120+'прил 5,'!G442</f>
        <v>550000</v>
      </c>
      <c r="G61" s="25">
        <f>'прил 5,'!H414+'прил 5,'!H1977+'прил 5,'!H1120+'прил 5,'!H442</f>
        <v>550000</v>
      </c>
      <c r="H61" s="25">
        <f>'прил 5,'!I414+'прил 5,'!I1977+'прил 5,'!I1120+'прил 5,'!I442</f>
        <v>550000</v>
      </c>
      <c r="I61" s="62"/>
      <c r="J61" s="62"/>
    </row>
    <row r="62" spans="2:10" s="3" customFormat="1" ht="26.4">
      <c r="B62" s="54" t="s">
        <v>299</v>
      </c>
      <c r="C62" s="45">
        <v>792</v>
      </c>
      <c r="D62" s="7" t="s">
        <v>22</v>
      </c>
      <c r="E62" s="7"/>
      <c r="F62" s="38">
        <f>F63</f>
        <v>86000</v>
      </c>
      <c r="G62" s="38">
        <f t="shared" ref="G62:H62" si="9">G63</f>
        <v>86000</v>
      </c>
      <c r="H62" s="38">
        <f t="shared" si="9"/>
        <v>86000</v>
      </c>
      <c r="I62" s="63">
        <f>'прил 5,'!G1174+'прил 5,'!G1988</f>
        <v>86000</v>
      </c>
      <c r="J62" s="62"/>
    </row>
    <row r="63" spans="2:10" s="3" customFormat="1" ht="26.4">
      <c r="B63" s="55" t="s">
        <v>300</v>
      </c>
      <c r="C63" s="45">
        <v>792</v>
      </c>
      <c r="D63" s="10" t="s">
        <v>22</v>
      </c>
      <c r="E63" s="10" t="s">
        <v>18</v>
      </c>
      <c r="F63" s="25">
        <f>'прил 5,'!G1175+'прил 5,'!G1994</f>
        <v>86000</v>
      </c>
      <c r="G63" s="25">
        <f>'прил 5,'!H1175+'прил 5,'!H1994</f>
        <v>86000</v>
      </c>
      <c r="H63" s="25">
        <f>'прил 5,'!I1175+'прил 5,'!I1994</f>
        <v>86000</v>
      </c>
      <c r="I63" s="62"/>
      <c r="J63" s="62"/>
    </row>
    <row r="64" spans="2:10" s="3" customFormat="1" ht="39.6" hidden="1">
      <c r="B64" s="54" t="s">
        <v>307</v>
      </c>
      <c r="C64" s="45">
        <v>792</v>
      </c>
      <c r="D64" s="7" t="s">
        <v>308</v>
      </c>
      <c r="E64" s="7"/>
      <c r="F64" s="38">
        <f>F65+F66</f>
        <v>0</v>
      </c>
      <c r="G64" s="38">
        <f t="shared" ref="G64:H64" si="10">G65+G66</f>
        <v>0</v>
      </c>
      <c r="H64" s="38">
        <f t="shared" si="10"/>
        <v>0</v>
      </c>
      <c r="I64" s="63">
        <f>'прил 5,'!G1181</f>
        <v>0</v>
      </c>
      <c r="J64" s="62"/>
    </row>
    <row r="65" spans="2:12" s="3" customFormat="1" ht="26.4" hidden="1">
      <c r="B65" s="132" t="s">
        <v>309</v>
      </c>
      <c r="C65" s="255">
        <v>792</v>
      </c>
      <c r="D65" s="153" t="s">
        <v>308</v>
      </c>
      <c r="E65" s="153" t="s">
        <v>18</v>
      </c>
      <c r="F65" s="95">
        <f>'прил 5,'!G1182</f>
        <v>0</v>
      </c>
      <c r="G65" s="95">
        <f>'прил 5,'!H1182</f>
        <v>0</v>
      </c>
      <c r="H65" s="95">
        <f>'прил 5,'!I1182</f>
        <v>0</v>
      </c>
      <c r="I65" s="198"/>
      <c r="J65" s="198"/>
      <c r="K65" s="151"/>
      <c r="L65" s="151"/>
    </row>
    <row r="66" spans="2:12" s="3" customFormat="1" hidden="1">
      <c r="B66" s="132" t="s">
        <v>314</v>
      </c>
      <c r="C66" s="255">
        <v>792</v>
      </c>
      <c r="D66" s="153" t="s">
        <v>308</v>
      </c>
      <c r="E66" s="153" t="s">
        <v>69</v>
      </c>
      <c r="F66" s="95">
        <f>'прил 5,'!G1191</f>
        <v>0</v>
      </c>
      <c r="G66" s="95">
        <f>'прил 5,'!H1191</f>
        <v>0</v>
      </c>
      <c r="H66" s="95">
        <f>'прил 5,'!I1191</f>
        <v>0</v>
      </c>
      <c r="I66" s="198"/>
      <c r="J66" s="198"/>
      <c r="K66" s="151"/>
      <c r="L66" s="151"/>
    </row>
    <row r="67" spans="2:12" s="3" customFormat="1">
      <c r="B67" s="327" t="s">
        <v>1190</v>
      </c>
      <c r="C67" s="255"/>
      <c r="D67" s="153"/>
      <c r="E67" s="153"/>
      <c r="F67" s="95"/>
      <c r="G67" s="95">
        <v>20573079.07</v>
      </c>
      <c r="H67" s="95">
        <v>42736073.420000002</v>
      </c>
      <c r="I67" s="198"/>
      <c r="J67" s="198"/>
      <c r="K67" s="151"/>
      <c r="L67" s="151"/>
    </row>
    <row r="68" spans="2:12" s="22" customFormat="1" ht="24" customHeight="1">
      <c r="B68" s="256" t="s">
        <v>366</v>
      </c>
      <c r="C68" s="256"/>
      <c r="D68" s="256"/>
      <c r="E68" s="256"/>
      <c r="F68" s="257">
        <f>F19+F34+F52+F55+F64+F28+F62+F46+F39+F44+F59+F30+F67</f>
        <v>1876394190.0599999</v>
      </c>
      <c r="G68" s="257">
        <f t="shared" ref="G68:H68" si="11">G19+G34+G52+G55+G64+G28+G62+G46+G39+G44+G59+G30+G67</f>
        <v>1718366170.1999998</v>
      </c>
      <c r="H68" s="257">
        <f t="shared" si="11"/>
        <v>1755982643.3100002</v>
      </c>
      <c r="I68" s="206"/>
      <c r="J68" s="206"/>
      <c r="K68" s="124"/>
      <c r="L68" s="124"/>
    </row>
    <row r="69" spans="2:12" hidden="1">
      <c r="B69" s="258"/>
      <c r="C69" s="259"/>
      <c r="D69" s="260"/>
      <c r="E69" s="260"/>
      <c r="F69" s="179">
        <v>875721795.65999997</v>
      </c>
      <c r="G69" s="179">
        <v>875721795.65999997</v>
      </c>
      <c r="H69" s="179">
        <v>875721795.65999997</v>
      </c>
      <c r="I69" s="198"/>
      <c r="J69" s="198"/>
      <c r="K69" s="198"/>
      <c r="L69" s="198"/>
    </row>
    <row r="70" spans="2:12" hidden="1">
      <c r="B70" s="198"/>
      <c r="C70" s="261"/>
      <c r="D70" s="261"/>
      <c r="E70" s="261"/>
      <c r="F70" s="179">
        <f>F68-F69</f>
        <v>1000672394.4</v>
      </c>
      <c r="G70" s="179">
        <f>G68-G69</f>
        <v>842644374.53999984</v>
      </c>
      <c r="H70" s="179">
        <f>H68-H69</f>
        <v>880260847.65000021</v>
      </c>
      <c r="I70" s="198"/>
      <c r="J70" s="198"/>
      <c r="K70" s="198"/>
      <c r="L70" s="198"/>
    </row>
    <row r="71" spans="2:12">
      <c r="B71" s="327"/>
      <c r="C71" s="261"/>
      <c r="D71" s="261"/>
      <c r="E71" s="261"/>
      <c r="F71" s="179"/>
      <c r="G71" s="179"/>
      <c r="H71" s="179"/>
      <c r="I71" s="198"/>
      <c r="J71" s="198"/>
      <c r="K71" s="198"/>
      <c r="L71" s="198"/>
    </row>
    <row r="72" spans="2:12">
      <c r="B72" s="198"/>
      <c r="C72" s="261"/>
      <c r="D72" s="261"/>
      <c r="E72" s="261"/>
      <c r="F72" s="179">
        <f>'прил 5,'!G2500-'прил 6.'!G1703</f>
        <v>0</v>
      </c>
      <c r="G72" s="179">
        <f>'прил 5,'!H2500-'прил 6.'!H1703</f>
        <v>20573079.07000041</v>
      </c>
      <c r="H72" s="179">
        <f>'прил 5,'!I2500-'прил 6.'!I1703</f>
        <v>42736073.420000315</v>
      </c>
      <c r="I72" s="198"/>
      <c r="J72" s="198"/>
      <c r="K72" s="198"/>
      <c r="L72" s="198"/>
    </row>
    <row r="73" spans="2:12">
      <c r="B73" s="198"/>
      <c r="C73" s="261"/>
      <c r="D73" s="261"/>
      <c r="E73" s="261"/>
      <c r="F73" s="179"/>
      <c r="G73" s="179"/>
      <c r="H73" s="179"/>
      <c r="I73" s="198"/>
      <c r="J73" s="198"/>
      <c r="K73" s="198"/>
      <c r="L73" s="198"/>
    </row>
    <row r="74" spans="2:12" hidden="1"/>
    <row r="75" spans="2:12" hidden="1"/>
    <row r="76" spans="2:12" hidden="1"/>
    <row r="77" spans="2:12" hidden="1"/>
    <row r="78" spans="2:12" hidden="1"/>
    <row r="79" spans="2:12" hidden="1"/>
    <row r="80" spans="2:12" hidden="1"/>
    <row r="81" spans="6:10" hidden="1"/>
    <row r="82" spans="6:10" hidden="1"/>
    <row r="83" spans="6:10" hidden="1"/>
    <row r="84" spans="6:10" hidden="1"/>
    <row r="85" spans="6:10" hidden="1"/>
    <row r="86" spans="6:10" hidden="1"/>
    <row r="87" spans="6:10" hidden="1"/>
    <row r="88" spans="6:10" hidden="1"/>
    <row r="90" spans="6:10">
      <c r="I90" s="64">
        <f t="shared" ref="I90" si="12">I68-I73</f>
        <v>0</v>
      </c>
    </row>
    <row r="92" spans="6:10">
      <c r="F92" s="64">
        <f>'прил 5,'!G2500-'прил 4 '!F68</f>
        <v>0</v>
      </c>
      <c r="G92" s="64">
        <f>'прил 5,'!H2500-'прил 4 '!G68</f>
        <v>0</v>
      </c>
      <c r="H92" s="64">
        <f>'прил 5,'!I2500-'прил 4 '!H68</f>
        <v>0</v>
      </c>
      <c r="I92" s="64">
        <f>'прил 5,'!J2500-'прил 4 '!I68</f>
        <v>0</v>
      </c>
      <c r="J92" s="64">
        <f>'прил 5,'!K2500-'прил 4 '!J68</f>
        <v>0</v>
      </c>
    </row>
    <row r="94" spans="6:10">
      <c r="F94" s="257">
        <v>77614586.489999995</v>
      </c>
      <c r="G94" s="257">
        <v>90796034.480000004</v>
      </c>
      <c r="H94" s="257">
        <v>91201748.140000001</v>
      </c>
    </row>
    <row r="96" spans="6:10">
      <c r="F96" s="257">
        <v>1876394190.0599999</v>
      </c>
      <c r="G96" s="257">
        <v>1701293091.1300001</v>
      </c>
      <c r="H96" s="257">
        <v>1714746569.8900001</v>
      </c>
    </row>
    <row r="98" spans="6:8">
      <c r="F98" s="64">
        <f>F68-F96</f>
        <v>0</v>
      </c>
      <c r="G98" s="64">
        <f t="shared" ref="G98:H98" si="13">G68-G96</f>
        <v>17073079.069999695</v>
      </c>
      <c r="H98" s="64">
        <f t="shared" si="13"/>
        <v>41236073.420000076</v>
      </c>
    </row>
  </sheetData>
  <mergeCells count="21">
    <mergeCell ref="F11:K11"/>
    <mergeCell ref="F12:G12"/>
    <mergeCell ref="B14:B16"/>
    <mergeCell ref="B13:H13"/>
    <mergeCell ref="C15:C16"/>
    <mergeCell ref="F15:F16"/>
    <mergeCell ref="G15:G16"/>
    <mergeCell ref="H15:H16"/>
    <mergeCell ref="F14:H14"/>
    <mergeCell ref="E14:E16"/>
    <mergeCell ref="D14:D16"/>
    <mergeCell ref="F6:G6"/>
    <mergeCell ref="F7:K7"/>
    <mergeCell ref="F8:G8"/>
    <mergeCell ref="F9:K9"/>
    <mergeCell ref="F10:G10"/>
    <mergeCell ref="F1:K1"/>
    <mergeCell ref="F2:G2"/>
    <mergeCell ref="F3:K3"/>
    <mergeCell ref="F4:G4"/>
    <mergeCell ref="F5:K5"/>
  </mergeCells>
  <phoneticPr fontId="0" type="noConversion"/>
  <pageMargins left="0.61" right="0.2" top="0.35433070866141736" bottom="0.35433070866141736" header="0.23622047244094491" footer="0.19685039370078741"/>
  <pageSetup paperSize="9" scale="6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T2532"/>
  <sheetViews>
    <sheetView zoomScaleSheetLayoutView="75" workbookViewId="0">
      <selection activeCell="J4" sqref="J4"/>
    </sheetView>
  </sheetViews>
  <sheetFormatPr defaultColWidth="9.109375" defaultRowHeight="13.2"/>
  <cols>
    <col min="1" max="1" width="52" style="1" customWidth="1"/>
    <col min="2" max="2" width="6.88671875" style="59" customWidth="1"/>
    <col min="3" max="3" width="4.5546875" style="59" customWidth="1"/>
    <col min="4" max="4" width="4.6640625" style="59" customWidth="1"/>
    <col min="5" max="5" width="13.5546875" style="59" customWidth="1"/>
    <col min="6" max="6" width="7.88671875" style="59" customWidth="1"/>
    <col min="7" max="7" width="19.33203125" style="60" customWidth="1"/>
    <col min="8" max="9" width="17.5546875" style="60" customWidth="1"/>
    <col min="10" max="10" width="17.5546875" style="179" customWidth="1"/>
    <col min="11" max="11" width="19.5546875" style="185" customWidth="1"/>
    <col min="12" max="12" width="17" style="185" customWidth="1"/>
    <col min="13" max="13" width="15" style="185" customWidth="1"/>
    <col min="14" max="14" width="14.5546875" style="185" customWidth="1"/>
    <col min="15" max="15" width="14.88671875" style="185" customWidth="1"/>
    <col min="16" max="16" width="13.88671875" style="185" bestFit="1" customWidth="1"/>
    <col min="17" max="17" width="14.44140625" style="185" bestFit="1" customWidth="1"/>
    <col min="18" max="18" width="15.33203125" style="185" customWidth="1"/>
    <col min="19" max="19" width="16.88671875" style="1" customWidth="1"/>
    <col min="20" max="16384" width="9.109375" style="1"/>
  </cols>
  <sheetData>
    <row r="1" spans="1:18" ht="18.75" customHeight="1">
      <c r="B1" s="182"/>
      <c r="C1" s="182"/>
      <c r="D1" s="182"/>
      <c r="E1" s="182"/>
      <c r="F1" s="375" t="s">
        <v>1199</v>
      </c>
      <c r="G1" s="375"/>
      <c r="H1" s="375"/>
      <c r="I1" s="375"/>
      <c r="J1" s="185"/>
    </row>
    <row r="2" spans="1:18" ht="43.5" customHeight="1">
      <c r="B2" s="182"/>
      <c r="C2" s="182"/>
      <c r="D2" s="182"/>
      <c r="E2" s="182"/>
      <c r="F2" s="375" t="s">
        <v>1071</v>
      </c>
      <c r="G2" s="375"/>
      <c r="H2" s="375"/>
      <c r="I2" s="182"/>
      <c r="J2" s="185"/>
    </row>
    <row r="3" spans="1:18" ht="37.5" customHeight="1">
      <c r="A3" s="370" t="s">
        <v>1185</v>
      </c>
      <c r="B3" s="370"/>
      <c r="C3" s="370"/>
      <c r="D3" s="370"/>
      <c r="E3" s="370"/>
      <c r="F3" s="370"/>
      <c r="G3" s="370"/>
      <c r="H3" s="371"/>
      <c r="I3" s="371"/>
      <c r="J3" s="186"/>
    </row>
    <row r="4" spans="1:18" ht="33.75" customHeight="1">
      <c r="A4" s="376" t="s">
        <v>11</v>
      </c>
      <c r="B4" s="378" t="s">
        <v>12</v>
      </c>
      <c r="C4" s="378" t="s">
        <v>13</v>
      </c>
      <c r="D4" s="378" t="s">
        <v>14</v>
      </c>
      <c r="E4" s="378" t="s">
        <v>15</v>
      </c>
      <c r="F4" s="378" t="s">
        <v>16</v>
      </c>
      <c r="G4" s="374" t="s">
        <v>369</v>
      </c>
      <c r="H4" s="368"/>
      <c r="I4" s="368"/>
      <c r="J4" s="187"/>
    </row>
    <row r="5" spans="1:18" s="3" customFormat="1" ht="23.25" customHeight="1">
      <c r="A5" s="377"/>
      <c r="B5" s="377"/>
      <c r="C5" s="377"/>
      <c r="D5" s="377"/>
      <c r="E5" s="377"/>
      <c r="F5" s="377"/>
      <c r="G5" s="373" t="s">
        <v>643</v>
      </c>
      <c r="H5" s="373" t="s">
        <v>884</v>
      </c>
      <c r="I5" s="373" t="s">
        <v>1156</v>
      </c>
      <c r="J5" s="188"/>
      <c r="K5" s="198"/>
      <c r="L5" s="198"/>
      <c r="M5" s="198"/>
      <c r="N5" s="198"/>
      <c r="O5" s="198"/>
      <c r="P5" s="198"/>
      <c r="Q5" s="198"/>
      <c r="R5" s="198"/>
    </row>
    <row r="6" spans="1:18" s="3" customFormat="1" ht="49.5" customHeight="1">
      <c r="A6" s="377"/>
      <c r="B6" s="377"/>
      <c r="C6" s="377"/>
      <c r="D6" s="377"/>
      <c r="E6" s="377"/>
      <c r="F6" s="377"/>
      <c r="G6" s="373"/>
      <c r="H6" s="373"/>
      <c r="I6" s="373"/>
      <c r="J6" s="188"/>
      <c r="K6" s="198"/>
      <c r="L6" s="198"/>
      <c r="M6" s="198"/>
      <c r="N6" s="198"/>
      <c r="O6" s="198"/>
      <c r="P6" s="198"/>
      <c r="Q6" s="198"/>
      <c r="R6" s="198"/>
    </row>
    <row r="7" spans="1:18" s="3" customFormat="1">
      <c r="A7" s="4">
        <v>1</v>
      </c>
      <c r="B7" s="4">
        <v>2</v>
      </c>
      <c r="C7" s="4">
        <v>3</v>
      </c>
      <c r="D7" s="4">
        <v>4</v>
      </c>
      <c r="E7" s="4">
        <v>5</v>
      </c>
      <c r="F7" s="4">
        <v>6</v>
      </c>
      <c r="G7" s="72">
        <v>7</v>
      </c>
      <c r="H7" s="72">
        <v>8</v>
      </c>
      <c r="I7" s="72">
        <v>9</v>
      </c>
      <c r="J7" s="189"/>
      <c r="K7" s="198"/>
      <c r="L7" s="198"/>
      <c r="M7" s="198"/>
      <c r="N7" s="198"/>
      <c r="O7" s="198"/>
      <c r="P7" s="198"/>
      <c r="Q7" s="198"/>
      <c r="R7" s="198"/>
    </row>
    <row r="8" spans="1:18" s="121" customFormat="1" ht="48.75" customHeight="1">
      <c r="A8" s="339" t="s">
        <v>1192</v>
      </c>
      <c r="B8" s="340">
        <v>757</v>
      </c>
      <c r="C8" s="340"/>
      <c r="D8" s="340"/>
      <c r="E8" s="341"/>
      <c r="F8" s="340"/>
      <c r="G8" s="328"/>
      <c r="H8" s="328"/>
      <c r="I8" s="328"/>
      <c r="J8" s="190"/>
      <c r="K8" s="201"/>
      <c r="L8" s="201"/>
      <c r="M8" s="201"/>
      <c r="N8" s="201"/>
      <c r="O8" s="201"/>
      <c r="P8" s="201"/>
      <c r="Q8" s="201"/>
      <c r="R8" s="201"/>
    </row>
    <row r="9" spans="1:18">
      <c r="A9" s="265" t="s">
        <v>85</v>
      </c>
      <c r="B9" s="266">
        <v>757</v>
      </c>
      <c r="C9" s="267" t="s">
        <v>53</v>
      </c>
      <c r="D9" s="267"/>
      <c r="E9" s="267"/>
      <c r="F9" s="267"/>
      <c r="G9" s="264">
        <f>SUM(G10)</f>
        <v>161100</v>
      </c>
      <c r="H9" s="264">
        <f>SUM(H10)</f>
        <v>161100</v>
      </c>
      <c r="I9" s="264">
        <f>SUM(I10)</f>
        <v>161100</v>
      </c>
      <c r="J9" s="190"/>
    </row>
    <row r="10" spans="1:18">
      <c r="A10" s="82" t="s">
        <v>86</v>
      </c>
      <c r="B10" s="149">
        <v>757</v>
      </c>
      <c r="C10" s="84" t="s">
        <v>53</v>
      </c>
      <c r="D10" s="84" t="s">
        <v>87</v>
      </c>
      <c r="E10" s="84"/>
      <c r="F10" s="84"/>
      <c r="G10" s="87">
        <f>G11</f>
        <v>161100</v>
      </c>
      <c r="H10" s="87">
        <f>H11</f>
        <v>161100</v>
      </c>
      <c r="I10" s="87">
        <f>I11</f>
        <v>161100</v>
      </c>
      <c r="J10" s="177"/>
    </row>
    <row r="11" spans="1:18" s="32" customFormat="1" ht="29.25" customHeight="1">
      <c r="A11" s="358" t="s">
        <v>1169</v>
      </c>
      <c r="B11" s="149">
        <v>757</v>
      </c>
      <c r="C11" s="84" t="s">
        <v>53</v>
      </c>
      <c r="D11" s="84" t="s">
        <v>87</v>
      </c>
      <c r="E11" s="84" t="s">
        <v>200</v>
      </c>
      <c r="F11" s="84"/>
      <c r="G11" s="87">
        <f>G12+G17</f>
        <v>161100</v>
      </c>
      <c r="H11" s="87">
        <f>H12+H17</f>
        <v>161100</v>
      </c>
      <c r="I11" s="87">
        <f>I12+I17</f>
        <v>161100</v>
      </c>
      <c r="J11" s="177"/>
      <c r="K11" s="202"/>
      <c r="L11" s="202"/>
      <c r="M11" s="202"/>
      <c r="N11" s="202"/>
      <c r="O11" s="202"/>
      <c r="P11" s="202"/>
      <c r="Q11" s="202"/>
      <c r="R11" s="202"/>
    </row>
    <row r="12" spans="1:18" s="32" customFormat="1" ht="27.75" customHeight="1">
      <c r="A12" s="136" t="s">
        <v>136</v>
      </c>
      <c r="B12" s="149">
        <v>757</v>
      </c>
      <c r="C12" s="84" t="s">
        <v>53</v>
      </c>
      <c r="D12" s="84" t="s">
        <v>87</v>
      </c>
      <c r="E12" s="84" t="s">
        <v>201</v>
      </c>
      <c r="F12" s="84"/>
      <c r="G12" s="87">
        <f>G15+G13</f>
        <v>161100</v>
      </c>
      <c r="H12" s="87">
        <f>H15+H13</f>
        <v>161100</v>
      </c>
      <c r="I12" s="87">
        <f>I15+I13</f>
        <v>161100</v>
      </c>
      <c r="J12" s="177"/>
      <c r="K12" s="202"/>
      <c r="L12" s="202"/>
      <c r="M12" s="202"/>
      <c r="N12" s="202"/>
      <c r="O12" s="202"/>
      <c r="P12" s="202"/>
      <c r="Q12" s="202"/>
      <c r="R12" s="202"/>
    </row>
    <row r="13" spans="1:18" ht="33.75" hidden="1" customHeight="1">
      <c r="A13" s="82" t="s">
        <v>35</v>
      </c>
      <c r="B13" s="149">
        <v>757</v>
      </c>
      <c r="C13" s="84" t="s">
        <v>53</v>
      </c>
      <c r="D13" s="84" t="s">
        <v>87</v>
      </c>
      <c r="E13" s="84" t="s">
        <v>201</v>
      </c>
      <c r="F13" s="84" t="s">
        <v>36</v>
      </c>
      <c r="G13" s="87">
        <f>G14</f>
        <v>0</v>
      </c>
      <c r="H13" s="87">
        <f t="shared" ref="H13:I13" si="0">H14</f>
        <v>0</v>
      </c>
      <c r="I13" s="87">
        <f t="shared" si="0"/>
        <v>0</v>
      </c>
      <c r="J13" s="177"/>
    </row>
    <row r="14" spans="1:18" ht="26.25" hidden="1" customHeight="1">
      <c r="A14" s="82" t="s">
        <v>37</v>
      </c>
      <c r="B14" s="149">
        <v>757</v>
      </c>
      <c r="C14" s="84" t="s">
        <v>53</v>
      </c>
      <c r="D14" s="84" t="s">
        <v>87</v>
      </c>
      <c r="E14" s="84" t="s">
        <v>201</v>
      </c>
      <c r="F14" s="84" t="s">
        <v>38</v>
      </c>
      <c r="G14" s="85"/>
      <c r="H14" s="85"/>
      <c r="I14" s="85"/>
      <c r="J14" s="178"/>
    </row>
    <row r="15" spans="1:18" ht="26.4">
      <c r="A15" s="82" t="s">
        <v>29</v>
      </c>
      <c r="B15" s="149">
        <v>757</v>
      </c>
      <c r="C15" s="84" t="s">
        <v>53</v>
      </c>
      <c r="D15" s="84" t="s">
        <v>87</v>
      </c>
      <c r="E15" s="84" t="s">
        <v>201</v>
      </c>
      <c r="F15" s="84" t="s">
        <v>30</v>
      </c>
      <c r="G15" s="85">
        <f t="shared" ref="G15:I15" si="1">G16</f>
        <v>161100</v>
      </c>
      <c r="H15" s="85">
        <f t="shared" si="1"/>
        <v>161100</v>
      </c>
      <c r="I15" s="85">
        <f t="shared" si="1"/>
        <v>161100</v>
      </c>
      <c r="J15" s="178"/>
    </row>
    <row r="16" spans="1:18" ht="18" customHeight="1">
      <c r="A16" s="82" t="s">
        <v>31</v>
      </c>
      <c r="B16" s="149">
        <v>757</v>
      </c>
      <c r="C16" s="84" t="s">
        <v>53</v>
      </c>
      <c r="D16" s="84" t="s">
        <v>87</v>
      </c>
      <c r="E16" s="84" t="s">
        <v>201</v>
      </c>
      <c r="F16" s="84" t="s">
        <v>32</v>
      </c>
      <c r="G16" s="8">
        <v>161100</v>
      </c>
      <c r="H16" s="8">
        <v>161100</v>
      </c>
      <c r="I16" s="8">
        <v>161100</v>
      </c>
      <c r="J16" s="178"/>
    </row>
    <row r="17" spans="1:17" ht="15" hidden="1" customHeight="1">
      <c r="A17" s="82" t="s">
        <v>485</v>
      </c>
      <c r="B17" s="149">
        <v>757</v>
      </c>
      <c r="C17" s="84" t="s">
        <v>53</v>
      </c>
      <c r="D17" s="84" t="s">
        <v>87</v>
      </c>
      <c r="E17" s="84" t="s">
        <v>484</v>
      </c>
      <c r="F17" s="84"/>
      <c r="G17" s="87">
        <f>G18</f>
        <v>0</v>
      </c>
      <c r="H17" s="87">
        <f t="shared" ref="H17:I17" si="2">H18</f>
        <v>0</v>
      </c>
      <c r="I17" s="87">
        <f t="shared" si="2"/>
        <v>0</v>
      </c>
      <c r="J17" s="177"/>
    </row>
    <row r="18" spans="1:17" ht="35.25" hidden="1" customHeight="1">
      <c r="A18" s="82" t="s">
        <v>35</v>
      </c>
      <c r="B18" s="149">
        <v>757</v>
      </c>
      <c r="C18" s="84" t="s">
        <v>53</v>
      </c>
      <c r="D18" s="84" t="s">
        <v>87</v>
      </c>
      <c r="E18" s="84" t="s">
        <v>484</v>
      </c>
      <c r="F18" s="84" t="s">
        <v>36</v>
      </c>
      <c r="G18" s="87">
        <f>G19</f>
        <v>0</v>
      </c>
      <c r="H18" s="87">
        <f t="shared" ref="H18:I18" si="3">H19</f>
        <v>0</v>
      </c>
      <c r="I18" s="87">
        <f t="shared" si="3"/>
        <v>0</v>
      </c>
      <c r="J18" s="177"/>
    </row>
    <row r="19" spans="1:17" ht="30" hidden="1" customHeight="1">
      <c r="A19" s="82" t="s">
        <v>37</v>
      </c>
      <c r="B19" s="149">
        <v>757</v>
      </c>
      <c r="C19" s="84" t="s">
        <v>53</v>
      </c>
      <c r="D19" s="84" t="s">
        <v>87</v>
      </c>
      <c r="E19" s="84" t="s">
        <v>484</v>
      </c>
      <c r="F19" s="84" t="s">
        <v>38</v>
      </c>
      <c r="G19" s="87"/>
      <c r="H19" s="87">
        <v>0</v>
      </c>
      <c r="I19" s="87">
        <v>0</v>
      </c>
      <c r="J19" s="177"/>
    </row>
    <row r="20" spans="1:17" ht="16.5" customHeight="1">
      <c r="A20" s="265" t="s">
        <v>24</v>
      </c>
      <c r="B20" s="267">
        <v>757</v>
      </c>
      <c r="C20" s="267" t="s">
        <v>25</v>
      </c>
      <c r="D20" s="267"/>
      <c r="E20" s="267"/>
      <c r="F20" s="267"/>
      <c r="G20" s="96">
        <f>G107+G21++G125</f>
        <v>38061131.939999998</v>
      </c>
      <c r="H20" s="96">
        <f t="shared" ref="H20:I20" si="4">H107+H21++H125</f>
        <v>35777781.82</v>
      </c>
      <c r="I20" s="96">
        <f t="shared" si="4"/>
        <v>37575128.719999999</v>
      </c>
      <c r="J20" s="191"/>
    </row>
    <row r="21" spans="1:17" ht="18.75" customHeight="1">
      <c r="A21" s="82" t="s">
        <v>94</v>
      </c>
      <c r="B21" s="149">
        <v>757</v>
      </c>
      <c r="C21" s="84" t="s">
        <v>25</v>
      </c>
      <c r="D21" s="84" t="s">
        <v>69</v>
      </c>
      <c r="E21" s="84"/>
      <c r="F21" s="149"/>
      <c r="G21" s="87">
        <f>G22+G90+G59+G80+G95</f>
        <v>37661081.939999998</v>
      </c>
      <c r="H21" s="87">
        <f>H22+H90+H59</f>
        <v>35577731.82</v>
      </c>
      <c r="I21" s="87">
        <f>I22+I90+I59</f>
        <v>37375078.719999999</v>
      </c>
      <c r="J21" s="177"/>
    </row>
    <row r="22" spans="1:17" ht="35.25" customHeight="1">
      <c r="A22" s="359" t="s">
        <v>1171</v>
      </c>
      <c r="B22" s="149">
        <v>757</v>
      </c>
      <c r="C22" s="84" t="s">
        <v>25</v>
      </c>
      <c r="D22" s="84" t="s">
        <v>69</v>
      </c>
      <c r="E22" s="84" t="s">
        <v>191</v>
      </c>
      <c r="F22" s="84"/>
      <c r="G22" s="87">
        <f>+G23+G56+G53+G41+G47+G44+G50+G74+G77+G38+G63+G66+G69+G29+G35+G32+G26+G84+G87</f>
        <v>35661081.939999998</v>
      </c>
      <c r="H22" s="87">
        <f t="shared" ref="H22:I22" si="5">+H23+H56+H53+H41+H47+H44+H50+H74+H77+H38+H63+H66+H69+H29+H35+H32+H26</f>
        <v>33477731.82</v>
      </c>
      <c r="I22" s="87">
        <f t="shared" si="5"/>
        <v>35175078.719999999</v>
      </c>
      <c r="J22" s="177"/>
      <c r="Q22" s="208"/>
    </row>
    <row r="23" spans="1:17" ht="26.4">
      <c r="A23" s="82" t="s">
        <v>28</v>
      </c>
      <c r="B23" s="149">
        <v>757</v>
      </c>
      <c r="C23" s="84" t="s">
        <v>25</v>
      </c>
      <c r="D23" s="84" t="s">
        <v>69</v>
      </c>
      <c r="E23" s="84" t="s">
        <v>192</v>
      </c>
      <c r="F23" s="84"/>
      <c r="G23" s="87">
        <f>G24</f>
        <v>34045661.939999998</v>
      </c>
      <c r="H23" s="87">
        <f t="shared" ref="H23:I23" si="6">H24</f>
        <v>33224731.82</v>
      </c>
      <c r="I23" s="87">
        <f t="shared" si="6"/>
        <v>34922078.719999999</v>
      </c>
      <c r="J23" s="177"/>
    </row>
    <row r="24" spans="1:17" ht="26.4">
      <c r="A24" s="82" t="s">
        <v>29</v>
      </c>
      <c r="B24" s="149">
        <v>757</v>
      </c>
      <c r="C24" s="84" t="s">
        <v>25</v>
      </c>
      <c r="D24" s="84" t="s">
        <v>69</v>
      </c>
      <c r="E24" s="84" t="s">
        <v>192</v>
      </c>
      <c r="F24" s="84" t="s">
        <v>30</v>
      </c>
      <c r="G24" s="87">
        <f>G25</f>
        <v>34045661.939999998</v>
      </c>
      <c r="H24" s="87">
        <f>H25</f>
        <v>33224731.82</v>
      </c>
      <c r="I24" s="87">
        <f>I25</f>
        <v>34922078.719999999</v>
      </c>
      <c r="J24" s="177"/>
    </row>
    <row r="25" spans="1:17" ht="19.5" customHeight="1">
      <c r="A25" s="82" t="s">
        <v>31</v>
      </c>
      <c r="B25" s="149">
        <v>757</v>
      </c>
      <c r="C25" s="84" t="s">
        <v>25</v>
      </c>
      <c r="D25" s="84" t="s">
        <v>69</v>
      </c>
      <c r="E25" s="84" t="s">
        <v>192</v>
      </c>
      <c r="F25" s="84" t="s">
        <v>32</v>
      </c>
      <c r="G25" s="70">
        <v>34045661.939999998</v>
      </c>
      <c r="H25" s="70">
        <v>33224731.82</v>
      </c>
      <c r="I25" s="70">
        <v>34922078.719999999</v>
      </c>
      <c r="J25" s="177"/>
    </row>
    <row r="26" spans="1:17">
      <c r="A26" s="82" t="s">
        <v>832</v>
      </c>
      <c r="B26" s="149">
        <v>757</v>
      </c>
      <c r="C26" s="84" t="s">
        <v>25</v>
      </c>
      <c r="D26" s="84" t="s">
        <v>69</v>
      </c>
      <c r="E26" s="84" t="s">
        <v>831</v>
      </c>
      <c r="F26" s="84"/>
      <c r="G26" s="70">
        <f>G27</f>
        <v>108000</v>
      </c>
      <c r="H26" s="70">
        <f t="shared" ref="H26:I26" si="7">H27</f>
        <v>108000</v>
      </c>
      <c r="I26" s="70">
        <f t="shared" si="7"/>
        <v>108000</v>
      </c>
      <c r="J26" s="177"/>
    </row>
    <row r="27" spans="1:17" ht="26.4">
      <c r="A27" s="82" t="s">
        <v>29</v>
      </c>
      <c r="B27" s="149">
        <v>757</v>
      </c>
      <c r="C27" s="84" t="s">
        <v>25</v>
      </c>
      <c r="D27" s="84" t="s">
        <v>69</v>
      </c>
      <c r="E27" s="84" t="s">
        <v>831</v>
      </c>
      <c r="F27" s="84" t="s">
        <v>30</v>
      </c>
      <c r="G27" s="70">
        <f>G28</f>
        <v>108000</v>
      </c>
      <c r="H27" s="70">
        <f>H28</f>
        <v>108000</v>
      </c>
      <c r="I27" s="70">
        <f>I28</f>
        <v>108000</v>
      </c>
      <c r="J27" s="177"/>
    </row>
    <row r="28" spans="1:17" ht="19.5" customHeight="1">
      <c r="A28" s="82" t="s">
        <v>31</v>
      </c>
      <c r="B28" s="149">
        <v>757</v>
      </c>
      <c r="C28" s="84" t="s">
        <v>25</v>
      </c>
      <c r="D28" s="84" t="s">
        <v>69</v>
      </c>
      <c r="E28" s="84" t="s">
        <v>831</v>
      </c>
      <c r="F28" s="84" t="s">
        <v>32</v>
      </c>
      <c r="G28" s="70">
        <v>108000</v>
      </c>
      <c r="H28" s="70">
        <v>108000</v>
      </c>
      <c r="I28" s="70">
        <v>108000</v>
      </c>
      <c r="J28" s="177"/>
    </row>
    <row r="29" spans="1:17" ht="26.4">
      <c r="A29" s="82" t="s">
        <v>827</v>
      </c>
      <c r="B29" s="149">
        <v>757</v>
      </c>
      <c r="C29" s="84" t="s">
        <v>25</v>
      </c>
      <c r="D29" s="84" t="s">
        <v>69</v>
      </c>
      <c r="E29" s="84" t="s">
        <v>826</v>
      </c>
      <c r="F29" s="84"/>
      <c r="G29" s="87">
        <f>G30</f>
        <v>108000</v>
      </c>
      <c r="H29" s="87">
        <f t="shared" ref="H29:I29" si="8">H30</f>
        <v>100000</v>
      </c>
      <c r="I29" s="87">
        <f t="shared" si="8"/>
        <v>100000</v>
      </c>
      <c r="J29" s="177"/>
    </row>
    <row r="30" spans="1:17" ht="26.4">
      <c r="A30" s="82" t="s">
        <v>29</v>
      </c>
      <c r="B30" s="149">
        <v>757</v>
      </c>
      <c r="C30" s="84" t="s">
        <v>25</v>
      </c>
      <c r="D30" s="84" t="s">
        <v>69</v>
      </c>
      <c r="E30" s="84" t="s">
        <v>826</v>
      </c>
      <c r="F30" s="84" t="s">
        <v>30</v>
      </c>
      <c r="G30" s="87">
        <f>G31</f>
        <v>108000</v>
      </c>
      <c r="H30" s="87">
        <f>H31</f>
        <v>100000</v>
      </c>
      <c r="I30" s="87">
        <f>I31</f>
        <v>100000</v>
      </c>
      <c r="J30" s="177"/>
    </row>
    <row r="31" spans="1:17" ht="19.5" customHeight="1">
      <c r="A31" s="82" t="s">
        <v>31</v>
      </c>
      <c r="B31" s="149">
        <v>757</v>
      </c>
      <c r="C31" s="84" t="s">
        <v>25</v>
      </c>
      <c r="D31" s="84" t="s">
        <v>69</v>
      </c>
      <c r="E31" s="84" t="s">
        <v>826</v>
      </c>
      <c r="F31" s="84" t="s">
        <v>32</v>
      </c>
      <c r="G31" s="70">
        <v>108000</v>
      </c>
      <c r="H31" s="87">
        <v>100000</v>
      </c>
      <c r="I31" s="87">
        <v>100000</v>
      </c>
      <c r="J31" s="177"/>
    </row>
    <row r="32" spans="1:17" ht="26.4">
      <c r="A32" s="82" t="s">
        <v>830</v>
      </c>
      <c r="B32" s="149">
        <v>757</v>
      </c>
      <c r="C32" s="84" t="s">
        <v>25</v>
      </c>
      <c r="D32" s="84" t="s">
        <v>69</v>
      </c>
      <c r="E32" s="84" t="s">
        <v>842</v>
      </c>
      <c r="F32" s="84"/>
      <c r="G32" s="70">
        <f>G33</f>
        <v>45000</v>
      </c>
      <c r="H32" s="87">
        <f t="shared" ref="H32:I32" si="9">H33</f>
        <v>45000</v>
      </c>
      <c r="I32" s="87">
        <f t="shared" si="9"/>
        <v>45000</v>
      </c>
      <c r="J32" s="177"/>
    </row>
    <row r="33" spans="1:12" ht="26.4">
      <c r="A33" s="82" t="s">
        <v>29</v>
      </c>
      <c r="B33" s="149">
        <v>757</v>
      </c>
      <c r="C33" s="84" t="s">
        <v>25</v>
      </c>
      <c r="D33" s="84" t="s">
        <v>69</v>
      </c>
      <c r="E33" s="84" t="s">
        <v>842</v>
      </c>
      <c r="F33" s="84" t="s">
        <v>30</v>
      </c>
      <c r="G33" s="70">
        <f>G34</f>
        <v>45000</v>
      </c>
      <c r="H33" s="87">
        <f>H34</f>
        <v>45000</v>
      </c>
      <c r="I33" s="87">
        <f>I34</f>
        <v>45000</v>
      </c>
      <c r="J33" s="177"/>
    </row>
    <row r="34" spans="1:12" ht="19.5" customHeight="1">
      <c r="A34" s="82" t="s">
        <v>31</v>
      </c>
      <c r="B34" s="149">
        <v>757</v>
      </c>
      <c r="C34" s="84" t="s">
        <v>25</v>
      </c>
      <c r="D34" s="84" t="s">
        <v>69</v>
      </c>
      <c r="E34" s="84" t="s">
        <v>842</v>
      </c>
      <c r="F34" s="84" t="s">
        <v>32</v>
      </c>
      <c r="G34" s="70">
        <v>45000</v>
      </c>
      <c r="H34" s="87">
        <v>45000</v>
      </c>
      <c r="I34" s="87">
        <v>45000</v>
      </c>
      <c r="J34" s="177"/>
    </row>
    <row r="35" spans="1:12" ht="39.6" hidden="1">
      <c r="A35" s="82" t="s">
        <v>652</v>
      </c>
      <c r="B35" s="149">
        <v>757</v>
      </c>
      <c r="C35" s="84" t="s">
        <v>25</v>
      </c>
      <c r="D35" s="84" t="s">
        <v>69</v>
      </c>
      <c r="E35" s="84" t="s">
        <v>829</v>
      </c>
      <c r="F35" s="84"/>
      <c r="G35" s="70">
        <f>G36</f>
        <v>0</v>
      </c>
      <c r="H35" s="87">
        <f t="shared" ref="H35:I35" si="10">H36</f>
        <v>0</v>
      </c>
      <c r="I35" s="87">
        <f t="shared" si="10"/>
        <v>0</v>
      </c>
      <c r="J35" s="177"/>
    </row>
    <row r="36" spans="1:12" ht="26.4" hidden="1">
      <c r="A36" s="82" t="s">
        <v>29</v>
      </c>
      <c r="B36" s="149">
        <v>757</v>
      </c>
      <c r="C36" s="84" t="s">
        <v>25</v>
      </c>
      <c r="D36" s="84" t="s">
        <v>69</v>
      </c>
      <c r="E36" s="84" t="s">
        <v>829</v>
      </c>
      <c r="F36" s="84" t="s">
        <v>30</v>
      </c>
      <c r="G36" s="70">
        <f>G37</f>
        <v>0</v>
      </c>
      <c r="H36" s="87">
        <f>H37</f>
        <v>0</v>
      </c>
      <c r="I36" s="87">
        <f>I37</f>
        <v>0</v>
      </c>
      <c r="J36" s="177"/>
    </row>
    <row r="37" spans="1:12" ht="19.5" hidden="1" customHeight="1">
      <c r="A37" s="82" t="s">
        <v>31</v>
      </c>
      <c r="B37" s="149">
        <v>757</v>
      </c>
      <c r="C37" s="84" t="s">
        <v>25</v>
      </c>
      <c r="D37" s="84" t="s">
        <v>69</v>
      </c>
      <c r="E37" s="84" t="s">
        <v>829</v>
      </c>
      <c r="F37" s="84" t="s">
        <v>32</v>
      </c>
      <c r="G37" s="70"/>
      <c r="H37" s="87"/>
      <c r="I37" s="87"/>
      <c r="J37" s="177"/>
    </row>
    <row r="38" spans="1:12" ht="60" hidden="1" customHeight="1">
      <c r="A38" s="82" t="s">
        <v>652</v>
      </c>
      <c r="B38" s="149">
        <v>757</v>
      </c>
      <c r="C38" s="84" t="s">
        <v>25</v>
      </c>
      <c r="D38" s="84" t="s">
        <v>69</v>
      </c>
      <c r="E38" s="84" t="s">
        <v>653</v>
      </c>
      <c r="F38" s="84"/>
      <c r="G38" s="70">
        <f>G39</f>
        <v>0</v>
      </c>
      <c r="H38" s="87">
        <f t="shared" ref="H38:I39" si="11">H39</f>
        <v>0</v>
      </c>
      <c r="I38" s="87">
        <f t="shared" si="11"/>
        <v>0</v>
      </c>
      <c r="J38" s="177"/>
    </row>
    <row r="39" spans="1:12" ht="47.25" hidden="1" customHeight="1">
      <c r="A39" s="82" t="s">
        <v>29</v>
      </c>
      <c r="B39" s="149">
        <v>757</v>
      </c>
      <c r="C39" s="84" t="s">
        <v>25</v>
      </c>
      <c r="D39" s="84" t="s">
        <v>69</v>
      </c>
      <c r="E39" s="84" t="s">
        <v>653</v>
      </c>
      <c r="F39" s="84" t="s">
        <v>30</v>
      </c>
      <c r="G39" s="70">
        <f>G40</f>
        <v>0</v>
      </c>
      <c r="H39" s="87">
        <f t="shared" si="11"/>
        <v>0</v>
      </c>
      <c r="I39" s="87">
        <f t="shared" si="11"/>
        <v>0</v>
      </c>
      <c r="J39" s="177"/>
      <c r="K39" s="177"/>
      <c r="L39" s="177"/>
    </row>
    <row r="40" spans="1:12" ht="41.25" hidden="1" customHeight="1">
      <c r="A40" s="82" t="s">
        <v>31</v>
      </c>
      <c r="B40" s="149">
        <v>757</v>
      </c>
      <c r="C40" s="84" t="s">
        <v>25</v>
      </c>
      <c r="D40" s="84" t="s">
        <v>69</v>
      </c>
      <c r="E40" s="84" t="s">
        <v>653</v>
      </c>
      <c r="F40" s="84" t="s">
        <v>32</v>
      </c>
      <c r="G40" s="70"/>
      <c r="H40" s="87"/>
      <c r="I40" s="87"/>
      <c r="J40" s="177"/>
    </row>
    <row r="41" spans="1:12" ht="36" hidden="1" customHeight="1">
      <c r="A41" s="82" t="s">
        <v>528</v>
      </c>
      <c r="B41" s="149">
        <v>757</v>
      </c>
      <c r="C41" s="84" t="s">
        <v>25</v>
      </c>
      <c r="D41" s="84" t="s">
        <v>69</v>
      </c>
      <c r="E41" s="84" t="s">
        <v>529</v>
      </c>
      <c r="F41" s="84"/>
      <c r="G41" s="70">
        <f>G43</f>
        <v>0</v>
      </c>
      <c r="H41" s="87">
        <v>0</v>
      </c>
      <c r="I41" s="87">
        <v>0</v>
      </c>
      <c r="J41" s="177"/>
    </row>
    <row r="42" spans="1:12" ht="36" hidden="1" customHeight="1">
      <c r="A42" s="82" t="s">
        <v>29</v>
      </c>
      <c r="B42" s="149">
        <v>757</v>
      </c>
      <c r="C42" s="84" t="s">
        <v>25</v>
      </c>
      <c r="D42" s="84" t="s">
        <v>69</v>
      </c>
      <c r="E42" s="84" t="s">
        <v>529</v>
      </c>
      <c r="F42" s="84" t="s">
        <v>30</v>
      </c>
      <c r="G42" s="70">
        <f>G43</f>
        <v>0</v>
      </c>
      <c r="H42" s="87">
        <v>0</v>
      </c>
      <c r="I42" s="87">
        <v>0</v>
      </c>
      <c r="J42" s="177"/>
    </row>
    <row r="43" spans="1:12" ht="19.5" hidden="1" customHeight="1">
      <c r="A43" s="82" t="s">
        <v>31</v>
      </c>
      <c r="B43" s="149">
        <v>757</v>
      </c>
      <c r="C43" s="84" t="s">
        <v>25</v>
      </c>
      <c r="D43" s="84" t="s">
        <v>69</v>
      </c>
      <c r="E43" s="84" t="s">
        <v>529</v>
      </c>
      <c r="F43" s="84" t="s">
        <v>32</v>
      </c>
      <c r="G43" s="70"/>
      <c r="H43" s="87">
        <v>0</v>
      </c>
      <c r="I43" s="87">
        <v>0</v>
      </c>
      <c r="J43" s="177"/>
    </row>
    <row r="44" spans="1:12" ht="66" hidden="1" customHeight="1">
      <c r="A44" s="82" t="s">
        <v>524</v>
      </c>
      <c r="B44" s="149">
        <v>757</v>
      </c>
      <c r="C44" s="84" t="s">
        <v>25</v>
      </c>
      <c r="D44" s="84" t="s">
        <v>69</v>
      </c>
      <c r="E44" s="84" t="s">
        <v>611</v>
      </c>
      <c r="F44" s="84"/>
      <c r="G44" s="70">
        <f>G45</f>
        <v>0</v>
      </c>
      <c r="H44" s="87">
        <f t="shared" ref="H44:I45" si="12">H45</f>
        <v>0</v>
      </c>
      <c r="I44" s="87">
        <f t="shared" si="12"/>
        <v>0</v>
      </c>
      <c r="J44" s="177"/>
    </row>
    <row r="45" spans="1:12" ht="33.75" hidden="1" customHeight="1">
      <c r="A45" s="82" t="s">
        <v>29</v>
      </c>
      <c r="B45" s="149">
        <v>757</v>
      </c>
      <c r="C45" s="84" t="s">
        <v>25</v>
      </c>
      <c r="D45" s="84" t="s">
        <v>69</v>
      </c>
      <c r="E45" s="84" t="s">
        <v>611</v>
      </c>
      <c r="F45" s="84" t="s">
        <v>30</v>
      </c>
      <c r="G45" s="70">
        <f>G46</f>
        <v>0</v>
      </c>
      <c r="H45" s="87">
        <f t="shared" si="12"/>
        <v>0</v>
      </c>
      <c r="I45" s="87">
        <f t="shared" si="12"/>
        <v>0</v>
      </c>
      <c r="J45" s="177"/>
    </row>
    <row r="46" spans="1:12" ht="27.75" hidden="1" customHeight="1">
      <c r="A46" s="82" t="s">
        <v>31</v>
      </c>
      <c r="B46" s="149">
        <v>757</v>
      </c>
      <c r="C46" s="84" t="s">
        <v>25</v>
      </c>
      <c r="D46" s="84" t="s">
        <v>69</v>
      </c>
      <c r="E46" s="84" t="s">
        <v>611</v>
      </c>
      <c r="F46" s="84" t="s">
        <v>32</v>
      </c>
      <c r="G46" s="70"/>
      <c r="H46" s="87"/>
      <c r="I46" s="87"/>
      <c r="J46" s="177"/>
    </row>
    <row r="47" spans="1:12" ht="78.75" hidden="1" customHeight="1">
      <c r="A47" s="82" t="s">
        <v>270</v>
      </c>
      <c r="B47" s="149">
        <v>757</v>
      </c>
      <c r="C47" s="84" t="s">
        <v>25</v>
      </c>
      <c r="D47" s="84" t="s">
        <v>69</v>
      </c>
      <c r="E47" s="84" t="s">
        <v>576</v>
      </c>
      <c r="F47" s="84"/>
      <c r="G47" s="70">
        <f>G49</f>
        <v>0</v>
      </c>
      <c r="H47" s="87">
        <v>0</v>
      </c>
      <c r="I47" s="87">
        <v>0</v>
      </c>
      <c r="J47" s="177"/>
    </row>
    <row r="48" spans="1:12" ht="36" hidden="1" customHeight="1">
      <c r="A48" s="82" t="s">
        <v>29</v>
      </c>
      <c r="B48" s="149">
        <v>757</v>
      </c>
      <c r="C48" s="84" t="s">
        <v>25</v>
      </c>
      <c r="D48" s="84" t="s">
        <v>69</v>
      </c>
      <c r="E48" s="84" t="s">
        <v>576</v>
      </c>
      <c r="F48" s="84" t="s">
        <v>30</v>
      </c>
      <c r="G48" s="70">
        <f>G49</f>
        <v>0</v>
      </c>
      <c r="H48" s="87">
        <v>0</v>
      </c>
      <c r="I48" s="87">
        <v>0</v>
      </c>
      <c r="J48" s="177"/>
    </row>
    <row r="49" spans="1:18" ht="19.5" hidden="1" customHeight="1">
      <c r="A49" s="82" t="s">
        <v>31</v>
      </c>
      <c r="B49" s="149">
        <v>757</v>
      </c>
      <c r="C49" s="84" t="s">
        <v>25</v>
      </c>
      <c r="D49" s="84" t="s">
        <v>69</v>
      </c>
      <c r="E49" s="84" t="s">
        <v>576</v>
      </c>
      <c r="F49" s="84" t="s">
        <v>32</v>
      </c>
      <c r="G49" s="70"/>
      <c r="H49" s="87">
        <v>0</v>
      </c>
      <c r="I49" s="87">
        <v>0</v>
      </c>
      <c r="J49" s="177"/>
    </row>
    <row r="50" spans="1:18" ht="81.75" hidden="1" customHeight="1">
      <c r="A50" s="82" t="s">
        <v>613</v>
      </c>
      <c r="B50" s="149">
        <v>757</v>
      </c>
      <c r="C50" s="84" t="s">
        <v>25</v>
      </c>
      <c r="D50" s="84" t="s">
        <v>69</v>
      </c>
      <c r="E50" s="84" t="s">
        <v>612</v>
      </c>
      <c r="F50" s="84"/>
      <c r="G50" s="70">
        <f>G51</f>
        <v>0</v>
      </c>
      <c r="H50" s="87">
        <f t="shared" ref="H50:I51" si="13">H51</f>
        <v>0</v>
      </c>
      <c r="I50" s="87">
        <f t="shared" si="13"/>
        <v>0</v>
      </c>
      <c r="J50" s="177"/>
    </row>
    <row r="51" spans="1:18" ht="47.25" hidden="1" customHeight="1">
      <c r="A51" s="82" t="s">
        <v>95</v>
      </c>
      <c r="B51" s="149">
        <v>757</v>
      </c>
      <c r="C51" s="84" t="s">
        <v>25</v>
      </c>
      <c r="D51" s="84" t="s">
        <v>69</v>
      </c>
      <c r="E51" s="84" t="s">
        <v>612</v>
      </c>
      <c r="F51" s="84" t="s">
        <v>346</v>
      </c>
      <c r="G51" s="70">
        <f>G52</f>
        <v>0</v>
      </c>
      <c r="H51" s="87">
        <f t="shared" si="13"/>
        <v>0</v>
      </c>
      <c r="I51" s="87"/>
      <c r="J51" s="177"/>
    </row>
    <row r="52" spans="1:18" ht="98.25" hidden="1" customHeight="1">
      <c r="A52" s="133" t="s">
        <v>417</v>
      </c>
      <c r="B52" s="149">
        <v>757</v>
      </c>
      <c r="C52" s="84" t="s">
        <v>25</v>
      </c>
      <c r="D52" s="84" t="s">
        <v>69</v>
      </c>
      <c r="E52" s="84" t="s">
        <v>612</v>
      </c>
      <c r="F52" s="84" t="s">
        <v>416</v>
      </c>
      <c r="G52" s="70"/>
      <c r="H52" s="87">
        <v>0</v>
      </c>
      <c r="I52" s="87"/>
      <c r="J52" s="177"/>
    </row>
    <row r="53" spans="1:18" ht="19.5" hidden="1" customHeight="1">
      <c r="A53" s="82" t="s">
        <v>390</v>
      </c>
      <c r="B53" s="149">
        <v>757</v>
      </c>
      <c r="C53" s="84" t="s">
        <v>25</v>
      </c>
      <c r="D53" s="84" t="s">
        <v>69</v>
      </c>
      <c r="E53" s="84" t="s">
        <v>125</v>
      </c>
      <c r="F53" s="84"/>
      <c r="G53" s="70">
        <f>G54</f>
        <v>0</v>
      </c>
      <c r="H53" s="87">
        <v>0</v>
      </c>
      <c r="I53" s="87">
        <v>0</v>
      </c>
      <c r="J53" s="177"/>
    </row>
    <row r="54" spans="1:18" ht="39.75" hidden="1" customHeight="1">
      <c r="A54" s="82" t="s">
        <v>29</v>
      </c>
      <c r="B54" s="149">
        <v>757</v>
      </c>
      <c r="C54" s="84" t="s">
        <v>25</v>
      </c>
      <c r="D54" s="84" t="s">
        <v>69</v>
      </c>
      <c r="E54" s="84" t="s">
        <v>125</v>
      </c>
      <c r="F54" s="84" t="s">
        <v>30</v>
      </c>
      <c r="G54" s="70">
        <f>G55</f>
        <v>0</v>
      </c>
      <c r="H54" s="87">
        <v>0</v>
      </c>
      <c r="I54" s="87">
        <v>0</v>
      </c>
      <c r="J54" s="177"/>
    </row>
    <row r="55" spans="1:18" ht="20.25" hidden="1" customHeight="1">
      <c r="A55" s="82" t="s">
        <v>31</v>
      </c>
      <c r="B55" s="149">
        <v>757</v>
      </c>
      <c r="C55" s="84" t="s">
        <v>25</v>
      </c>
      <c r="D55" s="84" t="s">
        <v>69</v>
      </c>
      <c r="E55" s="84" t="s">
        <v>125</v>
      </c>
      <c r="F55" s="84" t="s">
        <v>32</v>
      </c>
      <c r="G55" s="70"/>
      <c r="H55" s="87">
        <v>0</v>
      </c>
      <c r="I55" s="87">
        <v>0</v>
      </c>
      <c r="J55" s="177"/>
    </row>
    <row r="56" spans="1:18" ht="87.75" hidden="1" customHeight="1">
      <c r="A56" s="82" t="s">
        <v>495</v>
      </c>
      <c r="B56" s="149">
        <v>757</v>
      </c>
      <c r="C56" s="84" t="s">
        <v>25</v>
      </c>
      <c r="D56" s="84" t="s">
        <v>69</v>
      </c>
      <c r="E56" s="84" t="s">
        <v>496</v>
      </c>
      <c r="F56" s="84"/>
      <c r="G56" s="70">
        <f>G57</f>
        <v>0</v>
      </c>
      <c r="H56" s="87">
        <f t="shared" ref="H56:I56" si="14">H57</f>
        <v>0</v>
      </c>
      <c r="I56" s="87">
        <f t="shared" si="14"/>
        <v>0</v>
      </c>
      <c r="J56" s="177"/>
    </row>
    <row r="57" spans="1:18" ht="45" hidden="1" customHeight="1">
      <c r="A57" s="82" t="s">
        <v>29</v>
      </c>
      <c r="B57" s="149">
        <v>757</v>
      </c>
      <c r="C57" s="84" t="s">
        <v>25</v>
      </c>
      <c r="D57" s="84" t="s">
        <v>69</v>
      </c>
      <c r="E57" s="84" t="s">
        <v>496</v>
      </c>
      <c r="F57" s="84" t="s">
        <v>30</v>
      </c>
      <c r="G57" s="70">
        <f>G58</f>
        <v>0</v>
      </c>
      <c r="H57" s="87">
        <f t="shared" ref="H57:I57" si="15">H58</f>
        <v>0</v>
      </c>
      <c r="I57" s="87">
        <f t="shared" si="15"/>
        <v>0</v>
      </c>
      <c r="J57" s="177"/>
      <c r="K57" s="177"/>
      <c r="L57" s="177"/>
    </row>
    <row r="58" spans="1:18" ht="19.5" hidden="1" customHeight="1">
      <c r="A58" s="82" t="s">
        <v>31</v>
      </c>
      <c r="B58" s="149">
        <v>757</v>
      </c>
      <c r="C58" s="84" t="s">
        <v>25</v>
      </c>
      <c r="D58" s="84" t="s">
        <v>69</v>
      </c>
      <c r="E58" s="84" t="s">
        <v>496</v>
      </c>
      <c r="F58" s="84" t="s">
        <v>32</v>
      </c>
      <c r="G58" s="70">
        <v>0</v>
      </c>
      <c r="H58" s="87"/>
      <c r="I58" s="87">
        <v>0</v>
      </c>
      <c r="J58" s="177"/>
    </row>
    <row r="59" spans="1:18" s="18" customFormat="1" ht="52.8" hidden="1">
      <c r="A59" s="82" t="s">
        <v>497</v>
      </c>
      <c r="B59" s="149">
        <v>757</v>
      </c>
      <c r="C59" s="84" t="s">
        <v>25</v>
      </c>
      <c r="D59" s="84" t="s">
        <v>69</v>
      </c>
      <c r="E59" s="84" t="s">
        <v>212</v>
      </c>
      <c r="F59" s="84"/>
      <c r="G59" s="70">
        <f>G60</f>
        <v>0</v>
      </c>
      <c r="H59" s="87">
        <f>H60</f>
        <v>0</v>
      </c>
      <c r="I59" s="87">
        <f t="shared" ref="H59:I61" si="16">I60</f>
        <v>0</v>
      </c>
      <c r="J59" s="177"/>
      <c r="K59" s="199"/>
      <c r="L59" s="199"/>
      <c r="M59" s="199"/>
      <c r="N59" s="199"/>
      <c r="O59" s="199"/>
      <c r="P59" s="199"/>
      <c r="Q59" s="199"/>
      <c r="R59" s="199"/>
    </row>
    <row r="60" spans="1:18" s="18" customFormat="1" ht="39.6" hidden="1">
      <c r="A60" s="82" t="s">
        <v>586</v>
      </c>
      <c r="B60" s="149">
        <v>757</v>
      </c>
      <c r="C60" s="84" t="s">
        <v>25</v>
      </c>
      <c r="D60" s="84" t="s">
        <v>69</v>
      </c>
      <c r="E60" s="84" t="s">
        <v>568</v>
      </c>
      <c r="F60" s="84"/>
      <c r="G60" s="70">
        <f>G61</f>
        <v>0</v>
      </c>
      <c r="H60" s="87">
        <f t="shared" si="16"/>
        <v>0</v>
      </c>
      <c r="I60" s="87">
        <f t="shared" si="16"/>
        <v>0</v>
      </c>
      <c r="J60" s="177"/>
      <c r="K60" s="199"/>
      <c r="L60" s="199"/>
      <c r="M60" s="199"/>
      <c r="N60" s="199"/>
      <c r="O60" s="199"/>
      <c r="P60" s="199"/>
      <c r="Q60" s="199"/>
      <c r="R60" s="199"/>
    </row>
    <row r="61" spans="1:18" s="18" customFormat="1" ht="36" hidden="1" customHeight="1">
      <c r="A61" s="82" t="s">
        <v>95</v>
      </c>
      <c r="B61" s="149">
        <v>757</v>
      </c>
      <c r="C61" s="84" t="s">
        <v>25</v>
      </c>
      <c r="D61" s="84" t="s">
        <v>69</v>
      </c>
      <c r="E61" s="84" t="s">
        <v>568</v>
      </c>
      <c r="F61" s="84" t="s">
        <v>346</v>
      </c>
      <c r="G61" s="70">
        <f>G62</f>
        <v>0</v>
      </c>
      <c r="H61" s="87">
        <f t="shared" si="16"/>
        <v>0</v>
      </c>
      <c r="I61" s="87">
        <f t="shared" si="16"/>
        <v>0</v>
      </c>
      <c r="J61" s="177"/>
      <c r="K61" s="199"/>
      <c r="L61" s="199"/>
      <c r="M61" s="199"/>
      <c r="N61" s="199"/>
      <c r="O61" s="199"/>
      <c r="P61" s="199"/>
      <c r="Q61" s="199"/>
      <c r="R61" s="199"/>
    </row>
    <row r="62" spans="1:18" s="18" customFormat="1" ht="99" hidden="1" customHeight="1">
      <c r="A62" s="133" t="s">
        <v>417</v>
      </c>
      <c r="B62" s="149">
        <v>757</v>
      </c>
      <c r="C62" s="84" t="s">
        <v>25</v>
      </c>
      <c r="D62" s="84" t="s">
        <v>69</v>
      </c>
      <c r="E62" s="84" t="s">
        <v>568</v>
      </c>
      <c r="F62" s="84" t="s">
        <v>416</v>
      </c>
      <c r="G62" s="70">
        <v>0</v>
      </c>
      <c r="H62" s="87"/>
      <c r="I62" s="87">
        <v>0</v>
      </c>
      <c r="J62" s="177"/>
      <c r="K62" s="199"/>
      <c r="L62" s="199"/>
      <c r="M62" s="199"/>
      <c r="N62" s="199"/>
      <c r="O62" s="199"/>
      <c r="P62" s="199"/>
      <c r="Q62" s="199"/>
      <c r="R62" s="199"/>
    </row>
    <row r="63" spans="1:18" ht="27.75" hidden="1" customHeight="1">
      <c r="A63" s="82" t="s">
        <v>728</v>
      </c>
      <c r="B63" s="149">
        <v>757</v>
      </c>
      <c r="C63" s="84" t="s">
        <v>25</v>
      </c>
      <c r="D63" s="84" t="s">
        <v>69</v>
      </c>
      <c r="E63" s="84" t="s">
        <v>727</v>
      </c>
      <c r="F63" s="84"/>
      <c r="G63" s="70">
        <f>G64</f>
        <v>0</v>
      </c>
      <c r="H63" s="87">
        <f t="shared" ref="H63:I64" si="17">H64</f>
        <v>0</v>
      </c>
      <c r="I63" s="87">
        <f t="shared" si="17"/>
        <v>0</v>
      </c>
      <c r="J63" s="177"/>
    </row>
    <row r="64" spans="1:18" ht="45.75" hidden="1" customHeight="1">
      <c r="A64" s="82" t="s">
        <v>29</v>
      </c>
      <c r="B64" s="149">
        <v>757</v>
      </c>
      <c r="C64" s="84" t="s">
        <v>25</v>
      </c>
      <c r="D64" s="84" t="s">
        <v>69</v>
      </c>
      <c r="E64" s="84" t="s">
        <v>727</v>
      </c>
      <c r="F64" s="84" t="s">
        <v>30</v>
      </c>
      <c r="G64" s="70">
        <f>G65</f>
        <v>0</v>
      </c>
      <c r="H64" s="87">
        <f t="shared" si="17"/>
        <v>0</v>
      </c>
      <c r="I64" s="87">
        <f t="shared" si="17"/>
        <v>0</v>
      </c>
      <c r="J64" s="177"/>
      <c r="K64" s="177"/>
      <c r="L64" s="177"/>
    </row>
    <row r="65" spans="1:18" ht="45.75" hidden="1" customHeight="1">
      <c r="A65" s="82" t="s">
        <v>31</v>
      </c>
      <c r="B65" s="149">
        <v>757</v>
      </c>
      <c r="C65" s="84" t="s">
        <v>25</v>
      </c>
      <c r="D65" s="84" t="s">
        <v>69</v>
      </c>
      <c r="E65" s="84" t="s">
        <v>727</v>
      </c>
      <c r="F65" s="84" t="s">
        <v>32</v>
      </c>
      <c r="G65" s="70"/>
      <c r="H65" s="87"/>
      <c r="I65" s="87"/>
      <c r="J65" s="177"/>
    </row>
    <row r="66" spans="1:18" ht="101.25" hidden="1" customHeight="1">
      <c r="A66" s="82" t="s">
        <v>270</v>
      </c>
      <c r="B66" s="149">
        <v>757</v>
      </c>
      <c r="C66" s="84" t="s">
        <v>25</v>
      </c>
      <c r="D66" s="84" t="s">
        <v>69</v>
      </c>
      <c r="E66" s="84" t="s">
        <v>747</v>
      </c>
      <c r="F66" s="84"/>
      <c r="G66" s="70">
        <f>G67</f>
        <v>0</v>
      </c>
      <c r="H66" s="87">
        <f t="shared" ref="H66:I72" si="18">H67</f>
        <v>0</v>
      </c>
      <c r="I66" s="87">
        <f t="shared" si="18"/>
        <v>0</v>
      </c>
      <c r="J66" s="177"/>
    </row>
    <row r="67" spans="1:18" ht="47.25" hidden="1" customHeight="1">
      <c r="A67" s="82" t="s">
        <v>29</v>
      </c>
      <c r="B67" s="149">
        <v>757</v>
      </c>
      <c r="C67" s="84" t="s">
        <v>25</v>
      </c>
      <c r="D67" s="84" t="s">
        <v>69</v>
      </c>
      <c r="E67" s="84" t="s">
        <v>747</v>
      </c>
      <c r="F67" s="84" t="s">
        <v>30</v>
      </c>
      <c r="G67" s="70">
        <f>G68</f>
        <v>0</v>
      </c>
      <c r="H67" s="87">
        <f t="shared" si="18"/>
        <v>0</v>
      </c>
      <c r="I67" s="87">
        <f t="shared" si="18"/>
        <v>0</v>
      </c>
      <c r="J67" s="177"/>
      <c r="K67" s="177"/>
      <c r="L67" s="177"/>
    </row>
    <row r="68" spans="1:18" ht="41.25" hidden="1" customHeight="1">
      <c r="A68" s="82" t="s">
        <v>31</v>
      </c>
      <c r="B68" s="149">
        <v>757</v>
      </c>
      <c r="C68" s="84" t="s">
        <v>25</v>
      </c>
      <c r="D68" s="84" t="s">
        <v>69</v>
      </c>
      <c r="E68" s="84" t="s">
        <v>747</v>
      </c>
      <c r="F68" s="84" t="s">
        <v>32</v>
      </c>
      <c r="G68" s="70"/>
      <c r="H68" s="87">
        <v>0</v>
      </c>
      <c r="I68" s="87"/>
      <c r="J68" s="177"/>
    </row>
    <row r="69" spans="1:18" ht="101.25" hidden="1" customHeight="1">
      <c r="A69" s="82" t="s">
        <v>270</v>
      </c>
      <c r="B69" s="149">
        <v>757</v>
      </c>
      <c r="C69" s="84" t="s">
        <v>25</v>
      </c>
      <c r="D69" s="84" t="s">
        <v>69</v>
      </c>
      <c r="E69" s="84" t="s">
        <v>576</v>
      </c>
      <c r="F69" s="84"/>
      <c r="G69" s="70">
        <f>G70+G72</f>
        <v>0</v>
      </c>
      <c r="H69" s="87">
        <f t="shared" si="18"/>
        <v>0</v>
      </c>
      <c r="I69" s="87">
        <f t="shared" si="18"/>
        <v>0</v>
      </c>
      <c r="J69" s="177"/>
    </row>
    <row r="70" spans="1:18" ht="47.25" hidden="1" customHeight="1">
      <c r="A70" s="82" t="s">
        <v>29</v>
      </c>
      <c r="B70" s="149">
        <v>757</v>
      </c>
      <c r="C70" s="84" t="s">
        <v>25</v>
      </c>
      <c r="D70" s="84" t="s">
        <v>69</v>
      </c>
      <c r="E70" s="84" t="s">
        <v>576</v>
      </c>
      <c r="F70" s="84" t="s">
        <v>30</v>
      </c>
      <c r="G70" s="70">
        <f>G71</f>
        <v>0</v>
      </c>
      <c r="H70" s="87">
        <f t="shared" si="18"/>
        <v>0</v>
      </c>
      <c r="I70" s="87">
        <f t="shared" si="18"/>
        <v>0</v>
      </c>
      <c r="J70" s="177"/>
      <c r="K70" s="177"/>
      <c r="L70" s="177"/>
    </row>
    <row r="71" spans="1:18" ht="41.25" hidden="1" customHeight="1">
      <c r="A71" s="82" t="s">
        <v>31</v>
      </c>
      <c r="B71" s="149">
        <v>757</v>
      </c>
      <c r="C71" s="84" t="s">
        <v>25</v>
      </c>
      <c r="D71" s="84" t="s">
        <v>69</v>
      </c>
      <c r="E71" s="84" t="s">
        <v>576</v>
      </c>
      <c r="F71" s="84" t="s">
        <v>32</v>
      </c>
      <c r="G71" s="70"/>
      <c r="H71" s="87"/>
      <c r="I71" s="87"/>
      <c r="J71" s="177"/>
    </row>
    <row r="72" spans="1:18" ht="47.25" hidden="1" customHeight="1">
      <c r="A72" s="82" t="s">
        <v>62</v>
      </c>
      <c r="B72" s="149">
        <v>757</v>
      </c>
      <c r="C72" s="84" t="s">
        <v>25</v>
      </c>
      <c r="D72" s="84" t="s">
        <v>69</v>
      </c>
      <c r="E72" s="84" t="s">
        <v>576</v>
      </c>
      <c r="F72" s="84" t="s">
        <v>63</v>
      </c>
      <c r="G72" s="70">
        <f>G73</f>
        <v>0</v>
      </c>
      <c r="H72" s="87">
        <f t="shared" si="18"/>
        <v>0</v>
      </c>
      <c r="I72" s="87">
        <f t="shared" si="18"/>
        <v>0</v>
      </c>
      <c r="J72" s="177"/>
      <c r="K72" s="177"/>
      <c r="L72" s="177"/>
    </row>
    <row r="73" spans="1:18" ht="41.25" hidden="1" customHeight="1">
      <c r="A73" s="82" t="s">
        <v>178</v>
      </c>
      <c r="B73" s="149">
        <v>757</v>
      </c>
      <c r="C73" s="84" t="s">
        <v>25</v>
      </c>
      <c r="D73" s="84" t="s">
        <v>69</v>
      </c>
      <c r="E73" s="84" t="s">
        <v>576</v>
      </c>
      <c r="F73" s="84" t="s">
        <v>179</v>
      </c>
      <c r="G73" s="70"/>
      <c r="H73" s="87"/>
      <c r="I73" s="87"/>
      <c r="J73" s="177"/>
    </row>
    <row r="74" spans="1:18" ht="84" hidden="1" customHeight="1">
      <c r="A74" s="82" t="s">
        <v>495</v>
      </c>
      <c r="B74" s="149">
        <v>757</v>
      </c>
      <c r="C74" s="84" t="s">
        <v>25</v>
      </c>
      <c r="D74" s="84" t="s">
        <v>69</v>
      </c>
      <c r="E74" s="84" t="s">
        <v>666</v>
      </c>
      <c r="F74" s="84"/>
      <c r="G74" s="70">
        <f>G75</f>
        <v>0</v>
      </c>
      <c r="H74" s="87">
        <v>0</v>
      </c>
      <c r="I74" s="87">
        <v>0</v>
      </c>
      <c r="J74" s="177"/>
    </row>
    <row r="75" spans="1:18" ht="60" hidden="1" customHeight="1">
      <c r="A75" s="82" t="s">
        <v>29</v>
      </c>
      <c r="B75" s="149">
        <v>757</v>
      </c>
      <c r="C75" s="84" t="s">
        <v>25</v>
      </c>
      <c r="D75" s="84" t="s">
        <v>69</v>
      </c>
      <c r="E75" s="84" t="s">
        <v>666</v>
      </c>
      <c r="F75" s="84" t="s">
        <v>30</v>
      </c>
      <c r="G75" s="70">
        <f>G76</f>
        <v>0</v>
      </c>
      <c r="H75" s="87">
        <v>0</v>
      </c>
      <c r="I75" s="87">
        <v>0</v>
      </c>
      <c r="J75" s="177"/>
      <c r="K75" s="177"/>
      <c r="L75" s="177"/>
    </row>
    <row r="76" spans="1:18" ht="60" hidden="1" customHeight="1">
      <c r="A76" s="82" t="s">
        <v>31</v>
      </c>
      <c r="B76" s="149">
        <v>757</v>
      </c>
      <c r="C76" s="84" t="s">
        <v>25</v>
      </c>
      <c r="D76" s="84" t="s">
        <v>69</v>
      </c>
      <c r="E76" s="84" t="s">
        <v>666</v>
      </c>
      <c r="F76" s="84" t="s">
        <v>32</v>
      </c>
      <c r="G76" s="70"/>
      <c r="H76" s="87"/>
      <c r="I76" s="87"/>
      <c r="J76" s="177"/>
    </row>
    <row r="77" spans="1:18" ht="84" hidden="1" customHeight="1">
      <c r="A77" s="82" t="s">
        <v>668</v>
      </c>
      <c r="B77" s="149">
        <v>757</v>
      </c>
      <c r="C77" s="84" t="s">
        <v>25</v>
      </c>
      <c r="D77" s="84" t="s">
        <v>69</v>
      </c>
      <c r="E77" s="84" t="s">
        <v>667</v>
      </c>
      <c r="F77" s="84"/>
      <c r="G77" s="70">
        <f>G78</f>
        <v>0</v>
      </c>
      <c r="H77" s="87">
        <f>H78</f>
        <v>0</v>
      </c>
      <c r="I77" s="87">
        <f>I78</f>
        <v>0</v>
      </c>
      <c r="J77" s="177"/>
    </row>
    <row r="78" spans="1:18" ht="60" hidden="1" customHeight="1">
      <c r="A78" s="82" t="s">
        <v>29</v>
      </c>
      <c r="B78" s="149">
        <v>757</v>
      </c>
      <c r="C78" s="84" t="s">
        <v>25</v>
      </c>
      <c r="D78" s="84" t="s">
        <v>69</v>
      </c>
      <c r="E78" s="84" t="s">
        <v>667</v>
      </c>
      <c r="F78" s="84" t="s">
        <v>30</v>
      </c>
      <c r="G78" s="70">
        <f>G79</f>
        <v>0</v>
      </c>
      <c r="H78" s="87">
        <f t="shared" ref="H78:I78" si="19">H79</f>
        <v>0</v>
      </c>
      <c r="I78" s="87">
        <f t="shared" si="19"/>
        <v>0</v>
      </c>
      <c r="J78" s="177"/>
      <c r="K78" s="177"/>
      <c r="L78" s="177"/>
    </row>
    <row r="79" spans="1:18" ht="60" hidden="1" customHeight="1">
      <c r="A79" s="82" t="s">
        <v>31</v>
      </c>
      <c r="B79" s="149">
        <v>757</v>
      </c>
      <c r="C79" s="84" t="s">
        <v>25</v>
      </c>
      <c r="D79" s="84" t="s">
        <v>69</v>
      </c>
      <c r="E79" s="84" t="s">
        <v>667</v>
      </c>
      <c r="F79" s="84" t="s">
        <v>32</v>
      </c>
      <c r="G79" s="70"/>
      <c r="H79" s="87"/>
      <c r="I79" s="87"/>
      <c r="J79" s="177"/>
    </row>
    <row r="80" spans="1:18" s="28" customFormat="1" ht="28.5" hidden="1" customHeight="1">
      <c r="A80" s="139" t="s">
        <v>470</v>
      </c>
      <c r="B80" s="149">
        <v>757</v>
      </c>
      <c r="C80" s="84" t="s">
        <v>25</v>
      </c>
      <c r="D80" s="84" t="s">
        <v>69</v>
      </c>
      <c r="E80" s="84" t="s">
        <v>193</v>
      </c>
      <c r="F80" s="84"/>
      <c r="G80" s="70">
        <f>G81</f>
        <v>0</v>
      </c>
      <c r="H80" s="87">
        <f>H81</f>
        <v>0</v>
      </c>
      <c r="I80" s="87">
        <f>I81</f>
        <v>0</v>
      </c>
      <c r="J80" s="177"/>
      <c r="K80" s="203"/>
      <c r="L80" s="203"/>
      <c r="M80" s="203"/>
      <c r="N80" s="203"/>
      <c r="O80" s="203"/>
      <c r="P80" s="203"/>
      <c r="Q80" s="203"/>
      <c r="R80" s="203"/>
    </row>
    <row r="81" spans="1:18" s="28" customFormat="1" ht="27.75" hidden="1" customHeight="1">
      <c r="A81" s="139" t="s">
        <v>679</v>
      </c>
      <c r="B81" s="149">
        <v>757</v>
      </c>
      <c r="C81" s="84" t="s">
        <v>25</v>
      </c>
      <c r="D81" s="84" t="s">
        <v>69</v>
      </c>
      <c r="E81" s="84" t="s">
        <v>678</v>
      </c>
      <c r="F81" s="84"/>
      <c r="G81" s="70">
        <f>G82</f>
        <v>0</v>
      </c>
      <c r="H81" s="87">
        <f t="shared" ref="H81:I81" si="20">H82</f>
        <v>0</v>
      </c>
      <c r="I81" s="87">
        <f t="shared" si="20"/>
        <v>0</v>
      </c>
      <c r="J81" s="177"/>
      <c r="K81" s="203"/>
      <c r="L81" s="203"/>
      <c r="M81" s="203"/>
      <c r="N81" s="203"/>
      <c r="O81" s="203"/>
      <c r="P81" s="203"/>
      <c r="Q81" s="203"/>
      <c r="R81" s="203"/>
    </row>
    <row r="82" spans="1:18" s="32" customFormat="1" ht="28.5" hidden="1" customHeight="1">
      <c r="A82" s="82" t="s">
        <v>29</v>
      </c>
      <c r="B82" s="149">
        <v>757</v>
      </c>
      <c r="C82" s="84" t="s">
        <v>25</v>
      </c>
      <c r="D82" s="84" t="s">
        <v>69</v>
      </c>
      <c r="E82" s="84" t="s">
        <v>678</v>
      </c>
      <c r="F82" s="84" t="s">
        <v>30</v>
      </c>
      <c r="G82" s="70">
        <f>G83</f>
        <v>0</v>
      </c>
      <c r="H82" s="87">
        <f>H83</f>
        <v>0</v>
      </c>
      <c r="I82" s="87">
        <f>I83</f>
        <v>0</v>
      </c>
      <c r="J82" s="177"/>
      <c r="K82" s="202"/>
      <c r="L82" s="202"/>
      <c r="M82" s="202"/>
      <c r="N82" s="202"/>
      <c r="O82" s="202"/>
      <c r="P82" s="202"/>
      <c r="Q82" s="202"/>
      <c r="R82" s="202"/>
    </row>
    <row r="83" spans="1:18" s="32" customFormat="1" hidden="1">
      <c r="A83" s="82" t="s">
        <v>31</v>
      </c>
      <c r="B83" s="149">
        <v>757</v>
      </c>
      <c r="C83" s="84" t="s">
        <v>25</v>
      </c>
      <c r="D83" s="84" t="s">
        <v>69</v>
      </c>
      <c r="E83" s="84" t="s">
        <v>678</v>
      </c>
      <c r="F83" s="84" t="s">
        <v>32</v>
      </c>
      <c r="G83" s="70"/>
      <c r="H83" s="87"/>
      <c r="I83" s="87"/>
      <c r="J83" s="177"/>
      <c r="K83" s="204"/>
      <c r="L83" s="202"/>
      <c r="M83" s="202"/>
      <c r="N83" s="202"/>
      <c r="O83" s="202"/>
      <c r="P83" s="202"/>
      <c r="Q83" s="202"/>
      <c r="R83" s="202"/>
    </row>
    <row r="84" spans="1:18" ht="26.4">
      <c r="A84" s="82" t="s">
        <v>1094</v>
      </c>
      <c r="B84" s="149">
        <v>757</v>
      </c>
      <c r="C84" s="84" t="s">
        <v>25</v>
      </c>
      <c r="D84" s="84" t="s">
        <v>69</v>
      </c>
      <c r="E84" s="84" t="s">
        <v>1095</v>
      </c>
      <c r="F84" s="84"/>
      <c r="G84" s="70">
        <f>G85</f>
        <v>60000</v>
      </c>
      <c r="H84" s="87">
        <f t="shared" ref="H84:I84" si="21">H85</f>
        <v>0</v>
      </c>
      <c r="I84" s="87">
        <f t="shared" si="21"/>
        <v>0</v>
      </c>
      <c r="J84" s="177"/>
    </row>
    <row r="85" spans="1:18" ht="26.4">
      <c r="A85" s="82" t="s">
        <v>29</v>
      </c>
      <c r="B85" s="149">
        <v>757</v>
      </c>
      <c r="C85" s="84" t="s">
        <v>25</v>
      </c>
      <c r="D85" s="84" t="s">
        <v>69</v>
      </c>
      <c r="E85" s="84" t="s">
        <v>1095</v>
      </c>
      <c r="F85" s="84" t="s">
        <v>30</v>
      </c>
      <c r="G85" s="70">
        <f>G86</f>
        <v>60000</v>
      </c>
      <c r="H85" s="87">
        <f>H86</f>
        <v>0</v>
      </c>
      <c r="I85" s="87">
        <f>I86</f>
        <v>0</v>
      </c>
      <c r="J85" s="177"/>
    </row>
    <row r="86" spans="1:18" ht="19.5" customHeight="1">
      <c r="A86" s="82" t="s">
        <v>31</v>
      </c>
      <c r="B86" s="149">
        <v>757</v>
      </c>
      <c r="C86" s="84" t="s">
        <v>25</v>
      </c>
      <c r="D86" s="84" t="s">
        <v>69</v>
      </c>
      <c r="E86" s="84" t="s">
        <v>1095</v>
      </c>
      <c r="F86" s="84" t="s">
        <v>32</v>
      </c>
      <c r="G86" s="70">
        <v>60000</v>
      </c>
      <c r="H86" s="87">
        <v>0</v>
      </c>
      <c r="I86" s="87">
        <v>0</v>
      </c>
      <c r="J86" s="177"/>
    </row>
    <row r="87" spans="1:18" s="3" customFormat="1" ht="26.4">
      <c r="A87" s="82" t="s">
        <v>1092</v>
      </c>
      <c r="B87" s="149">
        <v>757</v>
      </c>
      <c r="C87" s="84" t="s">
        <v>25</v>
      </c>
      <c r="D87" s="84" t="s">
        <v>69</v>
      </c>
      <c r="E87" s="84" t="s">
        <v>1110</v>
      </c>
      <c r="F87" s="84"/>
      <c r="G87" s="87">
        <f t="shared" ref="G87:I88" si="22">G88</f>
        <v>1294420</v>
      </c>
      <c r="H87" s="87">
        <f t="shared" si="22"/>
        <v>0</v>
      </c>
      <c r="I87" s="87">
        <f t="shared" si="22"/>
        <v>0</v>
      </c>
      <c r="J87" s="177"/>
      <c r="K87" s="198"/>
      <c r="L87" s="198"/>
      <c r="M87" s="198"/>
      <c r="N87" s="198"/>
      <c r="O87" s="198"/>
      <c r="P87" s="198"/>
      <c r="Q87" s="198"/>
      <c r="R87" s="198"/>
    </row>
    <row r="88" spans="1:18" s="3" customFormat="1" ht="26.4">
      <c r="A88" s="82" t="s">
        <v>29</v>
      </c>
      <c r="B88" s="149">
        <v>757</v>
      </c>
      <c r="C88" s="84" t="s">
        <v>25</v>
      </c>
      <c r="D88" s="84" t="s">
        <v>69</v>
      </c>
      <c r="E88" s="84" t="s">
        <v>1110</v>
      </c>
      <c r="F88" s="84" t="s">
        <v>30</v>
      </c>
      <c r="G88" s="87">
        <f t="shared" si="22"/>
        <v>1294420</v>
      </c>
      <c r="H88" s="87">
        <f t="shared" si="22"/>
        <v>0</v>
      </c>
      <c r="I88" s="87">
        <f t="shared" si="22"/>
        <v>0</v>
      </c>
      <c r="J88" s="177"/>
      <c r="K88" s="198"/>
      <c r="L88" s="198"/>
      <c r="M88" s="198"/>
      <c r="N88" s="198"/>
      <c r="O88" s="198"/>
      <c r="P88" s="198"/>
      <c r="Q88" s="198"/>
      <c r="R88" s="198"/>
    </row>
    <row r="89" spans="1:18" s="3" customFormat="1">
      <c r="A89" s="82" t="s">
        <v>31</v>
      </c>
      <c r="B89" s="149">
        <v>757</v>
      </c>
      <c r="C89" s="84" t="s">
        <v>25</v>
      </c>
      <c r="D89" s="84" t="s">
        <v>69</v>
      </c>
      <c r="E89" s="84" t="s">
        <v>1110</v>
      </c>
      <c r="F89" s="84" t="s">
        <v>32</v>
      </c>
      <c r="G89" s="87">
        <v>1294420</v>
      </c>
      <c r="H89" s="87">
        <v>0</v>
      </c>
      <c r="I89" s="87">
        <v>0</v>
      </c>
      <c r="J89" s="177"/>
      <c r="K89" s="198"/>
      <c r="L89" s="198"/>
      <c r="M89" s="198"/>
      <c r="N89" s="198"/>
      <c r="O89" s="198"/>
      <c r="P89" s="198"/>
      <c r="Q89" s="198"/>
      <c r="R89" s="198"/>
    </row>
    <row r="90" spans="1:18" ht="32.25" customHeight="1">
      <c r="A90" s="359" t="s">
        <v>1168</v>
      </c>
      <c r="B90" s="149">
        <v>757</v>
      </c>
      <c r="C90" s="84" t="s">
        <v>25</v>
      </c>
      <c r="D90" s="84" t="s">
        <v>69</v>
      </c>
      <c r="E90" s="84" t="s">
        <v>394</v>
      </c>
      <c r="F90" s="84"/>
      <c r="G90" s="87">
        <f>G92</f>
        <v>2000000</v>
      </c>
      <c r="H90" s="87">
        <f>H92</f>
        <v>2100000</v>
      </c>
      <c r="I90" s="87">
        <f>I92</f>
        <v>2200000</v>
      </c>
      <c r="J90" s="177"/>
    </row>
    <row r="91" spans="1:18" ht="32.25" customHeight="1">
      <c r="A91" s="82" t="s">
        <v>89</v>
      </c>
      <c r="B91" s="149">
        <v>757</v>
      </c>
      <c r="C91" s="84" t="s">
        <v>25</v>
      </c>
      <c r="D91" s="84" t="s">
        <v>69</v>
      </c>
      <c r="E91" s="84" t="s">
        <v>885</v>
      </c>
      <c r="F91" s="84"/>
      <c r="G91" s="87">
        <f t="shared" ref="G91:I93" si="23">G92</f>
        <v>2000000</v>
      </c>
      <c r="H91" s="87">
        <f t="shared" si="23"/>
        <v>2100000</v>
      </c>
      <c r="I91" s="87">
        <f t="shared" si="23"/>
        <v>2200000</v>
      </c>
      <c r="J91" s="177"/>
    </row>
    <row r="92" spans="1:18" ht="79.2">
      <c r="A92" s="104" t="s">
        <v>1078</v>
      </c>
      <c r="B92" s="149">
        <v>757</v>
      </c>
      <c r="C92" s="84" t="s">
        <v>25</v>
      </c>
      <c r="D92" s="84" t="s">
        <v>69</v>
      </c>
      <c r="E92" s="84" t="s">
        <v>885</v>
      </c>
      <c r="F92" s="84"/>
      <c r="G92" s="87">
        <f t="shared" si="23"/>
        <v>2000000</v>
      </c>
      <c r="H92" s="87">
        <f t="shared" si="23"/>
        <v>2100000</v>
      </c>
      <c r="I92" s="87">
        <f t="shared" si="23"/>
        <v>2200000</v>
      </c>
      <c r="J92" s="177"/>
    </row>
    <row r="93" spans="1:18" ht="26.4">
      <c r="A93" s="82" t="s">
        <v>29</v>
      </c>
      <c r="B93" s="149">
        <v>757</v>
      </c>
      <c r="C93" s="84" t="s">
        <v>25</v>
      </c>
      <c r="D93" s="84" t="s">
        <v>69</v>
      </c>
      <c r="E93" s="84" t="s">
        <v>885</v>
      </c>
      <c r="F93" s="84" t="s">
        <v>30</v>
      </c>
      <c r="G93" s="87">
        <f t="shared" si="23"/>
        <v>2000000</v>
      </c>
      <c r="H93" s="87">
        <f t="shared" si="23"/>
        <v>2100000</v>
      </c>
      <c r="I93" s="87">
        <f t="shared" si="23"/>
        <v>2200000</v>
      </c>
      <c r="J93" s="177"/>
    </row>
    <row r="94" spans="1:18" ht="19.5" customHeight="1">
      <c r="A94" s="82" t="s">
        <v>31</v>
      </c>
      <c r="B94" s="149">
        <v>757</v>
      </c>
      <c r="C94" s="84" t="s">
        <v>25</v>
      </c>
      <c r="D94" s="84" t="s">
        <v>69</v>
      </c>
      <c r="E94" s="84" t="s">
        <v>885</v>
      </c>
      <c r="F94" s="84" t="s">
        <v>32</v>
      </c>
      <c r="G94" s="87">
        <v>2000000</v>
      </c>
      <c r="H94" s="87">
        <v>2100000</v>
      </c>
      <c r="I94" s="87">
        <v>2200000</v>
      </c>
      <c r="J94" s="177"/>
    </row>
    <row r="95" spans="1:18" s="165" customFormat="1" ht="30.75" hidden="1" customHeight="1">
      <c r="A95" s="139" t="s">
        <v>271</v>
      </c>
      <c r="B95" s="268">
        <v>757</v>
      </c>
      <c r="C95" s="84" t="s">
        <v>25</v>
      </c>
      <c r="D95" s="84" t="s">
        <v>69</v>
      </c>
      <c r="E95" s="84" t="s">
        <v>554</v>
      </c>
      <c r="F95" s="84"/>
      <c r="G95" s="87">
        <f>G96</f>
        <v>0</v>
      </c>
      <c r="H95" s="269">
        <v>0</v>
      </c>
      <c r="I95" s="269">
        <v>0</v>
      </c>
      <c r="J95" s="192"/>
      <c r="K95" s="205"/>
      <c r="L95" s="205"/>
      <c r="M95" s="205"/>
      <c r="N95" s="205"/>
      <c r="O95" s="205"/>
      <c r="P95" s="205"/>
      <c r="Q95" s="205"/>
      <c r="R95" s="205"/>
    </row>
    <row r="96" spans="1:18" ht="30.75" hidden="1" customHeight="1">
      <c r="A96" s="82" t="s">
        <v>271</v>
      </c>
      <c r="B96" s="149">
        <v>793</v>
      </c>
      <c r="C96" s="84" t="s">
        <v>25</v>
      </c>
      <c r="D96" s="84" t="s">
        <v>69</v>
      </c>
      <c r="E96" s="84" t="s">
        <v>555</v>
      </c>
      <c r="F96" s="84"/>
      <c r="G96" s="87"/>
      <c r="H96" s="87"/>
      <c r="I96" s="87"/>
      <c r="J96" s="177"/>
    </row>
    <row r="97" spans="1:10" ht="30.75" hidden="1" customHeight="1">
      <c r="A97" s="82" t="s">
        <v>35</v>
      </c>
      <c r="B97" s="83">
        <v>795</v>
      </c>
      <c r="C97" s="84" t="s">
        <v>25</v>
      </c>
      <c r="D97" s="84" t="s">
        <v>69</v>
      </c>
      <c r="E97" s="84" t="s">
        <v>555</v>
      </c>
      <c r="F97" s="84" t="s">
        <v>36</v>
      </c>
      <c r="G97" s="87">
        <f>G98</f>
        <v>1787576</v>
      </c>
      <c r="H97" s="87">
        <v>0</v>
      </c>
      <c r="I97" s="87">
        <v>0</v>
      </c>
      <c r="J97" s="177"/>
    </row>
    <row r="98" spans="1:10" ht="30.75" hidden="1" customHeight="1">
      <c r="A98" s="82" t="s">
        <v>37</v>
      </c>
      <c r="B98" s="83">
        <v>795</v>
      </c>
      <c r="C98" s="84" t="s">
        <v>25</v>
      </c>
      <c r="D98" s="84" t="s">
        <v>69</v>
      </c>
      <c r="E98" s="84" t="s">
        <v>555</v>
      </c>
      <c r="F98" s="84" t="s">
        <v>38</v>
      </c>
      <c r="G98" s="87">
        <f>'прил 5,'!G669</f>
        <v>1787576</v>
      </c>
      <c r="H98" s="87">
        <v>0</v>
      </c>
      <c r="I98" s="87">
        <v>0</v>
      </c>
      <c r="J98" s="177"/>
    </row>
    <row r="99" spans="1:10" ht="23.25" hidden="1" customHeight="1">
      <c r="A99" s="82" t="s">
        <v>147</v>
      </c>
      <c r="B99" s="149">
        <v>793</v>
      </c>
      <c r="C99" s="84" t="s">
        <v>25</v>
      </c>
      <c r="D99" s="84" t="s">
        <v>69</v>
      </c>
      <c r="E99" s="84" t="s">
        <v>555</v>
      </c>
      <c r="F99" s="84" t="s">
        <v>148</v>
      </c>
      <c r="G99" s="87">
        <f>G100</f>
        <v>0</v>
      </c>
      <c r="H99" s="87">
        <v>0</v>
      </c>
      <c r="I99" s="87">
        <v>0</v>
      </c>
      <c r="J99" s="177"/>
    </row>
    <row r="100" spans="1:10" ht="30.75" hidden="1" customHeight="1">
      <c r="A100" s="82" t="s">
        <v>149</v>
      </c>
      <c r="B100" s="149">
        <v>793</v>
      </c>
      <c r="C100" s="84" t="s">
        <v>25</v>
      </c>
      <c r="D100" s="84" t="s">
        <v>69</v>
      </c>
      <c r="E100" s="84" t="s">
        <v>555</v>
      </c>
      <c r="F100" s="84" t="s">
        <v>150</v>
      </c>
      <c r="G100" s="87">
        <f>'прил 5,'!G60</f>
        <v>0</v>
      </c>
      <c r="H100" s="87">
        <v>0</v>
      </c>
      <c r="I100" s="87">
        <v>0</v>
      </c>
      <c r="J100" s="177"/>
    </row>
    <row r="101" spans="1:10" ht="21.75" hidden="1" customHeight="1">
      <c r="A101" s="82" t="s">
        <v>155</v>
      </c>
      <c r="B101" s="149">
        <v>793</v>
      </c>
      <c r="C101" s="84" t="s">
        <v>25</v>
      </c>
      <c r="D101" s="84" t="s">
        <v>69</v>
      </c>
      <c r="E101" s="84" t="s">
        <v>555</v>
      </c>
      <c r="F101" s="84" t="s">
        <v>156</v>
      </c>
      <c r="G101" s="87">
        <f>G102</f>
        <v>0</v>
      </c>
      <c r="H101" s="87">
        <v>0</v>
      </c>
      <c r="I101" s="87">
        <v>0</v>
      </c>
      <c r="J101" s="177"/>
    </row>
    <row r="102" spans="1:10" ht="22.5" hidden="1" customHeight="1">
      <c r="A102" s="82" t="s">
        <v>176</v>
      </c>
      <c r="B102" s="149">
        <v>793</v>
      </c>
      <c r="C102" s="84" t="s">
        <v>25</v>
      </c>
      <c r="D102" s="84" t="s">
        <v>69</v>
      </c>
      <c r="E102" s="84" t="s">
        <v>555</v>
      </c>
      <c r="F102" s="84" t="s">
        <v>177</v>
      </c>
      <c r="G102" s="87"/>
      <c r="H102" s="87">
        <v>0</v>
      </c>
      <c r="I102" s="87">
        <v>0</v>
      </c>
      <c r="J102" s="177"/>
    </row>
    <row r="103" spans="1:10" hidden="1">
      <c r="A103" s="82"/>
      <c r="B103" s="83"/>
      <c r="C103" s="84"/>
      <c r="D103" s="84"/>
      <c r="E103" s="84"/>
      <c r="F103" s="84"/>
      <c r="G103" s="85"/>
      <c r="H103" s="85"/>
      <c r="I103" s="85"/>
      <c r="J103" s="178"/>
    </row>
    <row r="104" spans="1:10" hidden="1">
      <c r="A104" s="82"/>
      <c r="B104" s="83"/>
      <c r="C104" s="84"/>
      <c r="D104" s="84"/>
      <c r="E104" s="84"/>
      <c r="F104" s="84"/>
      <c r="G104" s="85"/>
      <c r="H104" s="85"/>
      <c r="I104" s="85"/>
      <c r="J104" s="178"/>
    </row>
    <row r="105" spans="1:10" ht="26.4" hidden="1">
      <c r="A105" s="82" t="s">
        <v>29</v>
      </c>
      <c r="B105" s="149">
        <v>757</v>
      </c>
      <c r="C105" s="84" t="s">
        <v>25</v>
      </c>
      <c r="D105" s="84" t="s">
        <v>69</v>
      </c>
      <c r="E105" s="84" t="s">
        <v>555</v>
      </c>
      <c r="F105" s="84" t="s">
        <v>30</v>
      </c>
      <c r="G105" s="85">
        <f t="shared" ref="G105:I105" si="24">G106</f>
        <v>0</v>
      </c>
      <c r="H105" s="85">
        <f t="shared" si="24"/>
        <v>0</v>
      </c>
      <c r="I105" s="85">
        <f t="shared" si="24"/>
        <v>0</v>
      </c>
      <c r="J105" s="178"/>
    </row>
    <row r="106" spans="1:10" hidden="1">
      <c r="A106" s="82" t="s">
        <v>31</v>
      </c>
      <c r="B106" s="149">
        <v>757</v>
      </c>
      <c r="C106" s="84" t="s">
        <v>25</v>
      </c>
      <c r="D106" s="84" t="s">
        <v>69</v>
      </c>
      <c r="E106" s="84" t="s">
        <v>555</v>
      </c>
      <c r="F106" s="84" t="s">
        <v>32</v>
      </c>
      <c r="G106" s="85"/>
      <c r="H106" s="85"/>
      <c r="I106" s="85"/>
      <c r="J106" s="178"/>
    </row>
    <row r="107" spans="1:10" ht="14.25" hidden="1" customHeight="1">
      <c r="A107" s="82" t="s">
        <v>280</v>
      </c>
      <c r="B107" s="149">
        <v>757</v>
      </c>
      <c r="C107" s="84" t="s">
        <v>25</v>
      </c>
      <c r="D107" s="84" t="s">
        <v>25</v>
      </c>
      <c r="E107" s="84"/>
      <c r="F107" s="149"/>
      <c r="G107" s="87">
        <f>G116+G108</f>
        <v>0</v>
      </c>
      <c r="H107" s="87">
        <f t="shared" ref="H107:I107" si="25">H116+H108</f>
        <v>0</v>
      </c>
      <c r="I107" s="87">
        <f t="shared" si="25"/>
        <v>0</v>
      </c>
      <c r="J107" s="177"/>
    </row>
    <row r="108" spans="1:10" ht="32.25" hidden="1" customHeight="1">
      <c r="A108" s="82" t="s">
        <v>466</v>
      </c>
      <c r="B108" s="149">
        <v>757</v>
      </c>
      <c r="C108" s="84" t="s">
        <v>25</v>
      </c>
      <c r="D108" s="84" t="s">
        <v>25</v>
      </c>
      <c r="E108" s="84" t="s">
        <v>394</v>
      </c>
      <c r="F108" s="84"/>
      <c r="G108" s="87">
        <f>G109</f>
        <v>0</v>
      </c>
      <c r="H108" s="87">
        <f>H110</f>
        <v>0</v>
      </c>
      <c r="I108" s="87">
        <f>I110</f>
        <v>0</v>
      </c>
      <c r="J108" s="177"/>
    </row>
    <row r="109" spans="1:10" ht="22.5" hidden="1" customHeight="1">
      <c r="A109" s="82" t="s">
        <v>118</v>
      </c>
      <c r="B109" s="149">
        <v>757</v>
      </c>
      <c r="C109" s="84" t="s">
        <v>25</v>
      </c>
      <c r="D109" s="84" t="s">
        <v>25</v>
      </c>
      <c r="E109" s="84" t="s">
        <v>590</v>
      </c>
      <c r="F109" s="84"/>
      <c r="G109" s="87">
        <f>G110+G113</f>
        <v>0</v>
      </c>
      <c r="H109" s="87">
        <f t="shared" ref="H109:I109" si="26">H110+H113</f>
        <v>0</v>
      </c>
      <c r="I109" s="87">
        <f t="shared" si="26"/>
        <v>0</v>
      </c>
      <c r="J109" s="177"/>
    </row>
    <row r="110" spans="1:10" ht="52.8" hidden="1">
      <c r="A110" s="82" t="s">
        <v>126</v>
      </c>
      <c r="B110" s="149">
        <v>757</v>
      </c>
      <c r="C110" s="84" t="s">
        <v>25</v>
      </c>
      <c r="D110" s="84" t="s">
        <v>25</v>
      </c>
      <c r="E110" s="84" t="s">
        <v>189</v>
      </c>
      <c r="F110" s="84"/>
      <c r="G110" s="87">
        <f t="shared" ref="G110:I111" si="27">G111</f>
        <v>0</v>
      </c>
      <c r="H110" s="87">
        <f t="shared" si="27"/>
        <v>0</v>
      </c>
      <c r="I110" s="87">
        <f t="shared" si="27"/>
        <v>0</v>
      </c>
      <c r="J110" s="177"/>
    </row>
    <row r="111" spans="1:10" ht="26.4" hidden="1">
      <c r="A111" s="82" t="s">
        <v>29</v>
      </c>
      <c r="B111" s="149">
        <v>757</v>
      </c>
      <c r="C111" s="84" t="s">
        <v>25</v>
      </c>
      <c r="D111" s="84" t="s">
        <v>25</v>
      </c>
      <c r="E111" s="84" t="s">
        <v>189</v>
      </c>
      <c r="F111" s="84" t="s">
        <v>30</v>
      </c>
      <c r="G111" s="87">
        <f t="shared" si="27"/>
        <v>0</v>
      </c>
      <c r="H111" s="87">
        <f t="shared" si="27"/>
        <v>0</v>
      </c>
      <c r="I111" s="87">
        <f t="shared" si="27"/>
        <v>0</v>
      </c>
      <c r="J111" s="177"/>
    </row>
    <row r="112" spans="1:10" ht="19.5" hidden="1" customHeight="1">
      <c r="A112" s="82" t="s">
        <v>31</v>
      </c>
      <c r="B112" s="149">
        <v>757</v>
      </c>
      <c r="C112" s="84" t="s">
        <v>25</v>
      </c>
      <c r="D112" s="84" t="s">
        <v>25</v>
      </c>
      <c r="E112" s="84" t="s">
        <v>189</v>
      </c>
      <c r="F112" s="84" t="s">
        <v>32</v>
      </c>
      <c r="G112" s="87"/>
      <c r="H112" s="87">
        <v>0</v>
      </c>
      <c r="I112" s="87">
        <v>0</v>
      </c>
      <c r="J112" s="177"/>
    </row>
    <row r="113" spans="1:20" s="18" customFormat="1" ht="61.5" hidden="1" customHeight="1">
      <c r="A113" s="135" t="s">
        <v>349</v>
      </c>
      <c r="B113" s="84" t="s">
        <v>50</v>
      </c>
      <c r="C113" s="84" t="s">
        <v>25</v>
      </c>
      <c r="D113" s="84" t="s">
        <v>25</v>
      </c>
      <c r="E113" s="84" t="s">
        <v>190</v>
      </c>
      <c r="F113" s="84"/>
      <c r="G113" s="87">
        <f>G114</f>
        <v>0</v>
      </c>
      <c r="H113" s="87">
        <f t="shared" ref="H113:I113" si="28">H114</f>
        <v>0</v>
      </c>
      <c r="I113" s="87">
        <f t="shared" si="28"/>
        <v>0</v>
      </c>
      <c r="J113" s="177"/>
      <c r="K113" s="199"/>
      <c r="L113" s="199"/>
      <c r="M113" s="199"/>
      <c r="N113" s="199"/>
      <c r="O113" s="199"/>
      <c r="P113" s="199"/>
      <c r="Q113" s="199"/>
      <c r="R113" s="199"/>
    </row>
    <row r="114" spans="1:20" s="18" customFormat="1" ht="26.4" hidden="1">
      <c r="A114" s="82" t="s">
        <v>29</v>
      </c>
      <c r="B114" s="84" t="s">
        <v>50</v>
      </c>
      <c r="C114" s="84" t="s">
        <v>25</v>
      </c>
      <c r="D114" s="84" t="s">
        <v>25</v>
      </c>
      <c r="E114" s="84" t="s">
        <v>190</v>
      </c>
      <c r="F114" s="84" t="s">
        <v>30</v>
      </c>
      <c r="G114" s="87">
        <f>G115</f>
        <v>0</v>
      </c>
      <c r="H114" s="87">
        <f>H115</f>
        <v>0</v>
      </c>
      <c r="I114" s="87">
        <f>I115</f>
        <v>0</v>
      </c>
      <c r="J114" s="177"/>
      <c r="K114" s="199"/>
      <c r="L114" s="199"/>
      <c r="M114" s="199"/>
      <c r="N114" s="199"/>
      <c r="O114" s="199"/>
      <c r="P114" s="199"/>
      <c r="Q114" s="199"/>
      <c r="R114" s="199"/>
    </row>
    <row r="115" spans="1:20" s="18" customFormat="1" hidden="1">
      <c r="A115" s="82" t="s">
        <v>31</v>
      </c>
      <c r="B115" s="84" t="s">
        <v>50</v>
      </c>
      <c r="C115" s="84" t="s">
        <v>25</v>
      </c>
      <c r="D115" s="84" t="s">
        <v>25</v>
      </c>
      <c r="E115" s="84" t="s">
        <v>190</v>
      </c>
      <c r="F115" s="84" t="s">
        <v>32</v>
      </c>
      <c r="G115" s="87"/>
      <c r="H115" s="87"/>
      <c r="I115" s="87"/>
      <c r="J115" s="177"/>
      <c r="K115" s="199"/>
      <c r="L115" s="199"/>
      <c r="M115" s="199"/>
      <c r="N115" s="199"/>
      <c r="O115" s="199"/>
      <c r="P115" s="199"/>
      <c r="Q115" s="199"/>
      <c r="R115" s="199"/>
    </row>
    <row r="116" spans="1:20" s="18" customFormat="1" ht="26.4" hidden="1">
      <c r="A116" s="82" t="s">
        <v>468</v>
      </c>
      <c r="B116" s="149">
        <v>757</v>
      </c>
      <c r="C116" s="84" t="s">
        <v>25</v>
      </c>
      <c r="D116" s="84" t="s">
        <v>25</v>
      </c>
      <c r="E116" s="84" t="s">
        <v>195</v>
      </c>
      <c r="F116" s="84"/>
      <c r="G116" s="87">
        <f>G117+G122</f>
        <v>0</v>
      </c>
      <c r="H116" s="87">
        <f t="shared" ref="H116:I116" si="29">H117</f>
        <v>0</v>
      </c>
      <c r="I116" s="87">
        <f t="shared" si="29"/>
        <v>0</v>
      </c>
      <c r="J116" s="177"/>
      <c r="K116" s="177"/>
      <c r="L116" s="177"/>
      <c r="M116" s="177"/>
      <c r="N116" s="177"/>
      <c r="O116" s="199"/>
      <c r="P116" s="199"/>
      <c r="Q116" s="199"/>
      <c r="R116" s="199"/>
    </row>
    <row r="117" spans="1:20" s="18" customFormat="1" hidden="1">
      <c r="A117" s="82" t="s">
        <v>338</v>
      </c>
      <c r="B117" s="149">
        <v>757</v>
      </c>
      <c r="C117" s="84" t="s">
        <v>25</v>
      </c>
      <c r="D117" s="84" t="s">
        <v>25</v>
      </c>
      <c r="E117" s="84" t="s">
        <v>196</v>
      </c>
      <c r="F117" s="84"/>
      <c r="G117" s="87">
        <f>G118+G120</f>
        <v>0</v>
      </c>
      <c r="H117" s="87">
        <f>H118+H120</f>
        <v>0</v>
      </c>
      <c r="I117" s="87">
        <f>I118+I120</f>
        <v>0</v>
      </c>
      <c r="J117" s="177"/>
      <c r="K117" s="199"/>
      <c r="L117" s="199"/>
      <c r="M117" s="199"/>
      <c r="N117" s="199"/>
      <c r="O117" s="199"/>
      <c r="P117" s="199"/>
      <c r="Q117" s="199"/>
      <c r="R117" s="199"/>
    </row>
    <row r="118" spans="1:20" s="18" customFormat="1" ht="26.4" hidden="1">
      <c r="A118" s="82" t="s">
        <v>35</v>
      </c>
      <c r="B118" s="149">
        <v>757</v>
      </c>
      <c r="C118" s="84" t="s">
        <v>25</v>
      </c>
      <c r="D118" s="84" t="s">
        <v>25</v>
      </c>
      <c r="E118" s="84" t="s">
        <v>196</v>
      </c>
      <c r="F118" s="84" t="s">
        <v>36</v>
      </c>
      <c r="G118" s="87">
        <f>G119</f>
        <v>0</v>
      </c>
      <c r="H118" s="87">
        <f>H119</f>
        <v>0</v>
      </c>
      <c r="I118" s="87">
        <f>I119</f>
        <v>0</v>
      </c>
      <c r="J118" s="177"/>
      <c r="K118" s="199"/>
      <c r="L118" s="199"/>
      <c r="M118" s="199"/>
      <c r="N118" s="199"/>
      <c r="O118" s="199"/>
      <c r="P118" s="199"/>
      <c r="Q118" s="199"/>
      <c r="R118" s="199"/>
    </row>
    <row r="119" spans="1:20" s="18" customFormat="1" ht="26.4" hidden="1">
      <c r="A119" s="82" t="s">
        <v>37</v>
      </c>
      <c r="B119" s="149">
        <v>757</v>
      </c>
      <c r="C119" s="84" t="s">
        <v>25</v>
      </c>
      <c r="D119" s="84" t="s">
        <v>25</v>
      </c>
      <c r="E119" s="84" t="s">
        <v>196</v>
      </c>
      <c r="F119" s="84" t="s">
        <v>38</v>
      </c>
      <c r="G119" s="87"/>
      <c r="H119" s="87"/>
      <c r="I119" s="87"/>
      <c r="J119" s="177"/>
      <c r="K119" s="199"/>
      <c r="L119" s="199"/>
      <c r="M119" s="199"/>
      <c r="N119" s="199"/>
      <c r="O119" s="199"/>
      <c r="P119" s="199"/>
      <c r="Q119" s="199"/>
      <c r="R119" s="199"/>
    </row>
    <row r="120" spans="1:20" s="18" customFormat="1" ht="26.4" hidden="1">
      <c r="A120" s="82" t="s">
        <v>29</v>
      </c>
      <c r="B120" s="84" t="s">
        <v>50</v>
      </c>
      <c r="C120" s="84" t="s">
        <v>25</v>
      </c>
      <c r="D120" s="84" t="s">
        <v>25</v>
      </c>
      <c r="E120" s="84" t="s">
        <v>196</v>
      </c>
      <c r="F120" s="84" t="s">
        <v>30</v>
      </c>
      <c r="G120" s="87">
        <f>G121</f>
        <v>0</v>
      </c>
      <c r="H120" s="87">
        <f>H121</f>
        <v>0</v>
      </c>
      <c r="I120" s="87">
        <f>I121</f>
        <v>0</v>
      </c>
      <c r="J120" s="177"/>
      <c r="K120" s="199"/>
      <c r="L120" s="199"/>
      <c r="M120" s="199"/>
      <c r="N120" s="199"/>
      <c r="O120" s="199"/>
      <c r="P120" s="199"/>
      <c r="Q120" s="199"/>
      <c r="R120" s="199"/>
    </row>
    <row r="121" spans="1:20" s="18" customFormat="1" hidden="1">
      <c r="A121" s="82" t="s">
        <v>31</v>
      </c>
      <c r="B121" s="84" t="s">
        <v>50</v>
      </c>
      <c r="C121" s="84" t="s">
        <v>25</v>
      </c>
      <c r="D121" s="84" t="s">
        <v>25</v>
      </c>
      <c r="E121" s="84" t="s">
        <v>196</v>
      </c>
      <c r="F121" s="84" t="s">
        <v>32</v>
      </c>
      <c r="G121" s="87">
        <v>0</v>
      </c>
      <c r="H121" s="87"/>
      <c r="I121" s="87"/>
      <c r="J121" s="177"/>
      <c r="K121" s="199"/>
      <c r="L121" s="199"/>
      <c r="M121" s="199"/>
      <c r="N121" s="199"/>
      <c r="O121" s="199"/>
      <c r="P121" s="199"/>
      <c r="Q121" s="199"/>
      <c r="R121" s="199"/>
    </row>
    <row r="122" spans="1:20" s="18" customFormat="1" ht="26.4" hidden="1">
      <c r="A122" s="82" t="s">
        <v>297</v>
      </c>
      <c r="B122" s="149">
        <v>757</v>
      </c>
      <c r="C122" s="84" t="s">
        <v>25</v>
      </c>
      <c r="D122" s="84" t="s">
        <v>25</v>
      </c>
      <c r="E122" s="84" t="s">
        <v>778</v>
      </c>
      <c r="F122" s="84"/>
      <c r="G122" s="87">
        <f>G123</f>
        <v>0</v>
      </c>
      <c r="H122" s="87">
        <v>0</v>
      </c>
      <c r="I122" s="87">
        <v>0</v>
      </c>
      <c r="J122" s="177"/>
      <c r="K122" s="199"/>
      <c r="L122" s="199"/>
      <c r="M122" s="199"/>
      <c r="N122" s="199"/>
      <c r="O122" s="199"/>
      <c r="P122" s="199"/>
      <c r="Q122" s="199"/>
      <c r="R122" s="199"/>
    </row>
    <row r="123" spans="1:20" s="18" customFormat="1" ht="26.4" hidden="1">
      <c r="A123" s="82" t="s">
        <v>35</v>
      </c>
      <c r="B123" s="149">
        <v>757</v>
      </c>
      <c r="C123" s="84" t="s">
        <v>25</v>
      </c>
      <c r="D123" s="84" t="s">
        <v>25</v>
      </c>
      <c r="E123" s="84" t="s">
        <v>778</v>
      </c>
      <c r="F123" s="84" t="s">
        <v>36</v>
      </c>
      <c r="G123" s="87">
        <f>G124</f>
        <v>0</v>
      </c>
      <c r="H123" s="87">
        <v>0</v>
      </c>
      <c r="I123" s="87">
        <v>0</v>
      </c>
      <c r="J123" s="177"/>
      <c r="K123" s="199"/>
      <c r="L123" s="199"/>
      <c r="M123" s="199"/>
      <c r="N123" s="199"/>
      <c r="O123" s="199"/>
      <c r="P123" s="199"/>
      <c r="Q123" s="199"/>
      <c r="R123" s="199"/>
    </row>
    <row r="124" spans="1:20" s="18" customFormat="1" ht="26.4" hidden="1">
      <c r="A124" s="82" t="s">
        <v>37</v>
      </c>
      <c r="B124" s="149">
        <v>757</v>
      </c>
      <c r="C124" s="84" t="s">
        <v>25</v>
      </c>
      <c r="D124" s="84" t="s">
        <v>25</v>
      </c>
      <c r="E124" s="84" t="s">
        <v>778</v>
      </c>
      <c r="F124" s="84" t="s">
        <v>38</v>
      </c>
      <c r="G124" s="87"/>
      <c r="H124" s="87"/>
      <c r="I124" s="87"/>
      <c r="J124" s="177"/>
      <c r="K124" s="199"/>
      <c r="L124" s="199"/>
      <c r="M124" s="199"/>
      <c r="N124" s="199"/>
      <c r="O124" s="199"/>
      <c r="P124" s="199"/>
      <c r="Q124" s="199"/>
      <c r="R124" s="199"/>
    </row>
    <row r="125" spans="1:20" ht="14.25" customHeight="1">
      <c r="A125" s="82" t="s">
        <v>280</v>
      </c>
      <c r="B125" s="149">
        <v>757</v>
      </c>
      <c r="C125" s="84" t="s">
        <v>25</v>
      </c>
      <c r="D125" s="84" t="s">
        <v>25</v>
      </c>
      <c r="E125" s="84"/>
      <c r="F125" s="149"/>
      <c r="G125" s="87">
        <f>G134+G126+G141</f>
        <v>400050</v>
      </c>
      <c r="H125" s="87">
        <f t="shared" ref="H125:I125" si="30">H134+H126</f>
        <v>200050</v>
      </c>
      <c r="I125" s="87">
        <f t="shared" si="30"/>
        <v>200050</v>
      </c>
      <c r="J125" s="177"/>
      <c r="S125" s="69"/>
      <c r="T125" s="69"/>
    </row>
    <row r="126" spans="1:20" ht="32.25" hidden="1" customHeight="1">
      <c r="A126" s="82" t="s">
        <v>466</v>
      </c>
      <c r="B126" s="149">
        <v>757</v>
      </c>
      <c r="C126" s="84" t="s">
        <v>25</v>
      </c>
      <c r="D126" s="84" t="s">
        <v>25</v>
      </c>
      <c r="E126" s="84" t="s">
        <v>394</v>
      </c>
      <c r="F126" s="84"/>
      <c r="G126" s="87">
        <f>G127</f>
        <v>0</v>
      </c>
      <c r="H126" s="87">
        <f>H128</f>
        <v>0</v>
      </c>
      <c r="I126" s="87">
        <f>I128</f>
        <v>0</v>
      </c>
      <c r="J126" s="177"/>
      <c r="S126" s="69"/>
      <c r="T126" s="69"/>
    </row>
    <row r="127" spans="1:20" ht="22.5" hidden="1" customHeight="1">
      <c r="A127" s="82" t="s">
        <v>118</v>
      </c>
      <c r="B127" s="149">
        <v>757</v>
      </c>
      <c r="C127" s="84" t="s">
        <v>25</v>
      </c>
      <c r="D127" s="84" t="s">
        <v>25</v>
      </c>
      <c r="E127" s="84" t="s">
        <v>590</v>
      </c>
      <c r="F127" s="84"/>
      <c r="G127" s="87">
        <f>G128+G131</f>
        <v>0</v>
      </c>
      <c r="H127" s="87">
        <f t="shared" ref="H127:I127" si="31">H128+H131</f>
        <v>0</v>
      </c>
      <c r="I127" s="87">
        <f t="shared" si="31"/>
        <v>0</v>
      </c>
      <c r="J127" s="177"/>
      <c r="S127" s="69"/>
      <c r="T127" s="69"/>
    </row>
    <row r="128" spans="1:20" ht="52.8" hidden="1">
      <c r="A128" s="82" t="s">
        <v>126</v>
      </c>
      <c r="B128" s="149">
        <v>757</v>
      </c>
      <c r="C128" s="84" t="s">
        <v>25</v>
      </c>
      <c r="D128" s="84" t="s">
        <v>25</v>
      </c>
      <c r="E128" s="84" t="s">
        <v>189</v>
      </c>
      <c r="F128" s="84"/>
      <c r="G128" s="87">
        <f t="shared" ref="G128:I129" si="32">G129</f>
        <v>0</v>
      </c>
      <c r="H128" s="87">
        <f t="shared" si="32"/>
        <v>0</v>
      </c>
      <c r="I128" s="87">
        <f t="shared" si="32"/>
        <v>0</v>
      </c>
      <c r="J128" s="177"/>
      <c r="S128" s="69"/>
      <c r="T128" s="69"/>
    </row>
    <row r="129" spans="1:20" ht="26.4" hidden="1">
      <c r="A129" s="82" t="s">
        <v>29</v>
      </c>
      <c r="B129" s="149">
        <v>757</v>
      </c>
      <c r="C129" s="84" t="s">
        <v>25</v>
      </c>
      <c r="D129" s="84" t="s">
        <v>25</v>
      </c>
      <c r="E129" s="84" t="s">
        <v>189</v>
      </c>
      <c r="F129" s="84" t="s">
        <v>30</v>
      </c>
      <c r="G129" s="87">
        <f t="shared" si="32"/>
        <v>0</v>
      </c>
      <c r="H129" s="87">
        <f t="shared" si="32"/>
        <v>0</v>
      </c>
      <c r="I129" s="87">
        <f t="shared" si="32"/>
        <v>0</v>
      </c>
      <c r="J129" s="177"/>
      <c r="S129" s="69"/>
      <c r="T129" s="69"/>
    </row>
    <row r="130" spans="1:20" ht="19.5" hidden="1" customHeight="1">
      <c r="A130" s="82" t="s">
        <v>31</v>
      </c>
      <c r="B130" s="149">
        <v>757</v>
      </c>
      <c r="C130" s="84" t="s">
        <v>25</v>
      </c>
      <c r="D130" s="84" t="s">
        <v>25</v>
      </c>
      <c r="E130" s="84" t="s">
        <v>189</v>
      </c>
      <c r="F130" s="84" t="s">
        <v>32</v>
      </c>
      <c r="G130" s="87"/>
      <c r="H130" s="87">
        <v>0</v>
      </c>
      <c r="I130" s="87">
        <v>0</v>
      </c>
      <c r="J130" s="177"/>
      <c r="S130" s="69"/>
      <c r="T130" s="69"/>
    </row>
    <row r="131" spans="1:20" s="18" customFormat="1" ht="61.5" hidden="1" customHeight="1">
      <c r="A131" s="135" t="s">
        <v>349</v>
      </c>
      <c r="B131" s="149">
        <v>757</v>
      </c>
      <c r="C131" s="84" t="s">
        <v>25</v>
      </c>
      <c r="D131" s="84" t="s">
        <v>25</v>
      </c>
      <c r="E131" s="84" t="s">
        <v>190</v>
      </c>
      <c r="F131" s="84"/>
      <c r="G131" s="87">
        <f>G132</f>
        <v>0</v>
      </c>
      <c r="H131" s="87">
        <f t="shared" ref="H131:I131" si="33">H132</f>
        <v>0</v>
      </c>
      <c r="I131" s="87">
        <f t="shared" si="33"/>
        <v>0</v>
      </c>
      <c r="J131" s="177"/>
      <c r="K131" s="199"/>
      <c r="L131" s="199"/>
      <c r="M131" s="199"/>
      <c r="N131" s="199"/>
      <c r="O131" s="199"/>
      <c r="P131" s="199"/>
      <c r="Q131" s="199"/>
      <c r="R131" s="199"/>
      <c r="S131" s="184"/>
      <c r="T131" s="184"/>
    </row>
    <row r="132" spans="1:20" s="18" customFormat="1" ht="26.4" hidden="1">
      <c r="A132" s="82" t="s">
        <v>29</v>
      </c>
      <c r="B132" s="149">
        <v>757</v>
      </c>
      <c r="C132" s="84" t="s">
        <v>25</v>
      </c>
      <c r="D132" s="84" t="s">
        <v>25</v>
      </c>
      <c r="E132" s="84" t="s">
        <v>190</v>
      </c>
      <c r="F132" s="84" t="s">
        <v>30</v>
      </c>
      <c r="G132" s="87">
        <f>G133</f>
        <v>0</v>
      </c>
      <c r="H132" s="87">
        <f>H133</f>
        <v>0</v>
      </c>
      <c r="I132" s="87">
        <f>I133</f>
        <v>0</v>
      </c>
      <c r="J132" s="177"/>
      <c r="K132" s="199"/>
      <c r="L132" s="199"/>
      <c r="M132" s="199"/>
      <c r="N132" s="199"/>
      <c r="O132" s="199"/>
      <c r="P132" s="199"/>
      <c r="Q132" s="199"/>
      <c r="R132" s="199"/>
      <c r="S132" s="184"/>
      <c r="T132" s="184"/>
    </row>
    <row r="133" spans="1:20" s="18" customFormat="1" hidden="1">
      <c r="A133" s="82" t="s">
        <v>31</v>
      </c>
      <c r="B133" s="149">
        <v>757</v>
      </c>
      <c r="C133" s="84" t="s">
        <v>25</v>
      </c>
      <c r="D133" s="84" t="s">
        <v>25</v>
      </c>
      <c r="E133" s="84" t="s">
        <v>190</v>
      </c>
      <c r="F133" s="84" t="s">
        <v>32</v>
      </c>
      <c r="G133" s="87"/>
      <c r="H133" s="87"/>
      <c r="I133" s="87"/>
      <c r="J133" s="177"/>
      <c r="K133" s="199"/>
      <c r="L133" s="199"/>
      <c r="M133" s="199"/>
      <c r="N133" s="199"/>
      <c r="O133" s="199"/>
      <c r="P133" s="199"/>
      <c r="Q133" s="199"/>
      <c r="R133" s="199"/>
      <c r="S133" s="184"/>
      <c r="T133" s="184"/>
    </row>
    <row r="134" spans="1:20" s="18" customFormat="1" ht="29.25" customHeight="1">
      <c r="A134" s="359" t="s">
        <v>1174</v>
      </c>
      <c r="B134" s="149">
        <v>757</v>
      </c>
      <c r="C134" s="84" t="s">
        <v>25</v>
      </c>
      <c r="D134" s="84" t="s">
        <v>25</v>
      </c>
      <c r="E134" s="84" t="s">
        <v>195</v>
      </c>
      <c r="F134" s="84"/>
      <c r="G134" s="87">
        <f>G135</f>
        <v>400050</v>
      </c>
      <c r="H134" s="87">
        <f t="shared" ref="H134:I134" si="34">H135</f>
        <v>200050</v>
      </c>
      <c r="I134" s="87">
        <f t="shared" si="34"/>
        <v>200050</v>
      </c>
      <c r="J134" s="177"/>
      <c r="K134" s="177"/>
      <c r="L134" s="177"/>
      <c r="M134" s="177"/>
      <c r="N134" s="177"/>
      <c r="O134" s="199"/>
      <c r="P134" s="199"/>
      <c r="Q134" s="199"/>
      <c r="R134" s="199"/>
      <c r="S134" s="184"/>
      <c r="T134" s="184"/>
    </row>
    <row r="135" spans="1:20" s="18" customFormat="1">
      <c r="A135" s="82" t="s">
        <v>338</v>
      </c>
      <c r="B135" s="149">
        <v>757</v>
      </c>
      <c r="C135" s="84" t="s">
        <v>25</v>
      </c>
      <c r="D135" s="84" t="s">
        <v>25</v>
      </c>
      <c r="E135" s="84" t="s">
        <v>196</v>
      </c>
      <c r="F135" s="84"/>
      <c r="G135" s="87">
        <f>G136</f>
        <v>400050</v>
      </c>
      <c r="H135" s="87">
        <f t="shared" ref="H135:I135" si="35">H136</f>
        <v>200050</v>
      </c>
      <c r="I135" s="87">
        <f t="shared" si="35"/>
        <v>200050</v>
      </c>
      <c r="J135" s="177"/>
      <c r="K135" s="199"/>
      <c r="L135" s="199"/>
      <c r="M135" s="199"/>
      <c r="N135" s="199"/>
      <c r="O135" s="199"/>
      <c r="P135" s="199"/>
      <c r="Q135" s="199"/>
      <c r="R135" s="199"/>
      <c r="S135" s="184"/>
      <c r="T135" s="184"/>
    </row>
    <row r="136" spans="1:20" s="18" customFormat="1" ht="26.4">
      <c r="A136" s="82" t="s">
        <v>35</v>
      </c>
      <c r="B136" s="149">
        <v>757</v>
      </c>
      <c r="C136" s="84" t="s">
        <v>25</v>
      </c>
      <c r="D136" s="84" t="s">
        <v>25</v>
      </c>
      <c r="E136" s="84" t="s">
        <v>196</v>
      </c>
      <c r="F136" s="84" t="s">
        <v>36</v>
      </c>
      <c r="G136" s="87">
        <f>G137</f>
        <v>400050</v>
      </c>
      <c r="H136" s="87">
        <f>H137</f>
        <v>200050</v>
      </c>
      <c r="I136" s="87">
        <f>I137</f>
        <v>200050</v>
      </c>
      <c r="J136" s="177"/>
      <c r="K136" s="199"/>
      <c r="L136" s="199"/>
      <c r="M136" s="199"/>
      <c r="N136" s="199"/>
      <c r="O136" s="199"/>
      <c r="P136" s="199"/>
      <c r="Q136" s="199"/>
      <c r="R136" s="199"/>
      <c r="S136" s="184"/>
      <c r="T136" s="184"/>
    </row>
    <row r="137" spans="1:20" s="18" customFormat="1" ht="26.4">
      <c r="A137" s="82" t="s">
        <v>37</v>
      </c>
      <c r="B137" s="149">
        <v>757</v>
      </c>
      <c r="C137" s="84" t="s">
        <v>25</v>
      </c>
      <c r="D137" s="84" t="s">
        <v>25</v>
      </c>
      <c r="E137" s="15" t="s">
        <v>196</v>
      </c>
      <c r="F137" s="15" t="s">
        <v>38</v>
      </c>
      <c r="G137" s="70">
        <v>400050</v>
      </c>
      <c r="H137" s="87">
        <f>400050-200000</f>
        <v>200050</v>
      </c>
      <c r="I137" s="87">
        <f>400050-200000</f>
        <v>200050</v>
      </c>
      <c r="J137" s="177"/>
      <c r="K137" s="199"/>
      <c r="L137" s="199"/>
      <c r="M137" s="199"/>
      <c r="N137" s="199"/>
      <c r="O137" s="199"/>
      <c r="P137" s="199"/>
      <c r="Q137" s="199"/>
      <c r="R137" s="199"/>
    </row>
    <row r="138" spans="1:20" s="22" customFormat="1">
      <c r="A138" s="144" t="s">
        <v>42</v>
      </c>
      <c r="B138" s="270">
        <v>757</v>
      </c>
      <c r="C138" s="162" t="s">
        <v>43</v>
      </c>
      <c r="D138" s="162"/>
      <c r="E138" s="20"/>
      <c r="F138" s="20"/>
      <c r="G138" s="12">
        <f>G139+G383</f>
        <v>197198695.88999993</v>
      </c>
      <c r="H138" s="96">
        <f>H139+H383</f>
        <v>181268535.18000001</v>
      </c>
      <c r="I138" s="96">
        <f>I139+I383</f>
        <v>181792836.70999998</v>
      </c>
      <c r="J138" s="191"/>
      <c r="K138" s="206"/>
      <c r="L138" s="206"/>
      <c r="M138" s="207"/>
      <c r="N138" s="206"/>
      <c r="O138" s="206"/>
      <c r="P138" s="206"/>
      <c r="Q138" s="206"/>
      <c r="R138" s="206"/>
    </row>
    <row r="139" spans="1:20">
      <c r="A139" s="82" t="s">
        <v>44</v>
      </c>
      <c r="B139" s="149">
        <v>757</v>
      </c>
      <c r="C139" s="84" t="s">
        <v>43</v>
      </c>
      <c r="D139" s="84" t="s">
        <v>18</v>
      </c>
      <c r="E139" s="15"/>
      <c r="F139" s="15"/>
      <c r="G139" s="70">
        <f>G140+G157+G380</f>
        <v>185664320.68999994</v>
      </c>
      <c r="H139" s="87">
        <f t="shared" ref="H139:I139" si="36">H140+H157</f>
        <v>169286628.23000002</v>
      </c>
      <c r="I139" s="87">
        <f t="shared" si="36"/>
        <v>169345496.71999997</v>
      </c>
      <c r="J139" s="177"/>
      <c r="M139" s="208"/>
    </row>
    <row r="140" spans="1:20" ht="39.6" hidden="1">
      <c r="A140" s="82" t="s">
        <v>805</v>
      </c>
      <c r="B140" s="149">
        <v>757</v>
      </c>
      <c r="C140" s="84" t="s">
        <v>43</v>
      </c>
      <c r="D140" s="84" t="s">
        <v>18</v>
      </c>
      <c r="E140" s="15" t="s">
        <v>261</v>
      </c>
      <c r="F140" s="15"/>
      <c r="G140" s="8">
        <f>G150</f>
        <v>0</v>
      </c>
      <c r="H140" s="85">
        <f t="shared" ref="H140:I140" si="37">H150</f>
        <v>0</v>
      </c>
      <c r="I140" s="85">
        <f t="shared" si="37"/>
        <v>0</v>
      </c>
      <c r="J140" s="178"/>
      <c r="M140" s="208"/>
    </row>
    <row r="141" spans="1:20" ht="40.5" hidden="1" customHeight="1">
      <c r="A141" s="82" t="s">
        <v>583</v>
      </c>
      <c r="B141" s="84" t="s">
        <v>50</v>
      </c>
      <c r="C141" s="84" t="s">
        <v>43</v>
      </c>
      <c r="D141" s="84" t="s">
        <v>18</v>
      </c>
      <c r="E141" s="15" t="s">
        <v>525</v>
      </c>
      <c r="F141" s="15"/>
      <c r="G141" s="8">
        <f>G142</f>
        <v>0</v>
      </c>
      <c r="H141" s="87">
        <v>0</v>
      </c>
      <c r="I141" s="87">
        <v>0</v>
      </c>
      <c r="J141" s="177"/>
    </row>
    <row r="142" spans="1:20" ht="30" hidden="1" customHeight="1">
      <c r="A142" s="82" t="s">
        <v>95</v>
      </c>
      <c r="B142" s="84" t="s">
        <v>50</v>
      </c>
      <c r="C142" s="84" t="s">
        <v>43</v>
      </c>
      <c r="D142" s="84" t="s">
        <v>18</v>
      </c>
      <c r="E142" s="15" t="s">
        <v>525</v>
      </c>
      <c r="F142" s="15" t="s">
        <v>346</v>
      </c>
      <c r="G142" s="8">
        <f>G143</f>
        <v>0</v>
      </c>
      <c r="H142" s="87">
        <v>0</v>
      </c>
      <c r="I142" s="87">
        <v>0</v>
      </c>
      <c r="J142" s="177"/>
    </row>
    <row r="143" spans="1:20" ht="91.5" hidden="1" customHeight="1">
      <c r="A143" s="133" t="s">
        <v>417</v>
      </c>
      <c r="B143" s="84" t="s">
        <v>50</v>
      </c>
      <c r="C143" s="84" t="s">
        <v>43</v>
      </c>
      <c r="D143" s="84" t="s">
        <v>18</v>
      </c>
      <c r="E143" s="15" t="s">
        <v>525</v>
      </c>
      <c r="F143" s="15" t="s">
        <v>416</v>
      </c>
      <c r="G143" s="8"/>
      <c r="H143" s="87">
        <v>0</v>
      </c>
      <c r="I143" s="87">
        <v>0</v>
      </c>
      <c r="J143" s="177"/>
    </row>
    <row r="144" spans="1:20" ht="43.5" hidden="1" customHeight="1">
      <c r="A144" s="133" t="s">
        <v>584</v>
      </c>
      <c r="B144" s="84" t="s">
        <v>50</v>
      </c>
      <c r="C144" s="84" t="s">
        <v>43</v>
      </c>
      <c r="D144" s="84" t="s">
        <v>18</v>
      </c>
      <c r="E144" s="15" t="s">
        <v>527</v>
      </c>
      <c r="F144" s="15"/>
      <c r="G144" s="8">
        <f>G145</f>
        <v>0</v>
      </c>
      <c r="H144" s="87">
        <v>0</v>
      </c>
      <c r="I144" s="87">
        <v>0</v>
      </c>
      <c r="J144" s="177"/>
    </row>
    <row r="145" spans="1:18" ht="39.75" hidden="1" customHeight="1">
      <c r="A145" s="82" t="s">
        <v>95</v>
      </c>
      <c r="B145" s="84" t="s">
        <v>50</v>
      </c>
      <c r="C145" s="84" t="s">
        <v>43</v>
      </c>
      <c r="D145" s="84" t="s">
        <v>18</v>
      </c>
      <c r="E145" s="15" t="s">
        <v>527</v>
      </c>
      <c r="F145" s="15" t="s">
        <v>346</v>
      </c>
      <c r="G145" s="8">
        <f>G146</f>
        <v>0</v>
      </c>
      <c r="H145" s="87">
        <v>0</v>
      </c>
      <c r="I145" s="87">
        <v>0</v>
      </c>
      <c r="J145" s="177"/>
    </row>
    <row r="146" spans="1:18" ht="86.25" hidden="1" customHeight="1">
      <c r="A146" s="133" t="s">
        <v>417</v>
      </c>
      <c r="B146" s="84" t="s">
        <v>50</v>
      </c>
      <c r="C146" s="84" t="s">
        <v>43</v>
      </c>
      <c r="D146" s="84" t="s">
        <v>18</v>
      </c>
      <c r="E146" s="15" t="s">
        <v>527</v>
      </c>
      <c r="F146" s="15" t="s">
        <v>416</v>
      </c>
      <c r="G146" s="8"/>
      <c r="H146" s="87">
        <v>0</v>
      </c>
      <c r="I146" s="87">
        <v>0</v>
      </c>
      <c r="J146" s="177"/>
    </row>
    <row r="147" spans="1:18" ht="48" hidden="1" customHeight="1">
      <c r="A147" s="142" t="s">
        <v>592</v>
      </c>
      <c r="B147" s="149">
        <v>757</v>
      </c>
      <c r="C147" s="84" t="s">
        <v>43</v>
      </c>
      <c r="D147" s="84" t="s">
        <v>18</v>
      </c>
      <c r="E147" s="15" t="s">
        <v>591</v>
      </c>
      <c r="F147" s="14"/>
      <c r="G147" s="70">
        <f t="shared" ref="G147:I148" si="38">G148</f>
        <v>0</v>
      </c>
      <c r="H147" s="87">
        <f t="shared" si="38"/>
        <v>0</v>
      </c>
      <c r="I147" s="87">
        <f t="shared" si="38"/>
        <v>0</v>
      </c>
      <c r="J147" s="177"/>
    </row>
    <row r="148" spans="1:18" ht="26.4" hidden="1">
      <c r="A148" s="82" t="s">
        <v>29</v>
      </c>
      <c r="B148" s="149">
        <v>757</v>
      </c>
      <c r="C148" s="84" t="s">
        <v>43</v>
      </c>
      <c r="D148" s="84" t="s">
        <v>18</v>
      </c>
      <c r="E148" s="15" t="s">
        <v>591</v>
      </c>
      <c r="F148" s="15" t="s">
        <v>30</v>
      </c>
      <c r="G148" s="25">
        <f t="shared" si="38"/>
        <v>0</v>
      </c>
      <c r="H148" s="95">
        <f t="shared" si="38"/>
        <v>0</v>
      </c>
      <c r="I148" s="95">
        <f t="shared" si="38"/>
        <v>0</v>
      </c>
    </row>
    <row r="149" spans="1:18" hidden="1">
      <c r="A149" s="82" t="s">
        <v>31</v>
      </c>
      <c r="B149" s="149">
        <v>757</v>
      </c>
      <c r="C149" s="84" t="s">
        <v>43</v>
      </c>
      <c r="D149" s="84" t="s">
        <v>18</v>
      </c>
      <c r="E149" s="15" t="s">
        <v>591</v>
      </c>
      <c r="F149" s="15" t="s">
        <v>32</v>
      </c>
      <c r="G149" s="25"/>
      <c r="H149" s="95"/>
      <c r="I149" s="95"/>
    </row>
    <row r="150" spans="1:18" s="172" customFormat="1" ht="42.75" hidden="1" customHeight="1">
      <c r="A150" s="142" t="s">
        <v>870</v>
      </c>
      <c r="B150" s="149">
        <v>757</v>
      </c>
      <c r="C150" s="84" t="s">
        <v>43</v>
      </c>
      <c r="D150" s="84" t="s">
        <v>18</v>
      </c>
      <c r="E150" s="15" t="s">
        <v>871</v>
      </c>
      <c r="F150" s="14"/>
      <c r="G150" s="70">
        <f t="shared" ref="G150:I151" si="39">G151</f>
        <v>0</v>
      </c>
      <c r="H150" s="87">
        <f t="shared" si="39"/>
        <v>0</v>
      </c>
      <c r="I150" s="87">
        <f t="shared" si="39"/>
        <v>0</v>
      </c>
      <c r="J150" s="177"/>
      <c r="K150" s="185"/>
      <c r="L150" s="185"/>
      <c r="M150" s="185"/>
      <c r="N150" s="185"/>
      <c r="O150" s="185"/>
      <c r="P150" s="185"/>
      <c r="Q150" s="185"/>
      <c r="R150" s="185"/>
    </row>
    <row r="151" spans="1:18" s="172" customFormat="1" ht="26.4" hidden="1">
      <c r="A151" s="82" t="s">
        <v>29</v>
      </c>
      <c r="B151" s="149">
        <v>757</v>
      </c>
      <c r="C151" s="84" t="s">
        <v>43</v>
      </c>
      <c r="D151" s="84" t="s">
        <v>18</v>
      </c>
      <c r="E151" s="15" t="s">
        <v>871</v>
      </c>
      <c r="F151" s="15" t="s">
        <v>30</v>
      </c>
      <c r="G151" s="25">
        <f t="shared" si="39"/>
        <v>0</v>
      </c>
      <c r="H151" s="95">
        <f t="shared" si="39"/>
        <v>0</v>
      </c>
      <c r="I151" s="95">
        <f t="shared" si="39"/>
        <v>0</v>
      </c>
      <c r="J151" s="179"/>
      <c r="K151" s="185"/>
      <c r="L151" s="185"/>
      <c r="M151" s="185"/>
      <c r="N151" s="185"/>
      <c r="O151" s="185"/>
      <c r="P151" s="185"/>
      <c r="Q151" s="185"/>
      <c r="R151" s="185"/>
    </row>
    <row r="152" spans="1:18" s="172" customFormat="1" hidden="1">
      <c r="A152" s="82" t="s">
        <v>31</v>
      </c>
      <c r="B152" s="149">
        <v>757</v>
      </c>
      <c r="C152" s="84" t="s">
        <v>43</v>
      </c>
      <c r="D152" s="84" t="s">
        <v>18</v>
      </c>
      <c r="E152" s="15" t="s">
        <v>871</v>
      </c>
      <c r="F152" s="15" t="s">
        <v>32</v>
      </c>
      <c r="G152" s="25">
        <f>320000-320000</f>
        <v>0</v>
      </c>
      <c r="H152" s="95">
        <v>0</v>
      </c>
      <c r="I152" s="95">
        <v>0</v>
      </c>
      <c r="J152" s="179"/>
      <c r="K152" s="185"/>
      <c r="L152" s="185"/>
      <c r="M152" s="185"/>
      <c r="N152" s="185"/>
      <c r="O152" s="185"/>
      <c r="P152" s="185"/>
      <c r="Q152" s="185"/>
      <c r="R152" s="185"/>
    </row>
    <row r="153" spans="1:18" ht="27.75" hidden="1" customHeight="1">
      <c r="A153" s="82"/>
      <c r="B153" s="149"/>
      <c r="C153" s="84"/>
      <c r="D153" s="84"/>
      <c r="E153" s="15"/>
      <c r="F153" s="15"/>
      <c r="G153" s="70"/>
      <c r="H153" s="87"/>
      <c r="I153" s="87"/>
      <c r="J153" s="177"/>
    </row>
    <row r="154" spans="1:18" ht="28.5" hidden="1" customHeight="1">
      <c r="A154" s="133"/>
      <c r="B154" s="149">
        <v>757</v>
      </c>
      <c r="C154" s="84" t="s">
        <v>43</v>
      </c>
      <c r="D154" s="84" t="s">
        <v>18</v>
      </c>
      <c r="E154" s="15" t="s">
        <v>505</v>
      </c>
      <c r="F154" s="15"/>
      <c r="G154" s="70">
        <f>G155</f>
        <v>0</v>
      </c>
      <c r="H154" s="87">
        <f t="shared" ref="H154:I155" si="40">H155</f>
        <v>0</v>
      </c>
      <c r="I154" s="87">
        <f t="shared" si="40"/>
        <v>0</v>
      </c>
      <c r="J154" s="177"/>
    </row>
    <row r="155" spans="1:18" ht="21" hidden="1" customHeight="1">
      <c r="A155" s="82" t="s">
        <v>147</v>
      </c>
      <c r="B155" s="149">
        <v>757</v>
      </c>
      <c r="C155" s="84" t="s">
        <v>43</v>
      </c>
      <c r="D155" s="84" t="s">
        <v>18</v>
      </c>
      <c r="E155" s="15" t="s">
        <v>505</v>
      </c>
      <c r="F155" s="15" t="s">
        <v>148</v>
      </c>
      <c r="G155" s="70">
        <f>G156</f>
        <v>0</v>
      </c>
      <c r="H155" s="87">
        <f t="shared" si="40"/>
        <v>0</v>
      </c>
      <c r="I155" s="87">
        <f t="shared" si="40"/>
        <v>0</v>
      </c>
      <c r="J155" s="177"/>
    </row>
    <row r="156" spans="1:18" ht="30.75" hidden="1" customHeight="1">
      <c r="A156" s="82" t="s">
        <v>149</v>
      </c>
      <c r="B156" s="149">
        <v>757</v>
      </c>
      <c r="C156" s="84" t="s">
        <v>43</v>
      </c>
      <c r="D156" s="84" t="s">
        <v>18</v>
      </c>
      <c r="E156" s="15" t="s">
        <v>505</v>
      </c>
      <c r="F156" s="15" t="s">
        <v>150</v>
      </c>
      <c r="G156" s="70"/>
      <c r="H156" s="87"/>
      <c r="I156" s="87"/>
      <c r="J156" s="177"/>
    </row>
    <row r="157" spans="1:18" ht="36" customHeight="1">
      <c r="A157" s="359" t="s">
        <v>1171</v>
      </c>
      <c r="B157" s="149">
        <v>757</v>
      </c>
      <c r="C157" s="84" t="s">
        <v>43</v>
      </c>
      <c r="D157" s="84" t="s">
        <v>18</v>
      </c>
      <c r="E157" s="15" t="s">
        <v>191</v>
      </c>
      <c r="F157" s="15"/>
      <c r="G157" s="8">
        <f>G161+G173+G177+G180+G218+G228+G231+G234+G236+G245+G164+G270+G267+G273+G206+G203+G209+G280+G212+G283+G221+G286+G290+G294+G297+G300++G303+G306+G309+G312+G318+G315+G357+G224+G276+G354+G217+G353+G360+G264++G321+G324+G327+G348+G330+G333+G338++G341++G344+G347++G379</f>
        <v>185664320.68999994</v>
      </c>
      <c r="H157" s="85">
        <f t="shared" ref="H157:I157" si="41">H161+H173+H177+H180+H218+H228+H231+H234+H236+H245+H164+H270+H267+H273+H206+H203+H209+H280+H212+H283+H221+H286+H290+H294+H297+H300++H303+H306+H309+H312+H318+H315+H357+H224+H276+H354+H217+H353+H360+H264++H321+H324+H327+H348+H330+H333+H338</f>
        <v>169286628.23000002</v>
      </c>
      <c r="I157" s="85">
        <f t="shared" si="41"/>
        <v>169345496.71999997</v>
      </c>
      <c r="J157" s="178"/>
      <c r="M157" s="208"/>
    </row>
    <row r="158" spans="1:18" ht="40.5" hidden="1" customHeight="1">
      <c r="A158" s="82" t="s">
        <v>583</v>
      </c>
      <c r="B158" s="84" t="s">
        <v>50</v>
      </c>
      <c r="C158" s="84" t="s">
        <v>43</v>
      </c>
      <c r="D158" s="84" t="s">
        <v>18</v>
      </c>
      <c r="E158" s="15" t="s">
        <v>525</v>
      </c>
      <c r="F158" s="15"/>
      <c r="G158" s="8">
        <f>G159</f>
        <v>0</v>
      </c>
      <c r="H158" s="87">
        <v>0</v>
      </c>
      <c r="I158" s="87">
        <v>0</v>
      </c>
      <c r="J158" s="177"/>
    </row>
    <row r="159" spans="1:18" ht="30" hidden="1" customHeight="1">
      <c r="A159" s="82" t="s">
        <v>95</v>
      </c>
      <c r="B159" s="84" t="s">
        <v>50</v>
      </c>
      <c r="C159" s="84" t="s">
        <v>43</v>
      </c>
      <c r="D159" s="84" t="s">
        <v>18</v>
      </c>
      <c r="E159" s="15" t="s">
        <v>525</v>
      </c>
      <c r="F159" s="15" t="s">
        <v>346</v>
      </c>
      <c r="G159" s="8">
        <f>G160</f>
        <v>0</v>
      </c>
      <c r="H159" s="87">
        <v>0</v>
      </c>
      <c r="I159" s="87">
        <v>0</v>
      </c>
      <c r="J159" s="177"/>
    </row>
    <row r="160" spans="1:18" ht="91.5" hidden="1" customHeight="1">
      <c r="A160" s="133" t="s">
        <v>417</v>
      </c>
      <c r="B160" s="84" t="s">
        <v>50</v>
      </c>
      <c r="C160" s="84" t="s">
        <v>43</v>
      </c>
      <c r="D160" s="84" t="s">
        <v>18</v>
      </c>
      <c r="E160" s="15" t="s">
        <v>525</v>
      </c>
      <c r="F160" s="15" t="s">
        <v>416</v>
      </c>
      <c r="G160" s="8"/>
      <c r="H160" s="87">
        <v>0</v>
      </c>
      <c r="I160" s="87">
        <v>0</v>
      </c>
      <c r="J160" s="177"/>
    </row>
    <row r="161" spans="1:10" ht="59.25" customHeight="1">
      <c r="A161" s="104" t="s">
        <v>1073</v>
      </c>
      <c r="B161" s="84" t="s">
        <v>50</v>
      </c>
      <c r="C161" s="84" t="s">
        <v>43</v>
      </c>
      <c r="D161" s="84" t="s">
        <v>18</v>
      </c>
      <c r="E161" s="15" t="s">
        <v>903</v>
      </c>
      <c r="F161" s="15"/>
      <c r="G161" s="8">
        <f>G162</f>
        <v>515876.05000000005</v>
      </c>
      <c r="H161" s="85">
        <f t="shared" ref="H161:I161" si="42">H162</f>
        <v>515876.05000000005</v>
      </c>
      <c r="I161" s="85">
        <f t="shared" si="42"/>
        <v>0</v>
      </c>
      <c r="J161" s="177"/>
    </row>
    <row r="162" spans="1:10" ht="39.75" customHeight="1">
      <c r="A162" s="82" t="s">
        <v>29</v>
      </c>
      <c r="B162" s="84" t="s">
        <v>50</v>
      </c>
      <c r="C162" s="84" t="s">
        <v>43</v>
      </c>
      <c r="D162" s="84" t="s">
        <v>18</v>
      </c>
      <c r="E162" s="15" t="s">
        <v>903</v>
      </c>
      <c r="F162" s="15" t="s">
        <v>30</v>
      </c>
      <c r="G162" s="8">
        <f>G163</f>
        <v>515876.05000000005</v>
      </c>
      <c r="H162" s="85">
        <f t="shared" ref="H162:I162" si="43">H163</f>
        <v>515876.05000000005</v>
      </c>
      <c r="I162" s="85">
        <f t="shared" si="43"/>
        <v>0</v>
      </c>
      <c r="J162" s="177"/>
    </row>
    <row r="163" spans="1:10" ht="19.5" customHeight="1">
      <c r="A163" s="133" t="s">
        <v>31</v>
      </c>
      <c r="B163" s="84" t="s">
        <v>50</v>
      </c>
      <c r="C163" s="84" t="s">
        <v>43</v>
      </c>
      <c r="D163" s="84" t="s">
        <v>18</v>
      </c>
      <c r="E163" s="15" t="s">
        <v>903</v>
      </c>
      <c r="F163" s="15" t="s">
        <v>32</v>
      </c>
      <c r="G163" s="171">
        <f>448772.27+67103.78</f>
        <v>515876.05000000005</v>
      </c>
      <c r="H163" s="87">
        <f>448772.27+67103.78</f>
        <v>515876.05000000005</v>
      </c>
      <c r="I163" s="87">
        <v>0</v>
      </c>
      <c r="J163" s="177"/>
    </row>
    <row r="164" spans="1:10" ht="25.5" hidden="1" customHeight="1">
      <c r="A164" s="142" t="s">
        <v>902</v>
      </c>
      <c r="B164" s="149">
        <v>757</v>
      </c>
      <c r="C164" s="84" t="s">
        <v>43</v>
      </c>
      <c r="D164" s="84" t="s">
        <v>18</v>
      </c>
      <c r="E164" s="84" t="s">
        <v>901</v>
      </c>
      <c r="F164" s="149"/>
      <c r="G164" s="87">
        <f>G167+G170</f>
        <v>0</v>
      </c>
      <c r="H164" s="87">
        <f t="shared" ref="H164:I164" si="44">H165</f>
        <v>0</v>
      </c>
      <c r="I164" s="87">
        <f t="shared" si="44"/>
        <v>0</v>
      </c>
      <c r="J164" s="177"/>
    </row>
    <row r="165" spans="1:10" ht="26.4" hidden="1">
      <c r="A165" s="82" t="s">
        <v>29</v>
      </c>
      <c r="B165" s="149">
        <v>757</v>
      </c>
      <c r="C165" s="84" t="s">
        <v>43</v>
      </c>
      <c r="D165" s="84" t="s">
        <v>18</v>
      </c>
      <c r="E165" s="84" t="s">
        <v>901</v>
      </c>
      <c r="F165" s="84" t="s">
        <v>30</v>
      </c>
      <c r="G165" s="95">
        <f>G166</f>
        <v>0</v>
      </c>
      <c r="H165" s="95">
        <f>H166</f>
        <v>0</v>
      </c>
      <c r="I165" s="95">
        <f>I166</f>
        <v>0</v>
      </c>
    </row>
    <row r="166" spans="1:10" hidden="1">
      <c r="A166" s="82" t="s">
        <v>31</v>
      </c>
      <c r="B166" s="149">
        <v>757</v>
      </c>
      <c r="C166" s="84" t="s">
        <v>43</v>
      </c>
      <c r="D166" s="84" t="s">
        <v>18</v>
      </c>
      <c r="E166" s="84" t="s">
        <v>901</v>
      </c>
      <c r="F166" s="84" t="s">
        <v>32</v>
      </c>
      <c r="G166" s="95"/>
      <c r="H166" s="95"/>
      <c r="I166" s="95"/>
    </row>
    <row r="167" spans="1:10" ht="26.4" hidden="1">
      <c r="A167" s="82" t="s">
        <v>945</v>
      </c>
      <c r="B167" s="149">
        <v>757</v>
      </c>
      <c r="C167" s="84" t="s">
        <v>43</v>
      </c>
      <c r="D167" s="84" t="s">
        <v>18</v>
      </c>
      <c r="E167" s="84" t="s">
        <v>944</v>
      </c>
      <c r="F167" s="84"/>
      <c r="G167" s="95">
        <f>G168</f>
        <v>0</v>
      </c>
      <c r="H167" s="95">
        <f t="shared" ref="H167:I167" si="45">H168</f>
        <v>0</v>
      </c>
      <c r="I167" s="95">
        <f t="shared" si="45"/>
        <v>0</v>
      </c>
    </row>
    <row r="168" spans="1:10" ht="26.4" hidden="1">
      <c r="A168" s="82" t="s">
        <v>29</v>
      </c>
      <c r="B168" s="149">
        <v>757</v>
      </c>
      <c r="C168" s="84" t="s">
        <v>43</v>
      </c>
      <c r="D168" s="84" t="s">
        <v>18</v>
      </c>
      <c r="E168" s="84" t="s">
        <v>944</v>
      </c>
      <c r="F168" s="84" t="s">
        <v>30</v>
      </c>
      <c r="G168" s="95">
        <f>G169</f>
        <v>0</v>
      </c>
      <c r="H168" s="95">
        <f>H169</f>
        <v>0</v>
      </c>
      <c r="I168" s="95">
        <f>I169</f>
        <v>0</v>
      </c>
    </row>
    <row r="169" spans="1:10" hidden="1">
      <c r="A169" s="82" t="s">
        <v>31</v>
      </c>
      <c r="B169" s="149">
        <v>757</v>
      </c>
      <c r="C169" s="84" t="s">
        <v>43</v>
      </c>
      <c r="D169" s="84" t="s">
        <v>18</v>
      </c>
      <c r="E169" s="84" t="s">
        <v>944</v>
      </c>
      <c r="F169" s="84" t="s">
        <v>32</v>
      </c>
      <c r="G169" s="95"/>
      <c r="H169" s="95"/>
      <c r="I169" s="95"/>
    </row>
    <row r="170" spans="1:10" ht="26.4" hidden="1">
      <c r="A170" s="82" t="s">
        <v>947</v>
      </c>
      <c r="B170" s="149">
        <v>757</v>
      </c>
      <c r="C170" s="84" t="s">
        <v>43</v>
      </c>
      <c r="D170" s="84" t="s">
        <v>18</v>
      </c>
      <c r="E170" s="84" t="s">
        <v>946</v>
      </c>
      <c r="F170" s="84"/>
      <c r="G170" s="95">
        <f>G171</f>
        <v>0</v>
      </c>
      <c r="H170" s="95">
        <f t="shared" ref="H170:I170" si="46">H171</f>
        <v>0</v>
      </c>
      <c r="I170" s="95">
        <f t="shared" si="46"/>
        <v>0</v>
      </c>
    </row>
    <row r="171" spans="1:10" ht="26.4" hidden="1">
      <c r="A171" s="82" t="s">
        <v>29</v>
      </c>
      <c r="B171" s="149">
        <v>757</v>
      </c>
      <c r="C171" s="84" t="s">
        <v>43</v>
      </c>
      <c r="D171" s="84" t="s">
        <v>18</v>
      </c>
      <c r="E171" s="84" t="s">
        <v>946</v>
      </c>
      <c r="F171" s="84" t="s">
        <v>30</v>
      </c>
      <c r="G171" s="95">
        <f>G172</f>
        <v>0</v>
      </c>
      <c r="H171" s="95">
        <f>H172</f>
        <v>0</v>
      </c>
      <c r="I171" s="95">
        <f>I172</f>
        <v>0</v>
      </c>
    </row>
    <row r="172" spans="1:10" hidden="1">
      <c r="A172" s="82" t="s">
        <v>31</v>
      </c>
      <c r="B172" s="149">
        <v>757</v>
      </c>
      <c r="C172" s="84" t="s">
        <v>43</v>
      </c>
      <c r="D172" s="84" t="s">
        <v>18</v>
      </c>
      <c r="E172" s="84" t="s">
        <v>946</v>
      </c>
      <c r="F172" s="84" t="s">
        <v>32</v>
      </c>
      <c r="G172" s="95"/>
      <c r="H172" s="95"/>
      <c r="I172" s="95"/>
    </row>
    <row r="173" spans="1:10" ht="92.25" customHeight="1">
      <c r="A173" s="104" t="s">
        <v>1079</v>
      </c>
      <c r="B173" s="149">
        <v>757</v>
      </c>
      <c r="C173" s="84" t="s">
        <v>43</v>
      </c>
      <c r="D173" s="84" t="s">
        <v>18</v>
      </c>
      <c r="E173" s="84" t="s">
        <v>648</v>
      </c>
      <c r="F173" s="149"/>
      <c r="G173" s="87">
        <f>G174</f>
        <v>1289542.03</v>
      </c>
      <c r="H173" s="87">
        <f t="shared" ref="H173:I173" si="47">H174</f>
        <v>1408557.6</v>
      </c>
      <c r="I173" s="87">
        <f t="shared" si="47"/>
        <v>1408557.6</v>
      </c>
      <c r="J173" s="177"/>
    </row>
    <row r="174" spans="1:10" ht="26.4">
      <c r="A174" s="82" t="s">
        <v>29</v>
      </c>
      <c r="B174" s="149">
        <v>757</v>
      </c>
      <c r="C174" s="84" t="s">
        <v>43</v>
      </c>
      <c r="D174" s="84" t="s">
        <v>18</v>
      </c>
      <c r="E174" s="84" t="s">
        <v>648</v>
      </c>
      <c r="F174" s="84" t="s">
        <v>30</v>
      </c>
      <c r="G174" s="95">
        <f>G175+G176</f>
        <v>1289542.03</v>
      </c>
      <c r="H174" s="95">
        <f t="shared" ref="H174:I174" si="48">H175+H176</f>
        <v>1408557.6</v>
      </c>
      <c r="I174" s="95">
        <f t="shared" si="48"/>
        <v>1408557.6</v>
      </c>
    </row>
    <row r="175" spans="1:10">
      <c r="A175" s="82" t="s">
        <v>31</v>
      </c>
      <c r="B175" s="149">
        <v>757</v>
      </c>
      <c r="C175" s="84" t="s">
        <v>43</v>
      </c>
      <c r="D175" s="84" t="s">
        <v>18</v>
      </c>
      <c r="E175" s="15" t="s">
        <v>648</v>
      </c>
      <c r="F175" s="15" t="s">
        <v>32</v>
      </c>
      <c r="G175" s="25">
        <f>1244542.03</f>
        <v>1244542.03</v>
      </c>
      <c r="H175" s="95">
        <v>1363557.6</v>
      </c>
      <c r="I175" s="95">
        <v>1363557.6</v>
      </c>
    </row>
    <row r="176" spans="1:10">
      <c r="A176" s="82" t="s">
        <v>617</v>
      </c>
      <c r="B176" s="149">
        <v>757</v>
      </c>
      <c r="C176" s="84" t="s">
        <v>43</v>
      </c>
      <c r="D176" s="84" t="s">
        <v>18</v>
      </c>
      <c r="E176" s="15" t="s">
        <v>648</v>
      </c>
      <c r="F176" s="15" t="s">
        <v>616</v>
      </c>
      <c r="G176" s="25">
        <v>45000</v>
      </c>
      <c r="H176" s="95">
        <v>45000</v>
      </c>
      <c r="I176" s="95">
        <v>45000</v>
      </c>
    </row>
    <row r="177" spans="1:10">
      <c r="A177" s="143" t="s">
        <v>46</v>
      </c>
      <c r="B177" s="149">
        <v>757</v>
      </c>
      <c r="C177" s="84" t="s">
        <v>43</v>
      </c>
      <c r="D177" s="84" t="s">
        <v>18</v>
      </c>
      <c r="E177" s="15" t="s">
        <v>197</v>
      </c>
      <c r="F177" s="14"/>
      <c r="G177" s="8">
        <f>G178+G201</f>
        <v>107603109.87</v>
      </c>
      <c r="H177" s="85">
        <f t="shared" ref="H177:I177" si="49">H178+H201</f>
        <v>108357222.24000001</v>
      </c>
      <c r="I177" s="85">
        <f t="shared" si="49"/>
        <v>108883808.34</v>
      </c>
      <c r="J177" s="178"/>
    </row>
    <row r="178" spans="1:10" ht="37.5" customHeight="1">
      <c r="A178" s="82" t="s">
        <v>29</v>
      </c>
      <c r="B178" s="149">
        <v>757</v>
      </c>
      <c r="C178" s="84" t="s">
        <v>43</v>
      </c>
      <c r="D178" s="84" t="s">
        <v>18</v>
      </c>
      <c r="E178" s="15" t="s">
        <v>197</v>
      </c>
      <c r="F178" s="15" t="s">
        <v>30</v>
      </c>
      <c r="G178" s="8">
        <f>G179+G200</f>
        <v>107603109.87</v>
      </c>
      <c r="H178" s="85">
        <f t="shared" ref="H178:I178" si="50">H179+H200</f>
        <v>108357222.24000001</v>
      </c>
      <c r="I178" s="85">
        <f t="shared" si="50"/>
        <v>108883808.34</v>
      </c>
      <c r="J178" s="178"/>
    </row>
    <row r="179" spans="1:10">
      <c r="A179" s="82" t="s">
        <v>31</v>
      </c>
      <c r="B179" s="149">
        <v>757</v>
      </c>
      <c r="C179" s="84" t="s">
        <v>43</v>
      </c>
      <c r="D179" s="84" t="s">
        <v>18</v>
      </c>
      <c r="E179" s="15" t="s">
        <v>197</v>
      </c>
      <c r="F179" s="15" t="s">
        <v>32</v>
      </c>
      <c r="G179" s="8">
        <f>96911216.7</f>
        <v>96911216.700000003</v>
      </c>
      <c r="H179" s="85">
        <f>97615329.98</f>
        <v>97615329.980000004</v>
      </c>
      <c r="I179" s="85">
        <f>98089053.03</f>
        <v>98089053.030000001</v>
      </c>
      <c r="J179" s="178"/>
    </row>
    <row r="180" spans="1:10" ht="82.5" hidden="1" customHeight="1">
      <c r="A180" s="82" t="s">
        <v>559</v>
      </c>
      <c r="B180" s="149">
        <v>757</v>
      </c>
      <c r="C180" s="84" t="s">
        <v>43</v>
      </c>
      <c r="D180" s="84" t="s">
        <v>18</v>
      </c>
      <c r="E180" s="15" t="s">
        <v>558</v>
      </c>
      <c r="F180" s="15"/>
      <c r="G180" s="8">
        <f>G181+G186+G189+G192</f>
        <v>0</v>
      </c>
      <c r="H180" s="85">
        <f t="shared" ref="H180:I180" si="51">H181</f>
        <v>0</v>
      </c>
      <c r="I180" s="85">
        <f t="shared" si="51"/>
        <v>0</v>
      </c>
      <c r="J180" s="178"/>
    </row>
    <row r="181" spans="1:10" ht="91.5" hidden="1" customHeight="1">
      <c r="A181" s="143" t="s">
        <v>557</v>
      </c>
      <c r="B181" s="149">
        <v>757</v>
      </c>
      <c r="C181" s="84" t="s">
        <v>43</v>
      </c>
      <c r="D181" s="84" t="s">
        <v>18</v>
      </c>
      <c r="E181" s="15" t="s">
        <v>556</v>
      </c>
      <c r="F181" s="14"/>
      <c r="G181" s="8">
        <f>G182+G184</f>
        <v>0</v>
      </c>
      <c r="H181" s="87">
        <v>0</v>
      </c>
      <c r="I181" s="87">
        <v>0</v>
      </c>
      <c r="J181" s="177"/>
    </row>
    <row r="182" spans="1:10" ht="25.5" hidden="1" customHeight="1">
      <c r="A182" s="82" t="s">
        <v>29</v>
      </c>
      <c r="B182" s="149">
        <v>757</v>
      </c>
      <c r="C182" s="84" t="s">
        <v>43</v>
      </c>
      <c r="D182" s="84" t="s">
        <v>18</v>
      </c>
      <c r="E182" s="15" t="s">
        <v>556</v>
      </c>
      <c r="F182" s="15" t="s">
        <v>30</v>
      </c>
      <c r="G182" s="8">
        <f>G183</f>
        <v>0</v>
      </c>
      <c r="H182" s="85">
        <f>H183</f>
        <v>0</v>
      </c>
      <c r="I182" s="85">
        <f>I183</f>
        <v>0</v>
      </c>
      <c r="J182" s="178"/>
    </row>
    <row r="183" spans="1:10" ht="12.75" hidden="1" customHeight="1">
      <c r="A183" s="82" t="s">
        <v>31</v>
      </c>
      <c r="B183" s="149">
        <v>757</v>
      </c>
      <c r="C183" s="84" t="s">
        <v>43</v>
      </c>
      <c r="D183" s="84" t="s">
        <v>18</v>
      </c>
      <c r="E183" s="15" t="s">
        <v>556</v>
      </c>
      <c r="F183" s="15" t="s">
        <v>32</v>
      </c>
      <c r="G183" s="8"/>
      <c r="H183" s="87">
        <v>0</v>
      </c>
      <c r="I183" s="87">
        <v>0</v>
      </c>
      <c r="J183" s="177"/>
    </row>
    <row r="184" spans="1:10" ht="12.75" hidden="1" customHeight="1">
      <c r="A184" s="82" t="s">
        <v>155</v>
      </c>
      <c r="B184" s="149">
        <v>757</v>
      </c>
      <c r="C184" s="84" t="s">
        <v>43</v>
      </c>
      <c r="D184" s="84" t="s">
        <v>18</v>
      </c>
      <c r="E184" s="15" t="s">
        <v>556</v>
      </c>
      <c r="F184" s="15" t="s">
        <v>156</v>
      </c>
      <c r="G184" s="8">
        <f>G185</f>
        <v>0</v>
      </c>
      <c r="H184" s="87">
        <v>0</v>
      </c>
      <c r="I184" s="87">
        <v>0</v>
      </c>
      <c r="J184" s="177"/>
    </row>
    <row r="185" spans="1:10" ht="12.75" hidden="1" customHeight="1">
      <c r="A185" s="82" t="s">
        <v>168</v>
      </c>
      <c r="B185" s="149">
        <v>757</v>
      </c>
      <c r="C185" s="84" t="s">
        <v>43</v>
      </c>
      <c r="D185" s="84" t="s">
        <v>18</v>
      </c>
      <c r="E185" s="15" t="s">
        <v>556</v>
      </c>
      <c r="F185" s="15" t="s">
        <v>169</v>
      </c>
      <c r="G185" s="8"/>
      <c r="H185" s="87">
        <v>0</v>
      </c>
      <c r="I185" s="87">
        <v>0</v>
      </c>
      <c r="J185" s="177"/>
    </row>
    <row r="186" spans="1:10" ht="77.25" hidden="1" customHeight="1">
      <c r="A186" s="143" t="s">
        <v>561</v>
      </c>
      <c r="B186" s="149">
        <v>757</v>
      </c>
      <c r="C186" s="84" t="s">
        <v>43</v>
      </c>
      <c r="D186" s="84" t="s">
        <v>18</v>
      </c>
      <c r="E186" s="15" t="s">
        <v>560</v>
      </c>
      <c r="F186" s="14"/>
      <c r="G186" s="8">
        <f>G187</f>
        <v>0</v>
      </c>
      <c r="H186" s="87">
        <v>0</v>
      </c>
      <c r="I186" s="87">
        <v>0</v>
      </c>
      <c r="J186" s="177"/>
    </row>
    <row r="187" spans="1:10" ht="25.5" hidden="1" customHeight="1">
      <c r="A187" s="82" t="s">
        <v>29</v>
      </c>
      <c r="B187" s="149">
        <v>757</v>
      </c>
      <c r="C187" s="84" t="s">
        <v>43</v>
      </c>
      <c r="D187" s="84" t="s">
        <v>18</v>
      </c>
      <c r="E187" s="15" t="s">
        <v>560</v>
      </c>
      <c r="F187" s="15" t="s">
        <v>30</v>
      </c>
      <c r="G187" s="8">
        <f>G188</f>
        <v>0</v>
      </c>
      <c r="H187" s="85">
        <f>H188</f>
        <v>0</v>
      </c>
      <c r="I187" s="85">
        <f>I188</f>
        <v>0</v>
      </c>
      <c r="J187" s="178"/>
    </row>
    <row r="188" spans="1:10" ht="12.75" hidden="1" customHeight="1">
      <c r="A188" s="82" t="s">
        <v>31</v>
      </c>
      <c r="B188" s="149">
        <v>757</v>
      </c>
      <c r="C188" s="84" t="s">
        <v>43</v>
      </c>
      <c r="D188" s="84" t="s">
        <v>18</v>
      </c>
      <c r="E188" s="15" t="s">
        <v>560</v>
      </c>
      <c r="F188" s="15" t="s">
        <v>32</v>
      </c>
      <c r="G188" s="8"/>
      <c r="H188" s="87">
        <v>0</v>
      </c>
      <c r="I188" s="87">
        <v>0</v>
      </c>
      <c r="J188" s="177"/>
    </row>
    <row r="189" spans="1:10" ht="73.5" hidden="1" customHeight="1">
      <c r="A189" s="143" t="s">
        <v>562</v>
      </c>
      <c r="B189" s="149">
        <v>757</v>
      </c>
      <c r="C189" s="84" t="s">
        <v>43</v>
      </c>
      <c r="D189" s="84" t="s">
        <v>18</v>
      </c>
      <c r="E189" s="15" t="s">
        <v>563</v>
      </c>
      <c r="F189" s="14"/>
      <c r="G189" s="8">
        <f>G190</f>
        <v>0</v>
      </c>
      <c r="H189" s="87">
        <v>0</v>
      </c>
      <c r="I189" s="87">
        <v>0</v>
      </c>
      <c r="J189" s="177"/>
    </row>
    <row r="190" spans="1:10" ht="25.5" hidden="1" customHeight="1">
      <c r="A190" s="82" t="s">
        <v>29</v>
      </c>
      <c r="B190" s="149">
        <v>757</v>
      </c>
      <c r="C190" s="84" t="s">
        <v>43</v>
      </c>
      <c r="D190" s="84" t="s">
        <v>18</v>
      </c>
      <c r="E190" s="15" t="s">
        <v>563</v>
      </c>
      <c r="F190" s="15" t="s">
        <v>30</v>
      </c>
      <c r="G190" s="8">
        <f>G191</f>
        <v>0</v>
      </c>
      <c r="H190" s="85">
        <f>H191</f>
        <v>0</v>
      </c>
      <c r="I190" s="85">
        <f>I191</f>
        <v>0</v>
      </c>
      <c r="J190" s="178"/>
    </row>
    <row r="191" spans="1:10" ht="12.75" hidden="1" customHeight="1">
      <c r="A191" s="82" t="s">
        <v>31</v>
      </c>
      <c r="B191" s="149">
        <v>757</v>
      </c>
      <c r="C191" s="84" t="s">
        <v>43</v>
      </c>
      <c r="D191" s="84" t="s">
        <v>18</v>
      </c>
      <c r="E191" s="15" t="s">
        <v>563</v>
      </c>
      <c r="F191" s="15" t="s">
        <v>32</v>
      </c>
      <c r="G191" s="8"/>
      <c r="H191" s="87">
        <v>0</v>
      </c>
      <c r="I191" s="87">
        <v>0</v>
      </c>
      <c r="J191" s="177"/>
    </row>
    <row r="192" spans="1:10" ht="68.25" hidden="1" customHeight="1">
      <c r="A192" s="143" t="s">
        <v>565</v>
      </c>
      <c r="B192" s="149">
        <v>757</v>
      </c>
      <c r="C192" s="84" t="s">
        <v>43</v>
      </c>
      <c r="D192" s="84" t="s">
        <v>18</v>
      </c>
      <c r="E192" s="15" t="s">
        <v>564</v>
      </c>
      <c r="F192" s="14"/>
      <c r="G192" s="8">
        <f>G198+G193</f>
        <v>0</v>
      </c>
      <c r="H192" s="85">
        <f t="shared" ref="H192:I192" si="52">H198+H193</f>
        <v>0</v>
      </c>
      <c r="I192" s="85">
        <f t="shared" si="52"/>
        <v>0</v>
      </c>
      <c r="J192" s="178"/>
    </row>
    <row r="193" spans="1:10" ht="19.5" hidden="1" customHeight="1">
      <c r="A193" s="271" t="s">
        <v>155</v>
      </c>
      <c r="B193" s="149">
        <v>757</v>
      </c>
      <c r="C193" s="84" t="s">
        <v>43</v>
      </c>
      <c r="D193" s="84" t="s">
        <v>18</v>
      </c>
      <c r="E193" s="15" t="s">
        <v>564</v>
      </c>
      <c r="F193" s="14">
        <v>500</v>
      </c>
      <c r="G193" s="8">
        <f>G195</f>
        <v>0</v>
      </c>
      <c r="H193" s="87"/>
      <c r="I193" s="87"/>
      <c r="J193" s="177"/>
    </row>
    <row r="194" spans="1:10" ht="49.5" hidden="1" customHeight="1">
      <c r="A194" s="82"/>
      <c r="B194" s="149"/>
      <c r="C194" s="84"/>
      <c r="D194" s="84"/>
      <c r="E194" s="15"/>
      <c r="F194" s="15"/>
      <c r="G194" s="8"/>
      <c r="H194" s="85"/>
      <c r="I194" s="85"/>
      <c r="J194" s="178"/>
    </row>
    <row r="195" spans="1:10" ht="21.75" hidden="1" customHeight="1">
      <c r="A195" s="271" t="s">
        <v>176</v>
      </c>
      <c r="B195" s="149">
        <v>757</v>
      </c>
      <c r="C195" s="84" t="s">
        <v>43</v>
      </c>
      <c r="D195" s="84" t="s">
        <v>18</v>
      </c>
      <c r="E195" s="15" t="s">
        <v>564</v>
      </c>
      <c r="F195" s="14">
        <v>520</v>
      </c>
      <c r="G195" s="8"/>
      <c r="H195" s="87"/>
      <c r="I195" s="87"/>
      <c r="J195" s="177"/>
    </row>
    <row r="196" spans="1:10" ht="49.5" hidden="1" customHeight="1">
      <c r="A196" s="82"/>
      <c r="B196" s="149"/>
      <c r="C196" s="84"/>
      <c r="D196" s="84"/>
      <c r="E196" s="15"/>
      <c r="F196" s="15"/>
      <c r="G196" s="8"/>
      <c r="H196" s="85"/>
      <c r="I196" s="85"/>
      <c r="J196" s="178"/>
    </row>
    <row r="197" spans="1:10" ht="12.75" hidden="1" customHeight="1">
      <c r="A197" s="82"/>
      <c r="B197" s="149"/>
      <c r="C197" s="84"/>
      <c r="D197" s="84"/>
      <c r="E197" s="15"/>
      <c r="F197" s="15"/>
      <c r="G197" s="8"/>
      <c r="H197" s="85"/>
      <c r="I197" s="85"/>
      <c r="J197" s="178"/>
    </row>
    <row r="198" spans="1:10" ht="12.75" hidden="1" customHeight="1">
      <c r="A198" s="82" t="s">
        <v>62</v>
      </c>
      <c r="B198" s="149">
        <v>757</v>
      </c>
      <c r="C198" s="84" t="s">
        <v>43</v>
      </c>
      <c r="D198" s="84" t="s">
        <v>18</v>
      </c>
      <c r="E198" s="15" t="s">
        <v>564</v>
      </c>
      <c r="F198" s="15" t="s">
        <v>63</v>
      </c>
      <c r="G198" s="8">
        <f>G199</f>
        <v>0</v>
      </c>
      <c r="H198" s="85">
        <f>H199</f>
        <v>0</v>
      </c>
      <c r="I198" s="85">
        <f>I199</f>
        <v>0</v>
      </c>
      <c r="J198" s="178"/>
    </row>
    <row r="199" spans="1:10" ht="12.75" hidden="1" customHeight="1">
      <c r="A199" s="82" t="s">
        <v>178</v>
      </c>
      <c r="B199" s="149">
        <v>757</v>
      </c>
      <c r="C199" s="84" t="s">
        <v>43</v>
      </c>
      <c r="D199" s="84" t="s">
        <v>18</v>
      </c>
      <c r="E199" s="15" t="s">
        <v>564</v>
      </c>
      <c r="F199" s="15" t="s">
        <v>179</v>
      </c>
      <c r="G199" s="8"/>
      <c r="H199" s="87">
        <v>0</v>
      </c>
      <c r="I199" s="87">
        <v>0</v>
      </c>
      <c r="J199" s="177"/>
    </row>
    <row r="200" spans="1:10">
      <c r="A200" s="82" t="s">
        <v>617</v>
      </c>
      <c r="B200" s="149">
        <v>757</v>
      </c>
      <c r="C200" s="84" t="s">
        <v>43</v>
      </c>
      <c r="D200" s="84" t="s">
        <v>18</v>
      </c>
      <c r="E200" s="15" t="s">
        <v>197</v>
      </c>
      <c r="F200" s="15" t="s">
        <v>616</v>
      </c>
      <c r="G200" s="8">
        <v>10691893.17</v>
      </c>
      <c r="H200" s="85">
        <v>10741892.26</v>
      </c>
      <c r="I200" s="85">
        <v>10794755.310000001</v>
      </c>
      <c r="J200" s="178"/>
    </row>
    <row r="201" spans="1:10" hidden="1">
      <c r="A201" s="82" t="s">
        <v>62</v>
      </c>
      <c r="B201" s="149">
        <v>757</v>
      </c>
      <c r="C201" s="84" t="s">
        <v>43</v>
      </c>
      <c r="D201" s="84" t="s">
        <v>18</v>
      </c>
      <c r="E201" s="84" t="s">
        <v>197</v>
      </c>
      <c r="F201" s="84" t="s">
        <v>63</v>
      </c>
      <c r="G201" s="8">
        <f>G202</f>
        <v>0</v>
      </c>
      <c r="H201" s="8">
        <f t="shared" ref="H201:I201" si="53">H202</f>
        <v>0</v>
      </c>
      <c r="I201" s="8">
        <f t="shared" si="53"/>
        <v>0</v>
      </c>
      <c r="J201" s="178"/>
    </row>
    <row r="202" spans="1:10" hidden="1">
      <c r="A202" s="82" t="s">
        <v>178</v>
      </c>
      <c r="B202" s="149">
        <v>757</v>
      </c>
      <c r="C202" s="84" t="s">
        <v>43</v>
      </c>
      <c r="D202" s="84" t="s">
        <v>18</v>
      </c>
      <c r="E202" s="84" t="s">
        <v>197</v>
      </c>
      <c r="F202" s="84" t="s">
        <v>179</v>
      </c>
      <c r="G202" s="8"/>
      <c r="H202" s="85">
        <v>0</v>
      </c>
      <c r="I202" s="85">
        <v>0</v>
      </c>
      <c r="J202" s="178"/>
    </row>
    <row r="203" spans="1:10" ht="31.5" hidden="1" customHeight="1">
      <c r="A203" s="143" t="s">
        <v>795</v>
      </c>
      <c r="B203" s="149">
        <v>757</v>
      </c>
      <c r="C203" s="84" t="s">
        <v>43</v>
      </c>
      <c r="D203" s="84" t="s">
        <v>18</v>
      </c>
      <c r="E203" s="84" t="s">
        <v>726</v>
      </c>
      <c r="F203" s="149"/>
      <c r="G203" s="85">
        <f>G204</f>
        <v>0</v>
      </c>
      <c r="H203" s="85">
        <f t="shared" ref="H203:I203" si="54">H204</f>
        <v>0</v>
      </c>
      <c r="I203" s="85">
        <f t="shared" si="54"/>
        <v>0</v>
      </c>
      <c r="J203" s="178"/>
    </row>
    <row r="204" spans="1:10" ht="38.25" hidden="1" customHeight="1">
      <c r="A204" s="82" t="s">
        <v>29</v>
      </c>
      <c r="B204" s="149">
        <v>757</v>
      </c>
      <c r="C204" s="84" t="s">
        <v>43</v>
      </c>
      <c r="D204" s="84" t="s">
        <v>18</v>
      </c>
      <c r="E204" s="84" t="s">
        <v>726</v>
      </c>
      <c r="F204" s="84" t="s">
        <v>30</v>
      </c>
      <c r="G204" s="85">
        <f>G205</f>
        <v>0</v>
      </c>
      <c r="H204" s="85">
        <f>H205</f>
        <v>0</v>
      </c>
      <c r="I204" s="85">
        <f>I205</f>
        <v>0</v>
      </c>
      <c r="J204" s="178"/>
    </row>
    <row r="205" spans="1:10" hidden="1">
      <c r="A205" s="82" t="s">
        <v>31</v>
      </c>
      <c r="B205" s="149">
        <v>757</v>
      </c>
      <c r="C205" s="84" t="s">
        <v>43</v>
      </c>
      <c r="D205" s="84" t="s">
        <v>18</v>
      </c>
      <c r="E205" s="84" t="s">
        <v>726</v>
      </c>
      <c r="F205" s="84" t="s">
        <v>32</v>
      </c>
      <c r="G205" s="85"/>
      <c r="H205" s="85"/>
      <c r="I205" s="85"/>
      <c r="J205" s="178"/>
    </row>
    <row r="206" spans="1:10" ht="31.5" hidden="1" customHeight="1">
      <c r="A206" s="143" t="s">
        <v>731</v>
      </c>
      <c r="B206" s="149">
        <v>757</v>
      </c>
      <c r="C206" s="84" t="s">
        <v>43</v>
      </c>
      <c r="D206" s="84" t="s">
        <v>18</v>
      </c>
      <c r="E206" s="84" t="s">
        <v>725</v>
      </c>
      <c r="F206" s="149"/>
      <c r="G206" s="85">
        <f>G207</f>
        <v>0</v>
      </c>
      <c r="H206" s="85">
        <f t="shared" ref="H206:I206" si="55">H207</f>
        <v>0</v>
      </c>
      <c r="I206" s="85">
        <f t="shared" si="55"/>
        <v>0</v>
      </c>
      <c r="J206" s="178"/>
    </row>
    <row r="207" spans="1:10" ht="49.5" hidden="1" customHeight="1">
      <c r="A207" s="82" t="s">
        <v>29</v>
      </c>
      <c r="B207" s="149">
        <v>757</v>
      </c>
      <c r="C207" s="84" t="s">
        <v>43</v>
      </c>
      <c r="D207" s="84" t="s">
        <v>18</v>
      </c>
      <c r="E207" s="84" t="s">
        <v>725</v>
      </c>
      <c r="F207" s="84" t="s">
        <v>30</v>
      </c>
      <c r="G207" s="85">
        <f>G208</f>
        <v>0</v>
      </c>
      <c r="H207" s="85">
        <f>H208</f>
        <v>0</v>
      </c>
      <c r="I207" s="85">
        <f>I208</f>
        <v>0</v>
      </c>
      <c r="J207" s="178"/>
    </row>
    <row r="208" spans="1:10" hidden="1">
      <c r="A208" s="82" t="s">
        <v>31</v>
      </c>
      <c r="B208" s="149">
        <v>757</v>
      </c>
      <c r="C208" s="84" t="s">
        <v>43</v>
      </c>
      <c r="D208" s="84" t="s">
        <v>18</v>
      </c>
      <c r="E208" s="84" t="s">
        <v>725</v>
      </c>
      <c r="F208" s="84" t="s">
        <v>32</v>
      </c>
      <c r="G208" s="85"/>
      <c r="H208" s="85"/>
      <c r="I208" s="85"/>
      <c r="J208" s="178"/>
    </row>
    <row r="209" spans="1:18" ht="38.25" hidden="1" customHeight="1">
      <c r="A209" s="143" t="s">
        <v>730</v>
      </c>
      <c r="B209" s="149">
        <v>757</v>
      </c>
      <c r="C209" s="84" t="s">
        <v>43</v>
      </c>
      <c r="D209" s="84" t="s">
        <v>18</v>
      </c>
      <c r="E209" s="84" t="s">
        <v>729</v>
      </c>
      <c r="F209" s="149"/>
      <c r="G209" s="85">
        <f>G210</f>
        <v>0</v>
      </c>
      <c r="H209" s="85">
        <f t="shared" ref="H209:I209" si="56">H210</f>
        <v>0</v>
      </c>
      <c r="I209" s="85">
        <f t="shared" si="56"/>
        <v>0</v>
      </c>
      <c r="J209" s="178"/>
    </row>
    <row r="210" spans="1:18" ht="37.5" hidden="1" customHeight="1">
      <c r="A210" s="82" t="s">
        <v>29</v>
      </c>
      <c r="B210" s="149">
        <v>757</v>
      </c>
      <c r="C210" s="84" t="s">
        <v>43</v>
      </c>
      <c r="D210" s="84" t="s">
        <v>18</v>
      </c>
      <c r="E210" s="84" t="s">
        <v>729</v>
      </c>
      <c r="F210" s="84" t="s">
        <v>30</v>
      </c>
      <c r="G210" s="85">
        <f>G211</f>
        <v>0</v>
      </c>
      <c r="H210" s="85">
        <f>H211</f>
        <v>0</v>
      </c>
      <c r="I210" s="85">
        <f>I211</f>
        <v>0</v>
      </c>
      <c r="J210" s="178"/>
    </row>
    <row r="211" spans="1:18" hidden="1">
      <c r="A211" s="82" t="s">
        <v>31</v>
      </c>
      <c r="B211" s="149">
        <v>757</v>
      </c>
      <c r="C211" s="84" t="s">
        <v>43</v>
      </c>
      <c r="D211" s="84" t="s">
        <v>18</v>
      </c>
      <c r="E211" s="84" t="s">
        <v>729</v>
      </c>
      <c r="F211" s="84" t="s">
        <v>32</v>
      </c>
      <c r="G211" s="85"/>
      <c r="H211" s="85"/>
      <c r="I211" s="85"/>
      <c r="J211" s="178"/>
    </row>
    <row r="212" spans="1:18" ht="54.75" hidden="1" customHeight="1">
      <c r="A212" s="143" t="s">
        <v>761</v>
      </c>
      <c r="B212" s="149">
        <v>757</v>
      </c>
      <c r="C212" s="84" t="s">
        <v>43</v>
      </c>
      <c r="D212" s="84" t="s">
        <v>18</v>
      </c>
      <c r="E212" s="84" t="s">
        <v>760</v>
      </c>
      <c r="F212" s="149"/>
      <c r="G212" s="85">
        <f>G213</f>
        <v>0</v>
      </c>
      <c r="H212" s="85">
        <f t="shared" ref="H212:I212" si="57">H213</f>
        <v>0</v>
      </c>
      <c r="I212" s="85">
        <f t="shared" si="57"/>
        <v>0</v>
      </c>
      <c r="J212" s="178"/>
    </row>
    <row r="213" spans="1:18" ht="49.5" hidden="1" customHeight="1">
      <c r="A213" s="82" t="s">
        <v>29</v>
      </c>
      <c r="B213" s="149">
        <v>757</v>
      </c>
      <c r="C213" s="84" t="s">
        <v>43</v>
      </c>
      <c r="D213" s="84" t="s">
        <v>18</v>
      </c>
      <c r="E213" s="84" t="s">
        <v>760</v>
      </c>
      <c r="F213" s="84" t="s">
        <v>30</v>
      </c>
      <c r="G213" s="85">
        <f>G214</f>
        <v>0</v>
      </c>
      <c r="H213" s="85">
        <f>H214</f>
        <v>0</v>
      </c>
      <c r="I213" s="85">
        <f>I214</f>
        <v>0</v>
      </c>
      <c r="J213" s="178"/>
    </row>
    <row r="214" spans="1:18" hidden="1">
      <c r="A214" s="82" t="s">
        <v>31</v>
      </c>
      <c r="B214" s="149">
        <v>757</v>
      </c>
      <c r="C214" s="84" t="s">
        <v>43</v>
      </c>
      <c r="D214" s="84" t="s">
        <v>18</v>
      </c>
      <c r="E214" s="84" t="s">
        <v>760</v>
      </c>
      <c r="F214" s="84" t="s">
        <v>32</v>
      </c>
      <c r="G214" s="85"/>
      <c r="H214" s="85"/>
      <c r="I214" s="85"/>
      <c r="J214" s="178"/>
    </row>
    <row r="215" spans="1:18" ht="21" customHeight="1">
      <c r="A215" s="135" t="s">
        <v>943</v>
      </c>
      <c r="B215" s="149">
        <v>757</v>
      </c>
      <c r="C215" s="84" t="s">
        <v>43</v>
      </c>
      <c r="D215" s="84" t="s">
        <v>18</v>
      </c>
      <c r="E215" s="84" t="s">
        <v>942</v>
      </c>
      <c r="F215" s="149"/>
      <c r="G215" s="85">
        <f>G216</f>
        <v>38205.480000000003</v>
      </c>
      <c r="H215" s="85">
        <f t="shared" ref="H215:I215" si="58">H216</f>
        <v>0</v>
      </c>
      <c r="I215" s="85">
        <f t="shared" si="58"/>
        <v>0</v>
      </c>
      <c r="J215" s="178"/>
    </row>
    <row r="216" spans="1:18" ht="33" customHeight="1">
      <c r="A216" s="82" t="s">
        <v>29</v>
      </c>
      <c r="B216" s="149">
        <v>757</v>
      </c>
      <c r="C216" s="84" t="s">
        <v>43</v>
      </c>
      <c r="D216" s="84" t="s">
        <v>18</v>
      </c>
      <c r="E216" s="84" t="s">
        <v>942</v>
      </c>
      <c r="F216" s="84" t="s">
        <v>30</v>
      </c>
      <c r="G216" s="85">
        <f>G217</f>
        <v>38205.480000000003</v>
      </c>
      <c r="H216" s="85">
        <f>H217</f>
        <v>0</v>
      </c>
      <c r="I216" s="85">
        <f>I217</f>
        <v>0</v>
      </c>
      <c r="J216" s="178"/>
    </row>
    <row r="217" spans="1:18">
      <c r="A217" s="82" t="s">
        <v>31</v>
      </c>
      <c r="B217" s="149">
        <v>757</v>
      </c>
      <c r="C217" s="84" t="s">
        <v>43</v>
      </c>
      <c r="D217" s="84" t="s">
        <v>18</v>
      </c>
      <c r="E217" s="84" t="s">
        <v>942</v>
      </c>
      <c r="F217" s="84" t="s">
        <v>32</v>
      </c>
      <c r="G217" s="8">
        <v>38205.480000000003</v>
      </c>
      <c r="H217" s="85">
        <v>0</v>
      </c>
      <c r="I217" s="85">
        <v>0</v>
      </c>
      <c r="J217" s="178"/>
    </row>
    <row r="218" spans="1:18" s="3" customFormat="1" ht="15" customHeight="1">
      <c r="A218" s="140" t="s">
        <v>47</v>
      </c>
      <c r="B218" s="149">
        <v>757</v>
      </c>
      <c r="C218" s="84" t="s">
        <v>43</v>
      </c>
      <c r="D218" s="84" t="s">
        <v>18</v>
      </c>
      <c r="E218" s="84" t="s">
        <v>198</v>
      </c>
      <c r="F218" s="84"/>
      <c r="G218" s="25">
        <f>G219</f>
        <v>9529214.7100000009</v>
      </c>
      <c r="H218" s="95">
        <f t="shared" ref="G218:I226" si="59">H219</f>
        <v>9564691.3900000006</v>
      </c>
      <c r="I218" s="95">
        <f t="shared" si="59"/>
        <v>9589718.25</v>
      </c>
      <c r="J218" s="179"/>
      <c r="K218" s="198"/>
      <c r="L218" s="198"/>
      <c r="M218" s="198"/>
      <c r="N218" s="198"/>
      <c r="O218" s="198"/>
      <c r="P218" s="198"/>
      <c r="Q218" s="198"/>
      <c r="R218" s="198"/>
    </row>
    <row r="219" spans="1:18" ht="26.4">
      <c r="A219" s="82" t="s">
        <v>29</v>
      </c>
      <c r="B219" s="149">
        <v>757</v>
      </c>
      <c r="C219" s="84" t="s">
        <v>43</v>
      </c>
      <c r="D219" s="84" t="s">
        <v>18</v>
      </c>
      <c r="E219" s="84" t="s">
        <v>198</v>
      </c>
      <c r="F219" s="84" t="s">
        <v>30</v>
      </c>
      <c r="G219" s="8">
        <f t="shared" si="59"/>
        <v>9529214.7100000009</v>
      </c>
      <c r="H219" s="85">
        <f t="shared" si="59"/>
        <v>9564691.3900000006</v>
      </c>
      <c r="I219" s="85">
        <f t="shared" si="59"/>
        <v>9589718.25</v>
      </c>
      <c r="J219" s="178"/>
    </row>
    <row r="220" spans="1:18">
      <c r="A220" s="82" t="s">
        <v>31</v>
      </c>
      <c r="B220" s="149">
        <v>757</v>
      </c>
      <c r="C220" s="84" t="s">
        <v>43</v>
      </c>
      <c r="D220" s="84" t="s">
        <v>18</v>
      </c>
      <c r="E220" s="84" t="s">
        <v>198</v>
      </c>
      <c r="F220" s="84" t="s">
        <v>32</v>
      </c>
      <c r="G220" s="8">
        <v>9529214.7100000009</v>
      </c>
      <c r="H220" s="85">
        <v>9564691.3900000006</v>
      </c>
      <c r="I220" s="85">
        <v>9589718.25</v>
      </c>
      <c r="J220" s="178"/>
    </row>
    <row r="221" spans="1:18" s="3" customFormat="1" ht="49.5" hidden="1" customHeight="1">
      <c r="A221" s="140" t="s">
        <v>864</v>
      </c>
      <c r="B221" s="149">
        <v>757</v>
      </c>
      <c r="C221" s="84" t="s">
        <v>43</v>
      </c>
      <c r="D221" s="84" t="s">
        <v>18</v>
      </c>
      <c r="E221" s="84" t="s">
        <v>863</v>
      </c>
      <c r="F221" s="84"/>
      <c r="G221" s="25">
        <f>G222</f>
        <v>0</v>
      </c>
      <c r="H221" s="95">
        <f t="shared" si="59"/>
        <v>0</v>
      </c>
      <c r="I221" s="95">
        <f t="shared" si="59"/>
        <v>0</v>
      </c>
      <c r="J221" s="179"/>
      <c r="K221" s="198"/>
      <c r="L221" s="198"/>
      <c r="M221" s="198"/>
      <c r="N221" s="198"/>
      <c r="O221" s="198"/>
      <c r="P221" s="198"/>
      <c r="Q221" s="198"/>
      <c r="R221" s="198"/>
    </row>
    <row r="222" spans="1:18" ht="26.4" hidden="1">
      <c r="A222" s="82" t="s">
        <v>29</v>
      </c>
      <c r="B222" s="149">
        <v>757</v>
      </c>
      <c r="C222" s="84" t="s">
        <v>43</v>
      </c>
      <c r="D222" s="84" t="s">
        <v>18</v>
      </c>
      <c r="E222" s="84" t="s">
        <v>863</v>
      </c>
      <c r="F222" s="84" t="s">
        <v>30</v>
      </c>
      <c r="G222" s="8">
        <f t="shared" si="59"/>
        <v>0</v>
      </c>
      <c r="H222" s="85">
        <f t="shared" si="59"/>
        <v>0</v>
      </c>
      <c r="I222" s="85">
        <f t="shared" si="59"/>
        <v>0</v>
      </c>
      <c r="J222" s="178"/>
    </row>
    <row r="223" spans="1:18" hidden="1">
      <c r="A223" s="82" t="s">
        <v>31</v>
      </c>
      <c r="B223" s="149">
        <v>757</v>
      </c>
      <c r="C223" s="84" t="s">
        <v>43</v>
      </c>
      <c r="D223" s="84" t="s">
        <v>18</v>
      </c>
      <c r="E223" s="84" t="s">
        <v>863</v>
      </c>
      <c r="F223" s="84" t="s">
        <v>32</v>
      </c>
      <c r="G223" s="8">
        <v>0</v>
      </c>
      <c r="H223" s="85"/>
      <c r="I223" s="85">
        <v>0</v>
      </c>
      <c r="J223" s="178"/>
    </row>
    <row r="224" spans="1:18" ht="27.75" hidden="1" customHeight="1">
      <c r="A224" s="82" t="s">
        <v>897</v>
      </c>
      <c r="B224" s="149">
        <v>757</v>
      </c>
      <c r="C224" s="84" t="s">
        <v>43</v>
      </c>
      <c r="D224" s="84" t="s">
        <v>18</v>
      </c>
      <c r="E224" s="84" t="s">
        <v>898</v>
      </c>
      <c r="F224" s="84"/>
      <c r="G224" s="8">
        <f>G225</f>
        <v>0</v>
      </c>
      <c r="H224" s="85">
        <f t="shared" ref="H224:I224" si="60">H225</f>
        <v>0</v>
      </c>
      <c r="I224" s="85">
        <f t="shared" si="60"/>
        <v>0</v>
      </c>
      <c r="J224" s="178"/>
    </row>
    <row r="225" spans="1:18" s="3" customFormat="1" ht="27.75" hidden="1" customHeight="1">
      <c r="A225" s="140" t="s">
        <v>865</v>
      </c>
      <c r="B225" s="149">
        <v>757</v>
      </c>
      <c r="C225" s="84" t="s">
        <v>43</v>
      </c>
      <c r="D225" s="84" t="s">
        <v>18</v>
      </c>
      <c r="E225" s="84" t="s">
        <v>896</v>
      </c>
      <c r="F225" s="84"/>
      <c r="G225" s="25">
        <f>G226</f>
        <v>0</v>
      </c>
      <c r="H225" s="95">
        <f t="shared" si="59"/>
        <v>0</v>
      </c>
      <c r="I225" s="95">
        <f t="shared" si="59"/>
        <v>0</v>
      </c>
      <c r="J225" s="179"/>
      <c r="K225" s="198"/>
      <c r="L225" s="198"/>
      <c r="M225" s="198"/>
      <c r="N225" s="198"/>
      <c r="O225" s="198"/>
      <c r="P225" s="198"/>
      <c r="Q225" s="198"/>
      <c r="R225" s="198"/>
    </row>
    <row r="226" spans="1:18" ht="26.4" hidden="1">
      <c r="A226" s="82" t="s">
        <v>29</v>
      </c>
      <c r="B226" s="149">
        <v>757</v>
      </c>
      <c r="C226" s="84" t="s">
        <v>43</v>
      </c>
      <c r="D226" s="84" t="s">
        <v>18</v>
      </c>
      <c r="E226" s="84" t="s">
        <v>896</v>
      </c>
      <c r="F226" s="84" t="s">
        <v>30</v>
      </c>
      <c r="G226" s="8">
        <f t="shared" si="59"/>
        <v>0</v>
      </c>
      <c r="H226" s="85">
        <f t="shared" si="59"/>
        <v>0</v>
      </c>
      <c r="I226" s="85">
        <f t="shared" si="59"/>
        <v>0</v>
      </c>
      <c r="J226" s="178"/>
    </row>
    <row r="227" spans="1:18" hidden="1">
      <c r="A227" s="82" t="s">
        <v>31</v>
      </c>
      <c r="B227" s="149">
        <v>757</v>
      </c>
      <c r="C227" s="84" t="s">
        <v>43</v>
      </c>
      <c r="D227" s="84" t="s">
        <v>18</v>
      </c>
      <c r="E227" s="84" t="s">
        <v>896</v>
      </c>
      <c r="F227" s="84" t="s">
        <v>32</v>
      </c>
      <c r="G227" s="8"/>
      <c r="H227" s="85"/>
      <c r="I227" s="85"/>
      <c r="J227" s="178"/>
    </row>
    <row r="228" spans="1:18" s="3" customFormat="1" ht="15" customHeight="1">
      <c r="A228" s="141" t="s">
        <v>48</v>
      </c>
      <c r="B228" s="149">
        <v>757</v>
      </c>
      <c r="C228" s="84" t="s">
        <v>43</v>
      </c>
      <c r="D228" s="84" t="s">
        <v>18</v>
      </c>
      <c r="E228" s="84" t="s">
        <v>199</v>
      </c>
      <c r="F228" s="84"/>
      <c r="G228" s="25">
        <f>G229+G243</f>
        <v>48104453.57</v>
      </c>
      <c r="H228" s="95">
        <f t="shared" ref="H228:I228" si="61">H229</f>
        <v>47968600</v>
      </c>
      <c r="I228" s="95">
        <f t="shared" si="61"/>
        <v>48135357.950000003</v>
      </c>
      <c r="J228" s="179"/>
      <c r="K228" s="198"/>
      <c r="L228" s="198"/>
      <c r="M228" s="198"/>
      <c r="N228" s="198"/>
      <c r="O228" s="198"/>
      <c r="P228" s="198"/>
      <c r="Q228" s="198"/>
      <c r="R228" s="198"/>
    </row>
    <row r="229" spans="1:18" ht="26.4">
      <c r="A229" s="82" t="s">
        <v>29</v>
      </c>
      <c r="B229" s="149">
        <v>757</v>
      </c>
      <c r="C229" s="84" t="s">
        <v>43</v>
      </c>
      <c r="D229" s="84" t="s">
        <v>18</v>
      </c>
      <c r="E229" s="84" t="s">
        <v>199</v>
      </c>
      <c r="F229" s="84" t="s">
        <v>30</v>
      </c>
      <c r="G229" s="8">
        <f>G230+G242</f>
        <v>47803117.399999999</v>
      </c>
      <c r="H229" s="85">
        <f t="shared" ref="H229:I229" si="62">H230+H242</f>
        <v>47968600</v>
      </c>
      <c r="I229" s="85">
        <f t="shared" si="62"/>
        <v>48135357.950000003</v>
      </c>
      <c r="J229" s="178"/>
    </row>
    <row r="230" spans="1:18">
      <c r="A230" s="82" t="s">
        <v>31</v>
      </c>
      <c r="B230" s="149">
        <v>757</v>
      </c>
      <c r="C230" s="84" t="s">
        <v>43</v>
      </c>
      <c r="D230" s="84" t="s">
        <v>18</v>
      </c>
      <c r="E230" s="84" t="s">
        <v>199</v>
      </c>
      <c r="F230" s="84" t="s">
        <v>32</v>
      </c>
      <c r="G230" s="8">
        <v>47803117.399999999</v>
      </c>
      <c r="H230" s="85">
        <v>47968600</v>
      </c>
      <c r="I230" s="85">
        <v>48135357.950000003</v>
      </c>
      <c r="J230" s="178"/>
    </row>
    <row r="231" spans="1:18" ht="36" hidden="1" customHeight="1">
      <c r="A231" s="82" t="s">
        <v>528</v>
      </c>
      <c r="B231" s="149">
        <v>757</v>
      </c>
      <c r="C231" s="84" t="s">
        <v>43</v>
      </c>
      <c r="D231" s="84" t="s">
        <v>18</v>
      </c>
      <c r="E231" s="84" t="s">
        <v>529</v>
      </c>
      <c r="F231" s="84"/>
      <c r="G231" s="87">
        <f>G233</f>
        <v>0</v>
      </c>
      <c r="H231" s="87">
        <v>0</v>
      </c>
      <c r="I231" s="87">
        <v>0</v>
      </c>
      <c r="J231" s="177"/>
    </row>
    <row r="232" spans="1:18" ht="36" hidden="1" customHeight="1">
      <c r="A232" s="82" t="s">
        <v>29</v>
      </c>
      <c r="B232" s="149">
        <v>757</v>
      </c>
      <c r="C232" s="84" t="s">
        <v>43</v>
      </c>
      <c r="D232" s="84" t="s">
        <v>18</v>
      </c>
      <c r="E232" s="84" t="s">
        <v>529</v>
      </c>
      <c r="F232" s="84" t="s">
        <v>30</v>
      </c>
      <c r="G232" s="87">
        <f>G233</f>
        <v>0</v>
      </c>
      <c r="H232" s="87">
        <v>0</v>
      </c>
      <c r="I232" s="87">
        <v>0</v>
      </c>
      <c r="J232" s="177"/>
    </row>
    <row r="233" spans="1:18" ht="19.5" hidden="1" customHeight="1">
      <c r="A233" s="82" t="s">
        <v>31</v>
      </c>
      <c r="B233" s="149">
        <v>757</v>
      </c>
      <c r="C233" s="84" t="s">
        <v>43</v>
      </c>
      <c r="D233" s="84" t="s">
        <v>18</v>
      </c>
      <c r="E233" s="84" t="s">
        <v>529</v>
      </c>
      <c r="F233" s="84" t="s">
        <v>32</v>
      </c>
      <c r="G233" s="87"/>
      <c r="H233" s="87">
        <v>0</v>
      </c>
      <c r="I233" s="87">
        <v>0</v>
      </c>
      <c r="J233" s="177"/>
    </row>
    <row r="234" spans="1:18" ht="79.2" hidden="1">
      <c r="A234" s="82" t="s">
        <v>392</v>
      </c>
      <c r="B234" s="149">
        <v>757</v>
      </c>
      <c r="C234" s="84" t="s">
        <v>43</v>
      </c>
      <c r="D234" s="84" t="s">
        <v>18</v>
      </c>
      <c r="E234" s="84" t="s">
        <v>391</v>
      </c>
      <c r="F234" s="84"/>
      <c r="G234" s="85">
        <f>G235</f>
        <v>0</v>
      </c>
      <c r="H234" s="85">
        <f>H235</f>
        <v>0</v>
      </c>
      <c r="I234" s="85">
        <f>I235</f>
        <v>0</v>
      </c>
      <c r="J234" s="178"/>
    </row>
    <row r="235" spans="1:18" hidden="1">
      <c r="A235" s="82" t="s">
        <v>31</v>
      </c>
      <c r="B235" s="149">
        <v>757</v>
      </c>
      <c r="C235" s="84" t="s">
        <v>43</v>
      </c>
      <c r="D235" s="84" t="s">
        <v>18</v>
      </c>
      <c r="E235" s="84" t="s">
        <v>391</v>
      </c>
      <c r="F235" s="84" t="s">
        <v>32</v>
      </c>
      <c r="G235" s="85"/>
      <c r="H235" s="85"/>
      <c r="I235" s="85"/>
      <c r="J235" s="178"/>
    </row>
    <row r="236" spans="1:18" ht="19.5" hidden="1" customHeight="1">
      <c r="A236" s="82" t="s">
        <v>390</v>
      </c>
      <c r="B236" s="149">
        <v>757</v>
      </c>
      <c r="C236" s="84" t="s">
        <v>43</v>
      </c>
      <c r="D236" s="84" t="s">
        <v>18</v>
      </c>
      <c r="E236" s="84" t="s">
        <v>125</v>
      </c>
      <c r="F236" s="84"/>
      <c r="G236" s="87">
        <f>G237</f>
        <v>0</v>
      </c>
      <c r="H236" s="87">
        <v>0</v>
      </c>
      <c r="I236" s="87">
        <v>0</v>
      </c>
      <c r="J236" s="177"/>
    </row>
    <row r="237" spans="1:18" ht="39.75" hidden="1" customHeight="1">
      <c r="A237" s="82" t="s">
        <v>29</v>
      </c>
      <c r="B237" s="149">
        <v>757</v>
      </c>
      <c r="C237" s="84" t="s">
        <v>43</v>
      </c>
      <c r="D237" s="84" t="s">
        <v>18</v>
      </c>
      <c r="E237" s="84" t="s">
        <v>125</v>
      </c>
      <c r="F237" s="84" t="s">
        <v>30</v>
      </c>
      <c r="G237" s="87">
        <f>G238</f>
        <v>0</v>
      </c>
      <c r="H237" s="87">
        <v>0</v>
      </c>
      <c r="I237" s="87">
        <v>0</v>
      </c>
      <c r="J237" s="177"/>
    </row>
    <row r="238" spans="1:18" ht="20.25" hidden="1" customHeight="1">
      <c r="A238" s="82" t="s">
        <v>31</v>
      </c>
      <c r="B238" s="149">
        <v>757</v>
      </c>
      <c r="C238" s="84" t="s">
        <v>43</v>
      </c>
      <c r="D238" s="84" t="s">
        <v>18</v>
      </c>
      <c r="E238" s="84" t="s">
        <v>125</v>
      </c>
      <c r="F238" s="84" t="s">
        <v>32</v>
      </c>
      <c r="G238" s="87"/>
      <c r="H238" s="87">
        <v>0</v>
      </c>
      <c r="I238" s="87">
        <v>0</v>
      </c>
      <c r="J238" s="177"/>
    </row>
    <row r="239" spans="1:18" ht="39" hidden="1" customHeight="1">
      <c r="A239" s="82" t="s">
        <v>182</v>
      </c>
      <c r="B239" s="149">
        <v>757</v>
      </c>
      <c r="C239" s="84" t="s">
        <v>43</v>
      </c>
      <c r="D239" s="84" t="s">
        <v>18</v>
      </c>
      <c r="E239" s="84" t="s">
        <v>181</v>
      </c>
      <c r="F239" s="84"/>
      <c r="G239" s="87">
        <f>G240</f>
        <v>0</v>
      </c>
      <c r="H239" s="87">
        <f t="shared" ref="H239:I239" si="63">H240</f>
        <v>0</v>
      </c>
      <c r="I239" s="87">
        <f t="shared" si="63"/>
        <v>0</v>
      </c>
      <c r="J239" s="177"/>
    </row>
    <row r="240" spans="1:18" ht="39.75" hidden="1" customHeight="1">
      <c r="A240" s="82" t="s">
        <v>29</v>
      </c>
      <c r="B240" s="149">
        <v>757</v>
      </c>
      <c r="C240" s="84" t="s">
        <v>43</v>
      </c>
      <c r="D240" s="84" t="s">
        <v>18</v>
      </c>
      <c r="E240" s="84" t="s">
        <v>181</v>
      </c>
      <c r="F240" s="84" t="s">
        <v>30</v>
      </c>
      <c r="G240" s="87">
        <f>G241</f>
        <v>0</v>
      </c>
      <c r="H240" s="87">
        <f t="shared" ref="H240:I240" si="64">H241</f>
        <v>0</v>
      </c>
      <c r="I240" s="87">
        <f t="shared" si="64"/>
        <v>0</v>
      </c>
      <c r="J240" s="177"/>
    </row>
    <row r="241" spans="1:10" ht="20.25" hidden="1" customHeight="1">
      <c r="A241" s="82" t="s">
        <v>31</v>
      </c>
      <c r="B241" s="149">
        <v>757</v>
      </c>
      <c r="C241" s="84" t="s">
        <v>43</v>
      </c>
      <c r="D241" s="84" t="s">
        <v>18</v>
      </c>
      <c r="E241" s="84" t="s">
        <v>181</v>
      </c>
      <c r="F241" s="84" t="s">
        <v>32</v>
      </c>
      <c r="G241" s="87">
        <v>0</v>
      </c>
      <c r="H241" s="87"/>
      <c r="I241" s="87">
        <v>0</v>
      </c>
      <c r="J241" s="177"/>
    </row>
    <row r="242" spans="1:10" ht="20.25" hidden="1" customHeight="1">
      <c r="A242" s="313"/>
      <c r="B242" s="149"/>
      <c r="C242" s="84"/>
      <c r="D242" s="84"/>
      <c r="E242" s="84"/>
      <c r="F242" s="84"/>
      <c r="G242" s="70"/>
      <c r="H242" s="87"/>
      <c r="I242" s="87"/>
      <c r="J242" s="177"/>
    </row>
    <row r="243" spans="1:10">
      <c r="A243" s="82" t="s">
        <v>62</v>
      </c>
      <c r="B243" s="149">
        <v>757</v>
      </c>
      <c r="C243" s="84" t="s">
        <v>43</v>
      </c>
      <c r="D243" s="84" t="s">
        <v>18</v>
      </c>
      <c r="E243" s="84" t="s">
        <v>199</v>
      </c>
      <c r="F243" s="84" t="s">
        <v>63</v>
      </c>
      <c r="G243" s="8">
        <f>G244</f>
        <v>301336.17</v>
      </c>
      <c r="H243" s="8">
        <f t="shared" ref="H243" si="65">H244</f>
        <v>0</v>
      </c>
      <c r="I243" s="8">
        <f t="shared" ref="I243" si="66">I244</f>
        <v>0</v>
      </c>
      <c r="J243" s="178"/>
    </row>
    <row r="244" spans="1:10">
      <c r="A244" s="82" t="s">
        <v>178</v>
      </c>
      <c r="B244" s="149">
        <v>757</v>
      </c>
      <c r="C244" s="84" t="s">
        <v>43</v>
      </c>
      <c r="D244" s="84" t="s">
        <v>18</v>
      </c>
      <c r="E244" s="84" t="s">
        <v>199</v>
      </c>
      <c r="F244" s="84" t="s">
        <v>179</v>
      </c>
      <c r="G244" s="8">
        <v>301336.17</v>
      </c>
      <c r="H244" s="85">
        <v>0</v>
      </c>
      <c r="I244" s="85">
        <v>0</v>
      </c>
      <c r="J244" s="178"/>
    </row>
    <row r="245" spans="1:10" ht="37.5" customHeight="1">
      <c r="A245" s="104" t="s">
        <v>431</v>
      </c>
      <c r="B245" s="149">
        <v>757</v>
      </c>
      <c r="C245" s="84" t="s">
        <v>43</v>
      </c>
      <c r="D245" s="84" t="s">
        <v>18</v>
      </c>
      <c r="E245" s="84" t="s">
        <v>404</v>
      </c>
      <c r="F245" s="84"/>
      <c r="G245" s="85">
        <f t="shared" ref="G245:I246" si="67">G246</f>
        <v>119880.88</v>
      </c>
      <c r="H245" s="85">
        <f t="shared" si="67"/>
        <v>119880.88</v>
      </c>
      <c r="I245" s="85">
        <f t="shared" si="67"/>
        <v>119880.88</v>
      </c>
      <c r="J245" s="178"/>
    </row>
    <row r="246" spans="1:10" ht="26.4">
      <c r="A246" s="82" t="s">
        <v>29</v>
      </c>
      <c r="B246" s="149">
        <v>757</v>
      </c>
      <c r="C246" s="84" t="s">
        <v>43</v>
      </c>
      <c r="D246" s="84" t="s">
        <v>18</v>
      </c>
      <c r="E246" s="84" t="s">
        <v>404</v>
      </c>
      <c r="F246" s="84" t="s">
        <v>30</v>
      </c>
      <c r="G246" s="85">
        <f t="shared" si="67"/>
        <v>119880.88</v>
      </c>
      <c r="H246" s="85">
        <f t="shared" si="67"/>
        <v>119880.88</v>
      </c>
      <c r="I246" s="85">
        <f t="shared" si="67"/>
        <v>119880.88</v>
      </c>
      <c r="J246" s="178"/>
    </row>
    <row r="247" spans="1:10">
      <c r="A247" s="82" t="s">
        <v>31</v>
      </c>
      <c r="B247" s="149">
        <v>757</v>
      </c>
      <c r="C247" s="84" t="s">
        <v>43</v>
      </c>
      <c r="D247" s="84" t="s">
        <v>18</v>
      </c>
      <c r="E247" s="84" t="s">
        <v>404</v>
      </c>
      <c r="F247" s="84" t="s">
        <v>32</v>
      </c>
      <c r="G247" s="85">
        <f>109090.88+10790</f>
        <v>119880.88</v>
      </c>
      <c r="H247" s="85">
        <f>109090.88+10790</f>
        <v>119880.88</v>
      </c>
      <c r="I247" s="85">
        <f>109090.88+10790</f>
        <v>119880.88</v>
      </c>
      <c r="J247" s="178"/>
    </row>
    <row r="248" spans="1:10" hidden="1">
      <c r="A248" s="82" t="s">
        <v>424</v>
      </c>
      <c r="B248" s="149">
        <v>757</v>
      </c>
      <c r="C248" s="84" t="s">
        <v>43</v>
      </c>
      <c r="D248" s="84" t="s">
        <v>18</v>
      </c>
      <c r="E248" s="84" t="s">
        <v>423</v>
      </c>
      <c r="F248" s="84"/>
      <c r="G248" s="85"/>
      <c r="H248" s="85">
        <f>H249</f>
        <v>0</v>
      </c>
      <c r="I248" s="85">
        <f>I249</f>
        <v>0</v>
      </c>
      <c r="J248" s="178"/>
    </row>
    <row r="249" spans="1:10" hidden="1">
      <c r="A249" s="82" t="s">
        <v>271</v>
      </c>
      <c r="B249" s="149">
        <v>757</v>
      </c>
      <c r="C249" s="84" t="s">
        <v>43</v>
      </c>
      <c r="D249" s="84" t="s">
        <v>18</v>
      </c>
      <c r="E249" s="84" t="s">
        <v>554</v>
      </c>
      <c r="F249" s="84"/>
      <c r="G249" s="85">
        <f>G250</f>
        <v>0</v>
      </c>
      <c r="H249" s="85"/>
      <c r="I249" s="85"/>
      <c r="J249" s="178"/>
    </row>
    <row r="250" spans="1:10" hidden="1">
      <c r="A250" s="82" t="s">
        <v>271</v>
      </c>
      <c r="B250" s="149">
        <v>757</v>
      </c>
      <c r="C250" s="84" t="s">
        <v>43</v>
      </c>
      <c r="D250" s="84" t="s">
        <v>18</v>
      </c>
      <c r="E250" s="84" t="s">
        <v>555</v>
      </c>
      <c r="F250" s="84"/>
      <c r="G250" s="85">
        <f t="shared" ref="G250:I251" si="68">G251</f>
        <v>0</v>
      </c>
      <c r="H250" s="85">
        <f t="shared" si="68"/>
        <v>0</v>
      </c>
      <c r="I250" s="85">
        <f t="shared" si="68"/>
        <v>0</v>
      </c>
      <c r="J250" s="178"/>
    </row>
    <row r="251" spans="1:10" ht="26.4" hidden="1">
      <c r="A251" s="82" t="s">
        <v>29</v>
      </c>
      <c r="B251" s="149">
        <v>757</v>
      </c>
      <c r="C251" s="84" t="s">
        <v>43</v>
      </c>
      <c r="D251" s="84" t="s">
        <v>18</v>
      </c>
      <c r="E251" s="84" t="s">
        <v>555</v>
      </c>
      <c r="F251" s="84" t="s">
        <v>30</v>
      </c>
      <c r="G251" s="85">
        <f t="shared" si="68"/>
        <v>0</v>
      </c>
      <c r="H251" s="85">
        <f t="shared" si="68"/>
        <v>0</v>
      </c>
      <c r="I251" s="85">
        <f t="shared" si="68"/>
        <v>0</v>
      </c>
      <c r="J251" s="178"/>
    </row>
    <row r="252" spans="1:10" hidden="1">
      <c r="A252" s="82" t="s">
        <v>31</v>
      </c>
      <c r="B252" s="149">
        <v>757</v>
      </c>
      <c r="C252" s="84" t="s">
        <v>43</v>
      </c>
      <c r="D252" s="84" t="s">
        <v>18</v>
      </c>
      <c r="E252" s="84" t="s">
        <v>555</v>
      </c>
      <c r="F252" s="84" t="s">
        <v>32</v>
      </c>
      <c r="G252" s="85"/>
      <c r="H252" s="85"/>
      <c r="I252" s="85"/>
      <c r="J252" s="178"/>
    </row>
    <row r="253" spans="1:10" ht="26.4" hidden="1">
      <c r="A253" s="82" t="s">
        <v>167</v>
      </c>
      <c r="B253" s="149">
        <v>757</v>
      </c>
      <c r="C253" s="84" t="s">
        <v>43</v>
      </c>
      <c r="D253" s="84" t="s">
        <v>18</v>
      </c>
      <c r="E253" s="84" t="s">
        <v>406</v>
      </c>
      <c r="F253" s="84"/>
      <c r="G253" s="85">
        <f>G255</f>
        <v>0</v>
      </c>
      <c r="H253" s="85">
        <f>H255</f>
        <v>0</v>
      </c>
      <c r="I253" s="85">
        <f>I255</f>
        <v>0</v>
      </c>
      <c r="J253" s="178"/>
    </row>
    <row r="254" spans="1:10" ht="26.4" hidden="1">
      <c r="A254" s="82" t="s">
        <v>167</v>
      </c>
      <c r="B254" s="149">
        <v>757</v>
      </c>
      <c r="C254" s="84" t="s">
        <v>43</v>
      </c>
      <c r="D254" s="84" t="s">
        <v>18</v>
      </c>
      <c r="E254" s="84" t="s">
        <v>405</v>
      </c>
      <c r="F254" s="84"/>
      <c r="G254" s="85">
        <f t="shared" ref="G254:I255" si="69">G255</f>
        <v>0</v>
      </c>
      <c r="H254" s="85">
        <f t="shared" si="69"/>
        <v>0</v>
      </c>
      <c r="I254" s="85">
        <f t="shared" si="69"/>
        <v>0</v>
      </c>
      <c r="J254" s="178"/>
    </row>
    <row r="255" spans="1:10" ht="26.4" hidden="1">
      <c r="A255" s="82" t="s">
        <v>29</v>
      </c>
      <c r="B255" s="149">
        <v>757</v>
      </c>
      <c r="C255" s="84" t="s">
        <v>43</v>
      </c>
      <c r="D255" s="84" t="s">
        <v>18</v>
      </c>
      <c r="E255" s="84" t="s">
        <v>405</v>
      </c>
      <c r="F255" s="84" t="s">
        <v>30</v>
      </c>
      <c r="G255" s="85">
        <f t="shared" si="69"/>
        <v>0</v>
      </c>
      <c r="H255" s="85">
        <f t="shared" si="69"/>
        <v>0</v>
      </c>
      <c r="I255" s="85">
        <f t="shared" si="69"/>
        <v>0</v>
      </c>
      <c r="J255" s="178"/>
    </row>
    <row r="256" spans="1:10" hidden="1">
      <c r="A256" s="82" t="s">
        <v>31</v>
      </c>
      <c r="B256" s="149">
        <v>757</v>
      </c>
      <c r="C256" s="84" t="s">
        <v>43</v>
      </c>
      <c r="D256" s="84" t="s">
        <v>18</v>
      </c>
      <c r="E256" s="84" t="s">
        <v>405</v>
      </c>
      <c r="F256" s="84" t="s">
        <v>32</v>
      </c>
      <c r="G256" s="85"/>
      <c r="H256" s="85"/>
      <c r="I256" s="85"/>
      <c r="J256" s="178"/>
    </row>
    <row r="257" spans="1:18" s="18" customFormat="1" ht="26.4" hidden="1">
      <c r="A257" s="82" t="s">
        <v>464</v>
      </c>
      <c r="B257" s="149">
        <v>757</v>
      </c>
      <c r="C257" s="84" t="s">
        <v>43</v>
      </c>
      <c r="D257" s="84" t="s">
        <v>18</v>
      </c>
      <c r="E257" s="84" t="s">
        <v>261</v>
      </c>
      <c r="F257" s="84"/>
      <c r="G257" s="87">
        <f>G258</f>
        <v>0</v>
      </c>
      <c r="H257" s="87">
        <f t="shared" ref="H257:I257" si="70">H258</f>
        <v>0</v>
      </c>
      <c r="I257" s="87">
        <f t="shared" si="70"/>
        <v>0</v>
      </c>
      <c r="J257" s="177"/>
      <c r="K257" s="199"/>
      <c r="L257" s="199"/>
      <c r="M257" s="199"/>
      <c r="N257" s="199"/>
      <c r="O257" s="199"/>
      <c r="P257" s="199"/>
      <c r="Q257" s="199"/>
      <c r="R257" s="199"/>
    </row>
    <row r="258" spans="1:18" s="18" customFormat="1" ht="61.5" hidden="1" customHeight="1">
      <c r="A258" s="82" t="s">
        <v>580</v>
      </c>
      <c r="B258" s="149">
        <v>757</v>
      </c>
      <c r="C258" s="84" t="s">
        <v>43</v>
      </c>
      <c r="D258" s="84" t="s">
        <v>18</v>
      </c>
      <c r="E258" s="84" t="s">
        <v>579</v>
      </c>
      <c r="F258" s="84"/>
      <c r="G258" s="87">
        <f>G259</f>
        <v>0</v>
      </c>
      <c r="H258" s="87">
        <f t="shared" ref="H258:I259" si="71">H259</f>
        <v>0</v>
      </c>
      <c r="I258" s="87">
        <f t="shared" si="71"/>
        <v>0</v>
      </c>
      <c r="J258" s="177"/>
      <c r="K258" s="199"/>
      <c r="L258" s="199"/>
      <c r="M258" s="199"/>
      <c r="N258" s="199"/>
      <c r="O258" s="199"/>
      <c r="P258" s="199"/>
      <c r="Q258" s="199"/>
      <c r="R258" s="199"/>
    </row>
    <row r="259" spans="1:18" s="18" customFormat="1" ht="26.4" hidden="1">
      <c r="A259" s="82" t="s">
        <v>29</v>
      </c>
      <c r="B259" s="149">
        <v>757</v>
      </c>
      <c r="C259" s="84" t="s">
        <v>43</v>
      </c>
      <c r="D259" s="84" t="s">
        <v>18</v>
      </c>
      <c r="E259" s="84" t="s">
        <v>579</v>
      </c>
      <c r="F259" s="84" t="s">
        <v>30</v>
      </c>
      <c r="G259" s="87">
        <f>G260</f>
        <v>0</v>
      </c>
      <c r="H259" s="87">
        <f t="shared" si="71"/>
        <v>0</v>
      </c>
      <c r="I259" s="87">
        <f t="shared" si="71"/>
        <v>0</v>
      </c>
      <c r="J259" s="177"/>
      <c r="K259" s="199"/>
      <c r="L259" s="199"/>
      <c r="M259" s="199"/>
      <c r="N259" s="199"/>
      <c r="O259" s="199"/>
      <c r="P259" s="199"/>
      <c r="Q259" s="199"/>
      <c r="R259" s="199"/>
    </row>
    <row r="260" spans="1:18" s="18" customFormat="1" hidden="1">
      <c r="A260" s="82" t="s">
        <v>31</v>
      </c>
      <c r="B260" s="149">
        <v>757</v>
      </c>
      <c r="C260" s="84" t="s">
        <v>43</v>
      </c>
      <c r="D260" s="84" t="s">
        <v>18</v>
      </c>
      <c r="E260" s="84" t="s">
        <v>579</v>
      </c>
      <c r="F260" s="84" t="s">
        <v>32</v>
      </c>
      <c r="G260" s="87"/>
      <c r="H260" s="87">
        <v>0</v>
      </c>
      <c r="I260" s="87">
        <v>0</v>
      </c>
      <c r="J260" s="177"/>
      <c r="K260" s="199"/>
      <c r="L260" s="199"/>
      <c r="M260" s="199"/>
      <c r="N260" s="199"/>
      <c r="O260" s="199"/>
      <c r="P260" s="199"/>
      <c r="Q260" s="199"/>
      <c r="R260" s="199"/>
    </row>
    <row r="261" spans="1:18" ht="41.25" hidden="1" customHeight="1">
      <c r="A261" s="82" t="s">
        <v>507</v>
      </c>
      <c r="B261" s="149">
        <v>757</v>
      </c>
      <c r="C261" s="84" t="s">
        <v>43</v>
      </c>
      <c r="D261" s="84" t="s">
        <v>18</v>
      </c>
      <c r="E261" s="84" t="s">
        <v>506</v>
      </c>
      <c r="F261" s="84"/>
      <c r="G261" s="87">
        <f>G262</f>
        <v>0</v>
      </c>
      <c r="H261" s="87">
        <f t="shared" ref="H261:I262" si="72">H262</f>
        <v>0</v>
      </c>
      <c r="I261" s="87">
        <f t="shared" si="72"/>
        <v>0</v>
      </c>
      <c r="J261" s="177"/>
    </row>
    <row r="262" spans="1:18" ht="45" hidden="1" customHeight="1">
      <c r="A262" s="82" t="s">
        <v>29</v>
      </c>
      <c r="B262" s="149">
        <v>757</v>
      </c>
      <c r="C262" s="84" t="s">
        <v>43</v>
      </c>
      <c r="D262" s="84" t="s">
        <v>18</v>
      </c>
      <c r="E262" s="84" t="s">
        <v>506</v>
      </c>
      <c r="F262" s="84" t="s">
        <v>30</v>
      </c>
      <c r="G262" s="87">
        <f>G263</f>
        <v>0</v>
      </c>
      <c r="H262" s="87">
        <f t="shared" si="72"/>
        <v>0</v>
      </c>
      <c r="I262" s="87">
        <f t="shared" si="72"/>
        <v>0</v>
      </c>
      <c r="J262" s="177"/>
      <c r="K262" s="177"/>
      <c r="L262" s="177"/>
    </row>
    <row r="263" spans="1:18" ht="19.5" hidden="1" customHeight="1">
      <c r="A263" s="82" t="s">
        <v>31</v>
      </c>
      <c r="B263" s="149">
        <v>757</v>
      </c>
      <c r="C263" s="84" t="s">
        <v>43</v>
      </c>
      <c r="D263" s="84" t="s">
        <v>18</v>
      </c>
      <c r="E263" s="84" t="s">
        <v>506</v>
      </c>
      <c r="F263" s="84" t="s">
        <v>32</v>
      </c>
      <c r="G263" s="87">
        <v>0</v>
      </c>
      <c r="H263" s="87"/>
      <c r="I263" s="87"/>
      <c r="J263" s="177"/>
    </row>
    <row r="264" spans="1:18" ht="69" hidden="1" customHeight="1">
      <c r="A264" s="82" t="s">
        <v>1011</v>
      </c>
      <c r="B264" s="149">
        <v>757</v>
      </c>
      <c r="C264" s="84" t="s">
        <v>43</v>
      </c>
      <c r="D264" s="84" t="s">
        <v>18</v>
      </c>
      <c r="E264" s="84" t="s">
        <v>1010</v>
      </c>
      <c r="F264" s="84"/>
      <c r="G264" s="85">
        <f t="shared" ref="G264:I265" si="73">G265</f>
        <v>0</v>
      </c>
      <c r="H264" s="85">
        <f t="shared" si="73"/>
        <v>0</v>
      </c>
      <c r="I264" s="85">
        <f t="shared" si="73"/>
        <v>0</v>
      </c>
      <c r="J264" s="178"/>
    </row>
    <row r="265" spans="1:18" ht="26.4" hidden="1">
      <c r="A265" s="82" t="s">
        <v>29</v>
      </c>
      <c r="B265" s="149">
        <v>757</v>
      </c>
      <c r="C265" s="84" t="s">
        <v>43</v>
      </c>
      <c r="D265" s="84" t="s">
        <v>18</v>
      </c>
      <c r="E265" s="84" t="s">
        <v>1010</v>
      </c>
      <c r="F265" s="84" t="s">
        <v>30</v>
      </c>
      <c r="G265" s="85">
        <f t="shared" si="73"/>
        <v>0</v>
      </c>
      <c r="H265" s="85">
        <f t="shared" si="73"/>
        <v>0</v>
      </c>
      <c r="I265" s="85">
        <f t="shared" si="73"/>
        <v>0</v>
      </c>
      <c r="J265" s="178"/>
    </row>
    <row r="266" spans="1:18" hidden="1">
      <c r="A266" s="82" t="s">
        <v>31</v>
      </c>
      <c r="B266" s="149">
        <v>757</v>
      </c>
      <c r="C266" s="84" t="s">
        <v>43</v>
      </c>
      <c r="D266" s="84" t="s">
        <v>18</v>
      </c>
      <c r="E266" s="84" t="s">
        <v>1010</v>
      </c>
      <c r="F266" s="84" t="s">
        <v>32</v>
      </c>
      <c r="G266" s="85"/>
      <c r="H266" s="85"/>
      <c r="I266" s="85"/>
      <c r="J266" s="178"/>
    </row>
    <row r="267" spans="1:18" ht="37.5" customHeight="1">
      <c r="A267" s="82" t="s">
        <v>182</v>
      </c>
      <c r="B267" s="149">
        <v>757</v>
      </c>
      <c r="C267" s="84" t="s">
        <v>43</v>
      </c>
      <c r="D267" s="84" t="s">
        <v>18</v>
      </c>
      <c r="E267" s="84" t="s">
        <v>181</v>
      </c>
      <c r="F267" s="84"/>
      <c r="G267" s="85">
        <f>G268</f>
        <v>220600</v>
      </c>
      <c r="H267" s="85">
        <f t="shared" ref="H267:I267" si="74">H268</f>
        <v>123626.37</v>
      </c>
      <c r="I267" s="85">
        <f t="shared" si="74"/>
        <v>0</v>
      </c>
      <c r="J267" s="178"/>
    </row>
    <row r="268" spans="1:18" ht="26.4">
      <c r="A268" s="82" t="s">
        <v>29</v>
      </c>
      <c r="B268" s="149">
        <v>757</v>
      </c>
      <c r="C268" s="84" t="s">
        <v>43</v>
      </c>
      <c r="D268" s="84" t="s">
        <v>18</v>
      </c>
      <c r="E268" s="84" t="s">
        <v>181</v>
      </c>
      <c r="F268" s="84" t="s">
        <v>30</v>
      </c>
      <c r="G268" s="85">
        <f>G269</f>
        <v>220600</v>
      </c>
      <c r="H268" s="85">
        <f t="shared" ref="H268:I268" si="75">H269</f>
        <v>123626.37</v>
      </c>
      <c r="I268" s="85">
        <f t="shared" si="75"/>
        <v>0</v>
      </c>
      <c r="J268" s="178"/>
    </row>
    <row r="269" spans="1:18">
      <c r="A269" s="82" t="s">
        <v>31</v>
      </c>
      <c r="B269" s="149">
        <v>757</v>
      </c>
      <c r="C269" s="84" t="s">
        <v>43</v>
      </c>
      <c r="D269" s="84" t="s">
        <v>18</v>
      </c>
      <c r="E269" s="84" t="s">
        <v>181</v>
      </c>
      <c r="F269" s="84" t="s">
        <v>32</v>
      </c>
      <c r="G269" s="8">
        <v>220600</v>
      </c>
      <c r="H269" s="85">
        <v>123626.37</v>
      </c>
      <c r="I269" s="85">
        <v>0</v>
      </c>
      <c r="J269" s="178"/>
    </row>
    <row r="270" spans="1:18" ht="26.25" hidden="1" customHeight="1">
      <c r="A270" s="82" t="s">
        <v>900</v>
      </c>
      <c r="B270" s="149">
        <v>757</v>
      </c>
      <c r="C270" s="84" t="s">
        <v>43</v>
      </c>
      <c r="D270" s="84" t="s">
        <v>18</v>
      </c>
      <c r="E270" s="84" t="s">
        <v>899</v>
      </c>
      <c r="F270" s="84"/>
      <c r="G270" s="87">
        <f>G271</f>
        <v>0</v>
      </c>
      <c r="H270" s="87">
        <f t="shared" ref="H270:I270" si="76">H271</f>
        <v>0</v>
      </c>
      <c r="I270" s="87">
        <f t="shared" si="76"/>
        <v>0</v>
      </c>
      <c r="J270" s="177"/>
    </row>
    <row r="271" spans="1:18" ht="43.5" hidden="1" customHeight="1">
      <c r="A271" s="82" t="s">
        <v>29</v>
      </c>
      <c r="B271" s="149">
        <v>757</v>
      </c>
      <c r="C271" s="84" t="s">
        <v>43</v>
      </c>
      <c r="D271" s="84" t="s">
        <v>18</v>
      </c>
      <c r="E271" s="84" t="s">
        <v>899</v>
      </c>
      <c r="F271" s="84" t="s">
        <v>30</v>
      </c>
      <c r="G271" s="87">
        <f>G272</f>
        <v>0</v>
      </c>
      <c r="H271" s="87">
        <f t="shared" ref="H271:I271" si="77">H272</f>
        <v>0</v>
      </c>
      <c r="I271" s="87">
        <f t="shared" si="77"/>
        <v>0</v>
      </c>
      <c r="J271" s="177"/>
      <c r="K271" s="177"/>
      <c r="L271" s="177"/>
    </row>
    <row r="272" spans="1:18" ht="20.25" hidden="1" customHeight="1">
      <c r="A272" s="82" t="s">
        <v>31</v>
      </c>
      <c r="B272" s="149">
        <v>757</v>
      </c>
      <c r="C272" s="84" t="s">
        <v>43</v>
      </c>
      <c r="D272" s="84" t="s">
        <v>18</v>
      </c>
      <c r="E272" s="84" t="s">
        <v>899</v>
      </c>
      <c r="F272" s="84" t="s">
        <v>32</v>
      </c>
      <c r="G272" s="87"/>
      <c r="H272" s="87"/>
      <c r="I272" s="87"/>
      <c r="J272" s="177"/>
    </row>
    <row r="273" spans="1:12" ht="65.25" customHeight="1">
      <c r="A273" s="104" t="s">
        <v>864</v>
      </c>
      <c r="B273" s="149">
        <v>757</v>
      </c>
      <c r="C273" s="84" t="s">
        <v>43</v>
      </c>
      <c r="D273" s="84" t="s">
        <v>18</v>
      </c>
      <c r="E273" s="84" t="s">
        <v>669</v>
      </c>
      <c r="F273" s="84"/>
      <c r="G273" s="87">
        <f>G274</f>
        <v>4472402.3899999997</v>
      </c>
      <c r="H273" s="87">
        <f t="shared" ref="H273:H284" si="78">H274</f>
        <v>0</v>
      </c>
      <c r="I273" s="87">
        <f t="shared" ref="I273:I284" si="79">I274</f>
        <v>0</v>
      </c>
      <c r="J273" s="177"/>
    </row>
    <row r="274" spans="1:12" ht="45" customHeight="1">
      <c r="A274" s="82" t="s">
        <v>29</v>
      </c>
      <c r="B274" s="149">
        <v>757</v>
      </c>
      <c r="C274" s="84" t="s">
        <v>43</v>
      </c>
      <c r="D274" s="84" t="s">
        <v>18</v>
      </c>
      <c r="E274" s="84" t="s">
        <v>669</v>
      </c>
      <c r="F274" s="84" t="s">
        <v>30</v>
      </c>
      <c r="G274" s="87">
        <f>G275</f>
        <v>4472402.3899999997</v>
      </c>
      <c r="H274" s="87">
        <f t="shared" si="78"/>
        <v>0</v>
      </c>
      <c r="I274" s="87">
        <f t="shared" si="79"/>
        <v>0</v>
      </c>
      <c r="J274" s="177"/>
      <c r="K274" s="177"/>
      <c r="L274" s="177"/>
    </row>
    <row r="275" spans="1:12" ht="28.5" customHeight="1">
      <c r="A275" s="82" t="s">
        <v>31</v>
      </c>
      <c r="B275" s="149">
        <v>757</v>
      </c>
      <c r="C275" s="84" t="s">
        <v>43</v>
      </c>
      <c r="D275" s="84" t="s">
        <v>18</v>
      </c>
      <c r="E275" s="84" t="s">
        <v>669</v>
      </c>
      <c r="F275" s="84" t="s">
        <v>32</v>
      </c>
      <c r="G275" s="87">
        <v>4472402.3899999997</v>
      </c>
      <c r="H275" s="87">
        <v>0</v>
      </c>
      <c r="I275" s="87">
        <v>0</v>
      </c>
      <c r="J275" s="177"/>
    </row>
    <row r="276" spans="1:12" ht="28.5" hidden="1" customHeight="1">
      <c r="A276" s="82" t="s">
        <v>906</v>
      </c>
      <c r="B276" s="149">
        <v>757</v>
      </c>
      <c r="C276" s="84" t="s">
        <v>43</v>
      </c>
      <c r="D276" s="84" t="s">
        <v>18</v>
      </c>
      <c r="E276" s="84" t="s">
        <v>905</v>
      </c>
      <c r="F276" s="84"/>
      <c r="G276" s="87">
        <f>G277</f>
        <v>0</v>
      </c>
      <c r="H276" s="87">
        <f t="shared" ref="H276:I276" si="80">H277</f>
        <v>0</v>
      </c>
      <c r="I276" s="87">
        <f t="shared" si="80"/>
        <v>0</v>
      </c>
      <c r="J276" s="177"/>
    </row>
    <row r="277" spans="1:12" ht="36" hidden="1" customHeight="1">
      <c r="A277" s="82" t="s">
        <v>907</v>
      </c>
      <c r="B277" s="149">
        <v>757</v>
      </c>
      <c r="C277" s="84" t="s">
        <v>43</v>
      </c>
      <c r="D277" s="84" t="s">
        <v>18</v>
      </c>
      <c r="E277" s="84" t="s">
        <v>904</v>
      </c>
      <c r="F277" s="84"/>
      <c r="G277" s="87">
        <f>G278</f>
        <v>0</v>
      </c>
      <c r="H277" s="87">
        <f t="shared" si="78"/>
        <v>0</v>
      </c>
      <c r="I277" s="87">
        <f t="shared" si="79"/>
        <v>0</v>
      </c>
      <c r="J277" s="177"/>
    </row>
    <row r="278" spans="1:12" ht="41.25" hidden="1" customHeight="1">
      <c r="A278" s="82" t="s">
        <v>29</v>
      </c>
      <c r="B278" s="149">
        <v>757</v>
      </c>
      <c r="C278" s="84" t="s">
        <v>43</v>
      </c>
      <c r="D278" s="84" t="s">
        <v>18</v>
      </c>
      <c r="E278" s="84" t="s">
        <v>904</v>
      </c>
      <c r="F278" s="84" t="s">
        <v>30</v>
      </c>
      <c r="G278" s="87">
        <f>G279</f>
        <v>0</v>
      </c>
      <c r="H278" s="87">
        <f t="shared" si="78"/>
        <v>0</v>
      </c>
      <c r="I278" s="87">
        <f t="shared" si="79"/>
        <v>0</v>
      </c>
      <c r="J278" s="177"/>
      <c r="K278" s="177"/>
      <c r="L278" s="177"/>
    </row>
    <row r="279" spans="1:12" ht="22.5" hidden="1" customHeight="1">
      <c r="A279" s="82" t="s">
        <v>31</v>
      </c>
      <c r="B279" s="149">
        <v>757</v>
      </c>
      <c r="C279" s="84" t="s">
        <v>43</v>
      </c>
      <c r="D279" s="84" t="s">
        <v>18</v>
      </c>
      <c r="E279" s="84" t="s">
        <v>904</v>
      </c>
      <c r="F279" s="84" t="s">
        <v>32</v>
      </c>
      <c r="G279" s="87"/>
      <c r="H279" s="87"/>
      <c r="I279" s="87"/>
      <c r="J279" s="177"/>
    </row>
    <row r="280" spans="1:12" ht="48" hidden="1" customHeight="1">
      <c r="A280" s="82" t="s">
        <v>749</v>
      </c>
      <c r="B280" s="149">
        <v>757</v>
      </c>
      <c r="C280" s="84" t="s">
        <v>43</v>
      </c>
      <c r="D280" s="84" t="s">
        <v>18</v>
      </c>
      <c r="E280" s="84" t="s">
        <v>748</v>
      </c>
      <c r="F280" s="84"/>
      <c r="G280" s="87">
        <f>G281</f>
        <v>0</v>
      </c>
      <c r="H280" s="87">
        <f t="shared" si="78"/>
        <v>0</v>
      </c>
      <c r="I280" s="87">
        <f t="shared" si="79"/>
        <v>0</v>
      </c>
      <c r="J280" s="177"/>
    </row>
    <row r="281" spans="1:12" ht="24" hidden="1" customHeight="1">
      <c r="A281" s="82" t="s">
        <v>62</v>
      </c>
      <c r="B281" s="149">
        <v>757</v>
      </c>
      <c r="C281" s="84" t="s">
        <v>43</v>
      </c>
      <c r="D281" s="84" t="s">
        <v>18</v>
      </c>
      <c r="E281" s="84" t="s">
        <v>748</v>
      </c>
      <c r="F281" s="84" t="s">
        <v>63</v>
      </c>
      <c r="G281" s="87">
        <f>G282</f>
        <v>0</v>
      </c>
      <c r="H281" s="87">
        <f t="shared" si="78"/>
        <v>0</v>
      </c>
      <c r="I281" s="87">
        <f t="shared" si="79"/>
        <v>0</v>
      </c>
      <c r="J281" s="177"/>
      <c r="K281" s="177"/>
      <c r="L281" s="177"/>
    </row>
    <row r="282" spans="1:12" ht="29.25" hidden="1" customHeight="1">
      <c r="A282" s="82" t="s">
        <v>178</v>
      </c>
      <c r="B282" s="149">
        <v>757</v>
      </c>
      <c r="C282" s="84" t="s">
        <v>43</v>
      </c>
      <c r="D282" s="84" t="s">
        <v>18</v>
      </c>
      <c r="E282" s="84" t="s">
        <v>748</v>
      </c>
      <c r="F282" s="84" t="s">
        <v>179</v>
      </c>
      <c r="G282" s="87"/>
      <c r="H282" s="87"/>
      <c r="I282" s="87"/>
      <c r="J282" s="177"/>
    </row>
    <row r="283" spans="1:12" ht="30" hidden="1" customHeight="1">
      <c r="A283" s="82" t="s">
        <v>749</v>
      </c>
      <c r="B283" s="149">
        <v>757</v>
      </c>
      <c r="C283" s="84" t="s">
        <v>43</v>
      </c>
      <c r="D283" s="84" t="s">
        <v>18</v>
      </c>
      <c r="E283" s="84" t="s">
        <v>558</v>
      </c>
      <c r="F283" s="84"/>
      <c r="G283" s="87">
        <f>G284</f>
        <v>0</v>
      </c>
      <c r="H283" s="87">
        <f t="shared" si="78"/>
        <v>0</v>
      </c>
      <c r="I283" s="87">
        <f t="shared" si="79"/>
        <v>0</v>
      </c>
      <c r="J283" s="177"/>
    </row>
    <row r="284" spans="1:12" ht="41.25" hidden="1" customHeight="1">
      <c r="A284" s="82" t="s">
        <v>29</v>
      </c>
      <c r="B284" s="149">
        <v>757</v>
      </c>
      <c r="C284" s="84" t="s">
        <v>43</v>
      </c>
      <c r="D284" s="84" t="s">
        <v>18</v>
      </c>
      <c r="E284" s="84" t="s">
        <v>558</v>
      </c>
      <c r="F284" s="84" t="s">
        <v>30</v>
      </c>
      <c r="G284" s="87">
        <f>G285</f>
        <v>0</v>
      </c>
      <c r="H284" s="87">
        <f t="shared" si="78"/>
        <v>0</v>
      </c>
      <c r="I284" s="87">
        <f t="shared" si="79"/>
        <v>0</v>
      </c>
      <c r="J284" s="177"/>
      <c r="K284" s="177"/>
      <c r="L284" s="177"/>
    </row>
    <row r="285" spans="1:12" ht="16.5" hidden="1" customHeight="1">
      <c r="A285" s="82" t="s">
        <v>31</v>
      </c>
      <c r="B285" s="149">
        <v>757</v>
      </c>
      <c r="C285" s="84" t="s">
        <v>43</v>
      </c>
      <c r="D285" s="84" t="s">
        <v>18</v>
      </c>
      <c r="E285" s="84" t="s">
        <v>558</v>
      </c>
      <c r="F285" s="84" t="s">
        <v>32</v>
      </c>
      <c r="G285" s="87"/>
      <c r="H285" s="87"/>
      <c r="I285" s="87"/>
      <c r="J285" s="177"/>
    </row>
    <row r="286" spans="1:12" ht="26.4">
      <c r="A286" s="82" t="s">
        <v>830</v>
      </c>
      <c r="B286" s="149">
        <v>757</v>
      </c>
      <c r="C286" s="84" t="s">
        <v>43</v>
      </c>
      <c r="D286" s="84" t="s">
        <v>18</v>
      </c>
      <c r="E286" s="84" t="s">
        <v>842</v>
      </c>
      <c r="F286" s="84"/>
      <c r="G286" s="87">
        <f>G287</f>
        <v>670000</v>
      </c>
      <c r="H286" s="87">
        <f t="shared" ref="H286:I286" si="81">H287</f>
        <v>670000</v>
      </c>
      <c r="I286" s="87">
        <f t="shared" si="81"/>
        <v>670000</v>
      </c>
      <c r="J286" s="177"/>
    </row>
    <row r="287" spans="1:12" ht="26.4">
      <c r="A287" s="82" t="s">
        <v>29</v>
      </c>
      <c r="B287" s="149">
        <v>757</v>
      </c>
      <c r="C287" s="84" t="s">
        <v>43</v>
      </c>
      <c r="D287" s="84" t="s">
        <v>18</v>
      </c>
      <c r="E287" s="84" t="s">
        <v>842</v>
      </c>
      <c r="F287" s="84" t="s">
        <v>30</v>
      </c>
      <c r="G287" s="87">
        <f>G288+G289</f>
        <v>670000</v>
      </c>
      <c r="H287" s="87">
        <f t="shared" ref="H287:I287" si="82">H288+H289</f>
        <v>670000</v>
      </c>
      <c r="I287" s="87">
        <f t="shared" si="82"/>
        <v>670000</v>
      </c>
      <c r="J287" s="177"/>
    </row>
    <row r="288" spans="1:12" ht="19.5" customHeight="1">
      <c r="A288" s="82" t="s">
        <v>31</v>
      </c>
      <c r="B288" s="149">
        <v>757</v>
      </c>
      <c r="C288" s="84" t="s">
        <v>43</v>
      </c>
      <c r="D288" s="84" t="s">
        <v>18</v>
      </c>
      <c r="E288" s="84" t="s">
        <v>842</v>
      </c>
      <c r="F288" s="84" t="s">
        <v>32</v>
      </c>
      <c r="G288" s="70">
        <v>640000</v>
      </c>
      <c r="H288" s="70">
        <v>640000</v>
      </c>
      <c r="I288" s="70">
        <v>640000</v>
      </c>
      <c r="J288" s="177"/>
    </row>
    <row r="289" spans="1:10" ht="19.5" customHeight="1">
      <c r="A289" s="82" t="s">
        <v>617</v>
      </c>
      <c r="B289" s="149">
        <v>757</v>
      </c>
      <c r="C289" s="84" t="s">
        <v>43</v>
      </c>
      <c r="D289" s="84" t="s">
        <v>18</v>
      </c>
      <c r="E289" s="84" t="s">
        <v>842</v>
      </c>
      <c r="F289" s="84" t="s">
        <v>616</v>
      </c>
      <c r="G289" s="70">
        <v>30000</v>
      </c>
      <c r="H289" s="70">
        <v>30000</v>
      </c>
      <c r="I289" s="70">
        <v>30000</v>
      </c>
      <c r="J289" s="177"/>
    </row>
    <row r="290" spans="1:10">
      <c r="A290" s="82" t="s">
        <v>832</v>
      </c>
      <c r="B290" s="149">
        <v>757</v>
      </c>
      <c r="C290" s="84" t="s">
        <v>43</v>
      </c>
      <c r="D290" s="84" t="s">
        <v>18</v>
      </c>
      <c r="E290" s="84" t="s">
        <v>831</v>
      </c>
      <c r="F290" s="84"/>
      <c r="G290" s="70">
        <f>G291</f>
        <v>392000</v>
      </c>
      <c r="H290" s="70">
        <f t="shared" ref="H290:I290" si="83">H291</f>
        <v>392000</v>
      </c>
      <c r="I290" s="70">
        <f t="shared" si="83"/>
        <v>392000</v>
      </c>
      <c r="J290" s="177"/>
    </row>
    <row r="291" spans="1:10" ht="26.4">
      <c r="A291" s="82" t="s">
        <v>29</v>
      </c>
      <c r="B291" s="149">
        <v>757</v>
      </c>
      <c r="C291" s="84" t="s">
        <v>43</v>
      </c>
      <c r="D291" s="84" t="s">
        <v>18</v>
      </c>
      <c r="E291" s="84" t="s">
        <v>831</v>
      </c>
      <c r="F291" s="84" t="s">
        <v>30</v>
      </c>
      <c r="G291" s="70">
        <f>G292+G293</f>
        <v>392000</v>
      </c>
      <c r="H291" s="70">
        <f t="shared" ref="H291:I291" si="84">H292+H293</f>
        <v>392000</v>
      </c>
      <c r="I291" s="70">
        <f t="shared" si="84"/>
        <v>392000</v>
      </c>
      <c r="J291" s="177"/>
    </row>
    <row r="292" spans="1:10" ht="19.5" customHeight="1">
      <c r="A292" s="82" t="s">
        <v>31</v>
      </c>
      <c r="B292" s="149">
        <v>757</v>
      </c>
      <c r="C292" s="84" t="s">
        <v>43</v>
      </c>
      <c r="D292" s="84" t="s">
        <v>18</v>
      </c>
      <c r="E292" s="84" t="s">
        <v>831</v>
      </c>
      <c r="F292" s="84" t="s">
        <v>32</v>
      </c>
      <c r="G292" s="70">
        <v>374000</v>
      </c>
      <c r="H292" s="70">
        <v>374000</v>
      </c>
      <c r="I292" s="70">
        <v>374000</v>
      </c>
      <c r="J292" s="177"/>
    </row>
    <row r="293" spans="1:10" ht="19.5" customHeight="1">
      <c r="A293" s="82" t="s">
        <v>617</v>
      </c>
      <c r="B293" s="149">
        <v>757</v>
      </c>
      <c r="C293" s="84" t="s">
        <v>43</v>
      </c>
      <c r="D293" s="84" t="s">
        <v>18</v>
      </c>
      <c r="E293" s="84" t="s">
        <v>831</v>
      </c>
      <c r="F293" s="84" t="s">
        <v>616</v>
      </c>
      <c r="G293" s="70">
        <v>18000</v>
      </c>
      <c r="H293" s="70">
        <v>18000</v>
      </c>
      <c r="I293" s="70">
        <v>18000</v>
      </c>
      <c r="J293" s="177"/>
    </row>
    <row r="294" spans="1:10" ht="26.4">
      <c r="A294" s="82" t="s">
        <v>827</v>
      </c>
      <c r="B294" s="149">
        <v>757</v>
      </c>
      <c r="C294" s="84" t="s">
        <v>43</v>
      </c>
      <c r="D294" s="84" t="s">
        <v>18</v>
      </c>
      <c r="E294" s="84" t="s">
        <v>826</v>
      </c>
      <c r="F294" s="84"/>
      <c r="G294" s="70">
        <f>G295</f>
        <v>30000</v>
      </c>
      <c r="H294" s="70">
        <f t="shared" ref="H294:I294" si="85">H295</f>
        <v>30000</v>
      </c>
      <c r="I294" s="70">
        <f t="shared" si="85"/>
        <v>30000</v>
      </c>
      <c r="J294" s="177"/>
    </row>
    <row r="295" spans="1:10" ht="26.4">
      <c r="A295" s="82" t="s">
        <v>29</v>
      </c>
      <c r="B295" s="149">
        <v>757</v>
      </c>
      <c r="C295" s="84" t="s">
        <v>43</v>
      </c>
      <c r="D295" s="84" t="s">
        <v>18</v>
      </c>
      <c r="E295" s="84" t="s">
        <v>826</v>
      </c>
      <c r="F295" s="84" t="s">
        <v>30</v>
      </c>
      <c r="G295" s="70">
        <f>G296</f>
        <v>30000</v>
      </c>
      <c r="H295" s="70">
        <f>H296</f>
        <v>30000</v>
      </c>
      <c r="I295" s="70">
        <f>I296</f>
        <v>30000</v>
      </c>
      <c r="J295" s="177"/>
    </row>
    <row r="296" spans="1:10" ht="19.5" customHeight="1">
      <c r="A296" s="82" t="s">
        <v>31</v>
      </c>
      <c r="B296" s="149">
        <v>757</v>
      </c>
      <c r="C296" s="84" t="s">
        <v>43</v>
      </c>
      <c r="D296" s="84" t="s">
        <v>18</v>
      </c>
      <c r="E296" s="84" t="s">
        <v>826</v>
      </c>
      <c r="F296" s="84" t="s">
        <v>32</v>
      </c>
      <c r="G296" s="70">
        <v>30000</v>
      </c>
      <c r="H296" s="70">
        <v>30000</v>
      </c>
      <c r="I296" s="70">
        <v>30000</v>
      </c>
      <c r="J296" s="177"/>
    </row>
    <row r="297" spans="1:10" ht="39.6">
      <c r="A297" s="82" t="s">
        <v>834</v>
      </c>
      <c r="B297" s="149">
        <v>757</v>
      </c>
      <c r="C297" s="84" t="s">
        <v>43</v>
      </c>
      <c r="D297" s="84" t="s">
        <v>18</v>
      </c>
      <c r="E297" s="84" t="s">
        <v>833</v>
      </c>
      <c r="F297" s="84"/>
      <c r="G297" s="70">
        <f>G298</f>
        <v>21600</v>
      </c>
      <c r="H297" s="70">
        <f t="shared" ref="H297:I297" si="86">H298</f>
        <v>0</v>
      </c>
      <c r="I297" s="70">
        <f t="shared" si="86"/>
        <v>0</v>
      </c>
      <c r="J297" s="177"/>
    </row>
    <row r="298" spans="1:10" ht="26.4">
      <c r="A298" s="82" t="s">
        <v>29</v>
      </c>
      <c r="B298" s="149">
        <v>757</v>
      </c>
      <c r="C298" s="84" t="s">
        <v>43</v>
      </c>
      <c r="D298" s="84" t="s">
        <v>18</v>
      </c>
      <c r="E298" s="84" t="s">
        <v>833</v>
      </c>
      <c r="F298" s="84" t="s">
        <v>30</v>
      </c>
      <c r="G298" s="87">
        <f>G299</f>
        <v>21600</v>
      </c>
      <c r="H298" s="87">
        <f>H299</f>
        <v>0</v>
      </c>
      <c r="I298" s="87">
        <f>I299</f>
        <v>0</v>
      </c>
      <c r="J298" s="177"/>
    </row>
    <row r="299" spans="1:10" ht="19.5" customHeight="1">
      <c r="A299" s="82" t="s">
        <v>31</v>
      </c>
      <c r="B299" s="149">
        <v>757</v>
      </c>
      <c r="C299" s="84" t="s">
        <v>43</v>
      </c>
      <c r="D299" s="84" t="s">
        <v>18</v>
      </c>
      <c r="E299" s="84" t="s">
        <v>833</v>
      </c>
      <c r="F299" s="84" t="s">
        <v>32</v>
      </c>
      <c r="G299" s="70">
        <v>21600</v>
      </c>
      <c r="H299" s="87">
        <v>0</v>
      </c>
      <c r="I299" s="87">
        <v>0</v>
      </c>
      <c r="J299" s="177"/>
    </row>
    <row r="300" spans="1:10" ht="26.4" hidden="1">
      <c r="A300" s="82" t="s">
        <v>836</v>
      </c>
      <c r="B300" s="149">
        <v>757</v>
      </c>
      <c r="C300" s="84" t="s">
        <v>43</v>
      </c>
      <c r="D300" s="84" t="s">
        <v>18</v>
      </c>
      <c r="E300" s="84" t="s">
        <v>835</v>
      </c>
      <c r="F300" s="84"/>
      <c r="G300" s="70">
        <f>G301</f>
        <v>0</v>
      </c>
      <c r="H300" s="87">
        <f t="shared" ref="H300:I300" si="87">H301</f>
        <v>0</v>
      </c>
      <c r="I300" s="87">
        <f t="shared" si="87"/>
        <v>0</v>
      </c>
      <c r="J300" s="177"/>
    </row>
    <row r="301" spans="1:10" ht="26.4" hidden="1">
      <c r="A301" s="82" t="s">
        <v>29</v>
      </c>
      <c r="B301" s="149">
        <v>757</v>
      </c>
      <c r="C301" s="84" t="s">
        <v>43</v>
      </c>
      <c r="D301" s="84" t="s">
        <v>18</v>
      </c>
      <c r="E301" s="84" t="s">
        <v>835</v>
      </c>
      <c r="F301" s="84" t="s">
        <v>30</v>
      </c>
      <c r="G301" s="70">
        <f>G302</f>
        <v>0</v>
      </c>
      <c r="H301" s="87">
        <f>H302</f>
        <v>0</v>
      </c>
      <c r="I301" s="87">
        <f>I302</f>
        <v>0</v>
      </c>
      <c r="J301" s="177"/>
    </row>
    <row r="302" spans="1:10" ht="19.5" hidden="1" customHeight="1">
      <c r="A302" s="82" t="s">
        <v>31</v>
      </c>
      <c r="B302" s="149">
        <v>757</v>
      </c>
      <c r="C302" s="84" t="s">
        <v>43</v>
      </c>
      <c r="D302" s="84" t="s">
        <v>18</v>
      </c>
      <c r="E302" s="84" t="s">
        <v>835</v>
      </c>
      <c r="F302" s="84" t="s">
        <v>32</v>
      </c>
      <c r="G302" s="70"/>
      <c r="H302" s="87"/>
      <c r="I302" s="87"/>
      <c r="J302" s="177"/>
    </row>
    <row r="303" spans="1:10" ht="39.6" hidden="1">
      <c r="A303" s="82" t="s">
        <v>838</v>
      </c>
      <c r="B303" s="149">
        <v>757</v>
      </c>
      <c r="C303" s="84" t="s">
        <v>43</v>
      </c>
      <c r="D303" s="84" t="s">
        <v>18</v>
      </c>
      <c r="E303" s="84" t="s">
        <v>837</v>
      </c>
      <c r="F303" s="84"/>
      <c r="G303" s="70">
        <f>G304</f>
        <v>0</v>
      </c>
      <c r="H303" s="87">
        <f t="shared" ref="H303:I303" si="88">H304</f>
        <v>0</v>
      </c>
      <c r="I303" s="87">
        <f t="shared" si="88"/>
        <v>0</v>
      </c>
      <c r="J303" s="177"/>
    </row>
    <row r="304" spans="1:10" ht="26.4" hidden="1">
      <c r="A304" s="82" t="s">
        <v>29</v>
      </c>
      <c r="B304" s="149">
        <v>757</v>
      </c>
      <c r="C304" s="84" t="s">
        <v>43</v>
      </c>
      <c r="D304" s="84" t="s">
        <v>18</v>
      </c>
      <c r="E304" s="84" t="s">
        <v>837</v>
      </c>
      <c r="F304" s="84" t="s">
        <v>30</v>
      </c>
      <c r="G304" s="70">
        <f>G305</f>
        <v>0</v>
      </c>
      <c r="H304" s="87">
        <f>H305</f>
        <v>0</v>
      </c>
      <c r="I304" s="87">
        <f>I305</f>
        <v>0</v>
      </c>
      <c r="J304" s="177"/>
    </row>
    <row r="305" spans="1:18" ht="19.5" hidden="1" customHeight="1">
      <c r="A305" s="82" t="s">
        <v>31</v>
      </c>
      <c r="B305" s="149">
        <v>757</v>
      </c>
      <c r="C305" s="84" t="s">
        <v>43</v>
      </c>
      <c r="D305" s="84" t="s">
        <v>18</v>
      </c>
      <c r="E305" s="84" t="s">
        <v>837</v>
      </c>
      <c r="F305" s="84" t="s">
        <v>32</v>
      </c>
      <c r="G305" s="70"/>
      <c r="H305" s="87"/>
      <c r="I305" s="87"/>
      <c r="J305" s="177"/>
    </row>
    <row r="306" spans="1:18" ht="39.6">
      <c r="A306" s="82" t="s">
        <v>1000</v>
      </c>
      <c r="B306" s="149">
        <v>757</v>
      </c>
      <c r="C306" s="84" t="s">
        <v>43</v>
      </c>
      <c r="D306" s="84" t="s">
        <v>18</v>
      </c>
      <c r="E306" s="84" t="s">
        <v>839</v>
      </c>
      <c r="F306" s="84"/>
      <c r="G306" s="70">
        <f>G307</f>
        <v>0</v>
      </c>
      <c r="H306" s="87">
        <f t="shared" ref="H306:I306" si="89">H307</f>
        <v>20000</v>
      </c>
      <c r="I306" s="87">
        <f t="shared" si="89"/>
        <v>0</v>
      </c>
      <c r="J306" s="177"/>
    </row>
    <row r="307" spans="1:18" ht="26.4">
      <c r="A307" s="82" t="s">
        <v>29</v>
      </c>
      <c r="B307" s="149">
        <v>757</v>
      </c>
      <c r="C307" s="84" t="s">
        <v>43</v>
      </c>
      <c r="D307" s="84" t="s">
        <v>18</v>
      </c>
      <c r="E307" s="84" t="s">
        <v>839</v>
      </c>
      <c r="F307" s="84" t="s">
        <v>30</v>
      </c>
      <c r="G307" s="70">
        <f>G308</f>
        <v>0</v>
      </c>
      <c r="H307" s="87">
        <f>H308</f>
        <v>20000</v>
      </c>
      <c r="I307" s="87">
        <f>I308</f>
        <v>0</v>
      </c>
      <c r="J307" s="177"/>
    </row>
    <row r="308" spans="1:18" ht="19.5" customHeight="1">
      <c r="A308" s="82" t="s">
        <v>31</v>
      </c>
      <c r="B308" s="149">
        <v>757</v>
      </c>
      <c r="C308" s="84" t="s">
        <v>43</v>
      </c>
      <c r="D308" s="84" t="s">
        <v>18</v>
      </c>
      <c r="E308" s="84" t="s">
        <v>839</v>
      </c>
      <c r="F308" s="84" t="s">
        <v>32</v>
      </c>
      <c r="G308" s="70">
        <v>0</v>
      </c>
      <c r="H308" s="87">
        <v>20000</v>
      </c>
      <c r="I308" s="87">
        <v>0</v>
      </c>
      <c r="J308" s="177"/>
    </row>
    <row r="309" spans="1:18" ht="26.4">
      <c r="A309" s="82" t="s">
        <v>841</v>
      </c>
      <c r="B309" s="149">
        <v>757</v>
      </c>
      <c r="C309" s="84" t="s">
        <v>43</v>
      </c>
      <c r="D309" s="84" t="s">
        <v>18</v>
      </c>
      <c r="E309" s="84" t="s">
        <v>840</v>
      </c>
      <c r="F309" s="84"/>
      <c r="G309" s="70">
        <f>G310</f>
        <v>16173.7</v>
      </c>
      <c r="H309" s="87">
        <f t="shared" ref="H309:I309" si="90">H310</f>
        <v>16173.7</v>
      </c>
      <c r="I309" s="87">
        <f t="shared" si="90"/>
        <v>16173.7</v>
      </c>
      <c r="J309" s="177"/>
    </row>
    <row r="310" spans="1:18" ht="26.4">
      <c r="A310" s="82" t="s">
        <v>29</v>
      </c>
      <c r="B310" s="149">
        <v>757</v>
      </c>
      <c r="C310" s="84" t="s">
        <v>43</v>
      </c>
      <c r="D310" s="84" t="s">
        <v>18</v>
      </c>
      <c r="E310" s="84" t="s">
        <v>840</v>
      </c>
      <c r="F310" s="84" t="s">
        <v>30</v>
      </c>
      <c r="G310" s="70">
        <f>G311</f>
        <v>16173.7</v>
      </c>
      <c r="H310" s="87">
        <f>H311</f>
        <v>16173.7</v>
      </c>
      <c r="I310" s="87">
        <f>I311</f>
        <v>16173.7</v>
      </c>
      <c r="J310" s="177"/>
    </row>
    <row r="311" spans="1:18" ht="19.5" customHeight="1">
      <c r="A311" s="82" t="s">
        <v>31</v>
      </c>
      <c r="B311" s="149">
        <v>757</v>
      </c>
      <c r="C311" s="84" t="s">
        <v>43</v>
      </c>
      <c r="D311" s="84" t="s">
        <v>18</v>
      </c>
      <c r="E311" s="84" t="s">
        <v>840</v>
      </c>
      <c r="F311" s="84" t="s">
        <v>32</v>
      </c>
      <c r="G311" s="70">
        <v>16173.7</v>
      </c>
      <c r="H311" s="87">
        <v>16173.7</v>
      </c>
      <c r="I311" s="87">
        <v>16173.7</v>
      </c>
      <c r="J311" s="177"/>
    </row>
    <row r="312" spans="1:18">
      <c r="A312" s="82" t="s">
        <v>843</v>
      </c>
      <c r="B312" s="149">
        <v>757</v>
      </c>
      <c r="C312" s="84" t="s">
        <v>43</v>
      </c>
      <c r="D312" s="84" t="s">
        <v>18</v>
      </c>
      <c r="E312" s="84" t="s">
        <v>828</v>
      </c>
      <c r="F312" s="84"/>
      <c r="G312" s="70">
        <f>G313</f>
        <v>200000</v>
      </c>
      <c r="H312" s="87">
        <f t="shared" ref="H312:I312" si="91">H313</f>
        <v>100000</v>
      </c>
      <c r="I312" s="87">
        <f t="shared" si="91"/>
        <v>100000</v>
      </c>
      <c r="J312" s="177"/>
    </row>
    <row r="313" spans="1:18" ht="26.4">
      <c r="A313" s="82" t="s">
        <v>29</v>
      </c>
      <c r="B313" s="149">
        <v>757</v>
      </c>
      <c r="C313" s="84" t="s">
        <v>43</v>
      </c>
      <c r="D313" s="84" t="s">
        <v>18</v>
      </c>
      <c r="E313" s="84" t="s">
        <v>828</v>
      </c>
      <c r="F313" s="84" t="s">
        <v>30</v>
      </c>
      <c r="G313" s="70">
        <f>G314</f>
        <v>200000</v>
      </c>
      <c r="H313" s="87">
        <f>H314</f>
        <v>100000</v>
      </c>
      <c r="I313" s="87">
        <f>I314</f>
        <v>100000</v>
      </c>
      <c r="J313" s="177"/>
    </row>
    <row r="314" spans="1:18" ht="19.5" customHeight="1">
      <c r="A314" s="82" t="s">
        <v>31</v>
      </c>
      <c r="B314" s="149">
        <v>757</v>
      </c>
      <c r="C314" s="84" t="s">
        <v>43</v>
      </c>
      <c r="D314" s="84" t="s">
        <v>18</v>
      </c>
      <c r="E314" s="84" t="s">
        <v>828</v>
      </c>
      <c r="F314" s="84" t="s">
        <v>32</v>
      </c>
      <c r="G314" s="70">
        <v>200000</v>
      </c>
      <c r="H314" s="87">
        <f>200000-100000</f>
        <v>100000</v>
      </c>
      <c r="I314" s="87">
        <f>200000-100000</f>
        <v>100000</v>
      </c>
      <c r="J314" s="177"/>
    </row>
    <row r="315" spans="1:18" ht="26.4" hidden="1">
      <c r="A315" s="82" t="s">
        <v>845</v>
      </c>
      <c r="B315" s="149">
        <v>757</v>
      </c>
      <c r="C315" s="84" t="s">
        <v>43</v>
      </c>
      <c r="D315" s="84" t="s">
        <v>18</v>
      </c>
      <c r="E315" s="84" t="s">
        <v>844</v>
      </c>
      <c r="F315" s="84"/>
      <c r="G315" s="70">
        <f>G316</f>
        <v>0</v>
      </c>
      <c r="H315" s="87">
        <f t="shared" ref="H315:I315" si="92">H316</f>
        <v>0</v>
      </c>
      <c r="I315" s="87">
        <f t="shared" si="92"/>
        <v>0</v>
      </c>
      <c r="J315" s="177"/>
    </row>
    <row r="316" spans="1:18" ht="26.4" hidden="1">
      <c r="A316" s="82" t="s">
        <v>29</v>
      </c>
      <c r="B316" s="149">
        <v>757</v>
      </c>
      <c r="C316" s="84" t="s">
        <v>43</v>
      </c>
      <c r="D316" s="84" t="s">
        <v>18</v>
      </c>
      <c r="E316" s="84" t="s">
        <v>844</v>
      </c>
      <c r="F316" s="84" t="s">
        <v>30</v>
      </c>
      <c r="G316" s="70">
        <f>G317</f>
        <v>0</v>
      </c>
      <c r="H316" s="87">
        <f>H317</f>
        <v>0</v>
      </c>
      <c r="I316" s="87">
        <f>I317</f>
        <v>0</v>
      </c>
      <c r="J316" s="177"/>
    </row>
    <row r="317" spans="1:18" ht="19.5" hidden="1" customHeight="1">
      <c r="A317" s="82" t="s">
        <v>31</v>
      </c>
      <c r="B317" s="149">
        <v>757</v>
      </c>
      <c r="C317" s="84" t="s">
        <v>43</v>
      </c>
      <c r="D317" s="84" t="s">
        <v>18</v>
      </c>
      <c r="E317" s="84" t="s">
        <v>844</v>
      </c>
      <c r="F317" s="84" t="s">
        <v>32</v>
      </c>
      <c r="G317" s="70"/>
      <c r="H317" s="87"/>
      <c r="I317" s="87"/>
      <c r="J317" s="177"/>
    </row>
    <row r="318" spans="1:18" s="90" customFormat="1" ht="32.25" hidden="1" customHeight="1">
      <c r="A318" s="82" t="s">
        <v>1055</v>
      </c>
      <c r="B318" s="149">
        <v>757</v>
      </c>
      <c r="C318" s="84" t="s">
        <v>43</v>
      </c>
      <c r="D318" s="84" t="s">
        <v>18</v>
      </c>
      <c r="E318" s="84" t="s">
        <v>1054</v>
      </c>
      <c r="F318" s="84"/>
      <c r="G318" s="70">
        <f>G319</f>
        <v>0</v>
      </c>
      <c r="H318" s="87">
        <f t="shared" ref="H318:I318" si="93">H319</f>
        <v>0</v>
      </c>
      <c r="I318" s="87">
        <f t="shared" si="93"/>
        <v>0</v>
      </c>
      <c r="J318" s="177"/>
      <c r="K318" s="185"/>
      <c r="L318" s="185"/>
      <c r="M318" s="185"/>
      <c r="N318" s="185"/>
      <c r="O318" s="185"/>
      <c r="P318" s="185"/>
      <c r="Q318" s="185"/>
      <c r="R318" s="185"/>
    </row>
    <row r="319" spans="1:18" s="90" customFormat="1" ht="26.4" hidden="1">
      <c r="A319" s="82" t="s">
        <v>29</v>
      </c>
      <c r="B319" s="149">
        <v>757</v>
      </c>
      <c r="C319" s="84" t="s">
        <v>43</v>
      </c>
      <c r="D319" s="84" t="s">
        <v>18</v>
      </c>
      <c r="E319" s="84" t="s">
        <v>1054</v>
      </c>
      <c r="F319" s="84" t="s">
        <v>30</v>
      </c>
      <c r="G319" s="70">
        <f>G320</f>
        <v>0</v>
      </c>
      <c r="H319" s="87">
        <f>H320</f>
        <v>0</v>
      </c>
      <c r="I319" s="87">
        <f>I320</f>
        <v>0</v>
      </c>
      <c r="J319" s="177"/>
      <c r="K319" s="185"/>
      <c r="L319" s="185"/>
      <c r="M319" s="185"/>
      <c r="N319" s="185"/>
      <c r="O319" s="185"/>
      <c r="P319" s="185"/>
      <c r="Q319" s="185"/>
      <c r="R319" s="185"/>
    </row>
    <row r="320" spans="1:18" s="90" customFormat="1" ht="19.5" hidden="1" customHeight="1">
      <c r="A320" s="82" t="s">
        <v>31</v>
      </c>
      <c r="B320" s="149">
        <v>757</v>
      </c>
      <c r="C320" s="84" t="s">
        <v>43</v>
      </c>
      <c r="D320" s="84" t="s">
        <v>18</v>
      </c>
      <c r="E320" s="84" t="s">
        <v>1054</v>
      </c>
      <c r="F320" s="84" t="s">
        <v>32</v>
      </c>
      <c r="G320" s="70"/>
      <c r="H320" s="87"/>
      <c r="I320" s="87"/>
      <c r="J320" s="177"/>
      <c r="K320" s="185"/>
      <c r="L320" s="185"/>
      <c r="M320" s="185"/>
      <c r="N320" s="185"/>
      <c r="O320" s="185"/>
      <c r="P320" s="185"/>
      <c r="Q320" s="185"/>
      <c r="R320" s="185"/>
    </row>
    <row r="321" spans="1:18" s="90" customFormat="1" ht="36.75" hidden="1" customHeight="1">
      <c r="A321" s="305" t="s">
        <v>1057</v>
      </c>
      <c r="B321" s="149">
        <v>757</v>
      </c>
      <c r="C321" s="84" t="s">
        <v>43</v>
      </c>
      <c r="D321" s="84" t="s">
        <v>18</v>
      </c>
      <c r="E321" s="84" t="s">
        <v>1056</v>
      </c>
      <c r="F321" s="84"/>
      <c r="G321" s="70">
        <f>G322</f>
        <v>0</v>
      </c>
      <c r="H321" s="87">
        <f t="shared" ref="H321:I321" si="94">H322</f>
        <v>0</v>
      </c>
      <c r="I321" s="87">
        <f t="shared" si="94"/>
        <v>0</v>
      </c>
      <c r="J321" s="177"/>
      <c r="K321" s="185"/>
      <c r="L321" s="185"/>
      <c r="M321" s="185"/>
      <c r="N321" s="185"/>
      <c r="O321" s="185"/>
      <c r="P321" s="185"/>
      <c r="Q321" s="185"/>
      <c r="R321" s="185"/>
    </row>
    <row r="322" spans="1:18" s="90" customFormat="1" ht="26.4" hidden="1">
      <c r="A322" s="82" t="s">
        <v>29</v>
      </c>
      <c r="B322" s="149">
        <v>757</v>
      </c>
      <c r="C322" s="84" t="s">
        <v>43</v>
      </c>
      <c r="D322" s="84" t="s">
        <v>18</v>
      </c>
      <c r="E322" s="84" t="s">
        <v>1056</v>
      </c>
      <c r="F322" s="84" t="s">
        <v>30</v>
      </c>
      <c r="G322" s="70">
        <f>G323</f>
        <v>0</v>
      </c>
      <c r="H322" s="87">
        <f>H323</f>
        <v>0</v>
      </c>
      <c r="I322" s="87">
        <f>I323</f>
        <v>0</v>
      </c>
      <c r="J322" s="177"/>
      <c r="K322" s="185"/>
      <c r="L322" s="185"/>
      <c r="M322" s="185"/>
      <c r="N322" s="185"/>
      <c r="O322" s="185"/>
      <c r="P322" s="185"/>
      <c r="Q322" s="185"/>
      <c r="R322" s="185"/>
    </row>
    <row r="323" spans="1:18" s="90" customFormat="1" ht="19.5" hidden="1" customHeight="1">
      <c r="A323" s="82" t="s">
        <v>31</v>
      </c>
      <c r="B323" s="149">
        <v>757</v>
      </c>
      <c r="C323" s="84" t="s">
        <v>43</v>
      </c>
      <c r="D323" s="84" t="s">
        <v>18</v>
      </c>
      <c r="E323" s="84" t="s">
        <v>1056</v>
      </c>
      <c r="F323" s="84" t="s">
        <v>32</v>
      </c>
      <c r="G323" s="70"/>
      <c r="H323" s="87">
        <v>0</v>
      </c>
      <c r="I323" s="87">
        <v>0</v>
      </c>
      <c r="J323" s="177"/>
      <c r="K323" s="185"/>
      <c r="L323" s="185"/>
      <c r="M323" s="185"/>
      <c r="N323" s="185"/>
      <c r="O323" s="185"/>
      <c r="P323" s="185"/>
      <c r="Q323" s="185"/>
      <c r="R323" s="185"/>
    </row>
    <row r="324" spans="1:18" s="90" customFormat="1" ht="42" hidden="1" customHeight="1">
      <c r="A324" s="305" t="s">
        <v>1064</v>
      </c>
      <c r="B324" s="149">
        <v>757</v>
      </c>
      <c r="C324" s="84" t="s">
        <v>43</v>
      </c>
      <c r="D324" s="84" t="s">
        <v>18</v>
      </c>
      <c r="E324" s="84" t="s">
        <v>1058</v>
      </c>
      <c r="F324" s="84"/>
      <c r="G324" s="70">
        <f>G325</f>
        <v>0</v>
      </c>
      <c r="H324" s="87">
        <f t="shared" ref="H324:I324" si="95">H325</f>
        <v>0</v>
      </c>
      <c r="I324" s="87">
        <f t="shared" si="95"/>
        <v>0</v>
      </c>
      <c r="J324" s="177"/>
      <c r="K324" s="185"/>
      <c r="L324" s="185"/>
      <c r="M324" s="185"/>
      <c r="N324" s="185"/>
      <c r="O324" s="185"/>
      <c r="P324" s="185"/>
      <c r="Q324" s="185"/>
      <c r="R324" s="185"/>
    </row>
    <row r="325" spans="1:18" s="90" customFormat="1" ht="26.4" hidden="1">
      <c r="A325" s="82" t="s">
        <v>29</v>
      </c>
      <c r="B325" s="149">
        <v>757</v>
      </c>
      <c r="C325" s="84" t="s">
        <v>43</v>
      </c>
      <c r="D325" s="84" t="s">
        <v>18</v>
      </c>
      <c r="E325" s="84" t="s">
        <v>1058</v>
      </c>
      <c r="F325" s="84" t="s">
        <v>30</v>
      </c>
      <c r="G325" s="70">
        <f>G326</f>
        <v>0</v>
      </c>
      <c r="H325" s="87">
        <f>H326</f>
        <v>0</v>
      </c>
      <c r="I325" s="87">
        <f>I326</f>
        <v>0</v>
      </c>
      <c r="J325" s="177"/>
      <c r="K325" s="185"/>
      <c r="L325" s="185"/>
      <c r="M325" s="185"/>
      <c r="N325" s="185"/>
      <c r="O325" s="185"/>
      <c r="P325" s="185"/>
      <c r="Q325" s="185"/>
      <c r="R325" s="185"/>
    </row>
    <row r="326" spans="1:18" s="90" customFormat="1" ht="19.5" hidden="1" customHeight="1">
      <c r="A326" s="82" t="s">
        <v>31</v>
      </c>
      <c r="B326" s="149">
        <v>757</v>
      </c>
      <c r="C326" s="84" t="s">
        <v>43</v>
      </c>
      <c r="D326" s="84" t="s">
        <v>18</v>
      </c>
      <c r="E326" s="84" t="s">
        <v>1058</v>
      </c>
      <c r="F326" s="84" t="s">
        <v>32</v>
      </c>
      <c r="G326" s="70"/>
      <c r="H326" s="87">
        <v>0</v>
      </c>
      <c r="I326" s="87">
        <v>0</v>
      </c>
      <c r="J326" s="177"/>
      <c r="K326" s="185"/>
      <c r="L326" s="185"/>
      <c r="M326" s="185"/>
      <c r="N326" s="185"/>
      <c r="O326" s="185"/>
      <c r="P326" s="185"/>
      <c r="Q326" s="185"/>
      <c r="R326" s="185"/>
    </row>
    <row r="327" spans="1:18" s="90" customFormat="1" ht="21.75" hidden="1" customHeight="1">
      <c r="A327" s="82" t="s">
        <v>1060</v>
      </c>
      <c r="B327" s="149">
        <v>757</v>
      </c>
      <c r="C327" s="84" t="s">
        <v>43</v>
      </c>
      <c r="D327" s="84" t="s">
        <v>18</v>
      </c>
      <c r="E327" s="84" t="s">
        <v>1059</v>
      </c>
      <c r="F327" s="84"/>
      <c r="G327" s="70">
        <f>G328</f>
        <v>0</v>
      </c>
      <c r="H327" s="87">
        <f t="shared" ref="H327:I327" si="96">H328</f>
        <v>0</v>
      </c>
      <c r="I327" s="87">
        <f t="shared" si="96"/>
        <v>0</v>
      </c>
      <c r="J327" s="177"/>
      <c r="K327" s="185"/>
      <c r="L327" s="185"/>
      <c r="M327" s="185"/>
      <c r="N327" s="185"/>
      <c r="O327" s="185"/>
      <c r="P327" s="185"/>
      <c r="Q327" s="185"/>
      <c r="R327" s="185"/>
    </row>
    <row r="328" spans="1:18" s="90" customFormat="1" ht="26.4" hidden="1">
      <c r="A328" s="82" t="s">
        <v>29</v>
      </c>
      <c r="B328" s="149">
        <v>757</v>
      </c>
      <c r="C328" s="84" t="s">
        <v>43</v>
      </c>
      <c r="D328" s="84" t="s">
        <v>18</v>
      </c>
      <c r="E328" s="84" t="s">
        <v>1059</v>
      </c>
      <c r="F328" s="84" t="s">
        <v>30</v>
      </c>
      <c r="G328" s="70">
        <f>G329</f>
        <v>0</v>
      </c>
      <c r="H328" s="87">
        <f>H329</f>
        <v>0</v>
      </c>
      <c r="I328" s="87">
        <f>I329</f>
        <v>0</v>
      </c>
      <c r="J328" s="177"/>
      <c r="K328" s="185"/>
      <c r="L328" s="185"/>
      <c r="M328" s="185"/>
      <c r="N328" s="185"/>
      <c r="O328" s="185"/>
      <c r="P328" s="185"/>
      <c r="Q328" s="185"/>
      <c r="R328" s="185"/>
    </row>
    <row r="329" spans="1:18" s="90" customFormat="1" ht="19.5" hidden="1" customHeight="1">
      <c r="A329" s="82" t="s">
        <v>31</v>
      </c>
      <c r="B329" s="149">
        <v>757</v>
      </c>
      <c r="C329" s="84" t="s">
        <v>43</v>
      </c>
      <c r="D329" s="84" t="s">
        <v>18</v>
      </c>
      <c r="E329" s="84" t="s">
        <v>1059</v>
      </c>
      <c r="F329" s="84" t="s">
        <v>32</v>
      </c>
      <c r="G329" s="70"/>
      <c r="H329" s="87">
        <v>0</v>
      </c>
      <c r="I329" s="87">
        <v>0</v>
      </c>
      <c r="J329" s="177"/>
      <c r="K329" s="185"/>
      <c r="L329" s="185"/>
      <c r="M329" s="185"/>
      <c r="N329" s="185"/>
      <c r="O329" s="185"/>
      <c r="P329" s="185"/>
      <c r="Q329" s="185"/>
      <c r="R329" s="185"/>
    </row>
    <row r="330" spans="1:18" s="90" customFormat="1" ht="21.75" customHeight="1">
      <c r="A330" s="82" t="s">
        <v>1097</v>
      </c>
      <c r="B330" s="149">
        <v>757</v>
      </c>
      <c r="C330" s="84" t="s">
        <v>43</v>
      </c>
      <c r="D330" s="84" t="s">
        <v>18</v>
      </c>
      <c r="E330" s="84" t="s">
        <v>1096</v>
      </c>
      <c r="F330" s="84"/>
      <c r="G330" s="70">
        <f>G331</f>
        <v>879248.57</v>
      </c>
      <c r="H330" s="87">
        <f t="shared" ref="H330:I330" si="97">H331</f>
        <v>0</v>
      </c>
      <c r="I330" s="87">
        <f t="shared" si="97"/>
        <v>0</v>
      </c>
      <c r="J330" s="177"/>
      <c r="K330" s="185"/>
      <c r="L330" s="185"/>
      <c r="M330" s="185"/>
      <c r="N330" s="185"/>
      <c r="O330" s="185"/>
      <c r="P330" s="185"/>
      <c r="Q330" s="185"/>
      <c r="R330" s="185"/>
    </row>
    <row r="331" spans="1:18" s="90" customFormat="1" ht="26.4">
      <c r="A331" s="82" t="s">
        <v>29</v>
      </c>
      <c r="B331" s="149">
        <v>757</v>
      </c>
      <c r="C331" s="84" t="s">
        <v>43</v>
      </c>
      <c r="D331" s="84" t="s">
        <v>18</v>
      </c>
      <c r="E331" s="84" t="s">
        <v>1096</v>
      </c>
      <c r="F331" s="84" t="s">
        <v>30</v>
      </c>
      <c r="G331" s="87">
        <f>G332</f>
        <v>879248.57</v>
      </c>
      <c r="H331" s="87">
        <f>H332</f>
        <v>0</v>
      </c>
      <c r="I331" s="87">
        <f>I332</f>
        <v>0</v>
      </c>
      <c r="J331" s="177"/>
      <c r="K331" s="185"/>
      <c r="L331" s="185"/>
      <c r="M331" s="185"/>
      <c r="N331" s="185"/>
      <c r="O331" s="185"/>
      <c r="P331" s="185"/>
      <c r="Q331" s="185"/>
      <c r="R331" s="185"/>
    </row>
    <row r="332" spans="1:18" s="90" customFormat="1" ht="19.5" customHeight="1">
      <c r="A332" s="82" t="s">
        <v>31</v>
      </c>
      <c r="B332" s="149">
        <v>757</v>
      </c>
      <c r="C332" s="84" t="s">
        <v>43</v>
      </c>
      <c r="D332" s="84" t="s">
        <v>18</v>
      </c>
      <c r="E332" s="84" t="s">
        <v>1096</v>
      </c>
      <c r="F332" s="84" t="s">
        <v>32</v>
      </c>
      <c r="G332" s="70">
        <v>879248.57</v>
      </c>
      <c r="H332" s="87">
        <v>0</v>
      </c>
      <c r="I332" s="87">
        <v>0</v>
      </c>
      <c r="J332" s="177"/>
      <c r="K332" s="185"/>
      <c r="L332" s="185"/>
      <c r="M332" s="185"/>
      <c r="N332" s="185"/>
      <c r="O332" s="185"/>
      <c r="P332" s="185"/>
      <c r="Q332" s="185"/>
      <c r="R332" s="185"/>
    </row>
    <row r="333" spans="1:18" s="90" customFormat="1" ht="33.75" customHeight="1">
      <c r="A333" s="82" t="s">
        <v>1099</v>
      </c>
      <c r="B333" s="149">
        <v>757</v>
      </c>
      <c r="C333" s="84" t="s">
        <v>43</v>
      </c>
      <c r="D333" s="84" t="s">
        <v>18</v>
      </c>
      <c r="E333" s="84" t="s">
        <v>1098</v>
      </c>
      <c r="F333" s="84"/>
      <c r="G333" s="70">
        <f>G334</f>
        <v>607867.91</v>
      </c>
      <c r="H333" s="87">
        <f t="shared" ref="H333:I333" si="98">H334</f>
        <v>0</v>
      </c>
      <c r="I333" s="87">
        <f t="shared" si="98"/>
        <v>0</v>
      </c>
      <c r="J333" s="177"/>
      <c r="K333" s="185"/>
      <c r="L333" s="185"/>
      <c r="M333" s="185"/>
      <c r="N333" s="185"/>
      <c r="O333" s="185"/>
      <c r="P333" s="185"/>
      <c r="Q333" s="185"/>
      <c r="R333" s="185"/>
    </row>
    <row r="334" spans="1:18" s="90" customFormat="1" ht="26.4">
      <c r="A334" s="82" t="s">
        <v>29</v>
      </c>
      <c r="B334" s="149">
        <v>757</v>
      </c>
      <c r="C334" s="84" t="s">
        <v>43</v>
      </c>
      <c r="D334" s="84" t="s">
        <v>18</v>
      </c>
      <c r="E334" s="84" t="s">
        <v>1098</v>
      </c>
      <c r="F334" s="84" t="s">
        <v>30</v>
      </c>
      <c r="G334" s="70">
        <f>G335</f>
        <v>607867.91</v>
      </c>
      <c r="H334" s="87">
        <f>H335</f>
        <v>0</v>
      </c>
      <c r="I334" s="87">
        <f>I335</f>
        <v>0</v>
      </c>
      <c r="J334" s="177"/>
      <c r="K334" s="185"/>
      <c r="L334" s="185"/>
      <c r="M334" s="185"/>
      <c r="N334" s="185"/>
      <c r="O334" s="185"/>
      <c r="P334" s="185"/>
      <c r="Q334" s="185"/>
      <c r="R334" s="185"/>
    </row>
    <row r="335" spans="1:18" s="90" customFormat="1" ht="19.5" customHeight="1">
      <c r="A335" s="82" t="s">
        <v>31</v>
      </c>
      <c r="B335" s="149">
        <v>757</v>
      </c>
      <c r="C335" s="84" t="s">
        <v>43</v>
      </c>
      <c r="D335" s="84" t="s">
        <v>18</v>
      </c>
      <c r="E335" s="84" t="s">
        <v>1098</v>
      </c>
      <c r="F335" s="84" t="s">
        <v>32</v>
      </c>
      <c r="G335" s="70">
        <v>607867.91</v>
      </c>
      <c r="H335" s="87">
        <v>0</v>
      </c>
      <c r="I335" s="87">
        <v>0</v>
      </c>
      <c r="J335" s="177"/>
      <c r="K335" s="185"/>
      <c r="L335" s="185"/>
      <c r="M335" s="185"/>
      <c r="N335" s="185"/>
      <c r="O335" s="185"/>
      <c r="P335" s="185"/>
      <c r="Q335" s="185"/>
      <c r="R335" s="185"/>
    </row>
    <row r="336" spans="1:18" s="90" customFormat="1" ht="33.75" customHeight="1">
      <c r="A336" s="314" t="s">
        <v>1101</v>
      </c>
      <c r="B336" s="149">
        <v>757</v>
      </c>
      <c r="C336" s="84" t="s">
        <v>43</v>
      </c>
      <c r="D336" s="84" t="s">
        <v>18</v>
      </c>
      <c r="E336" s="84" t="s">
        <v>1100</v>
      </c>
      <c r="F336" s="84"/>
      <c r="G336" s="70">
        <f>G337</f>
        <v>879619.52</v>
      </c>
      <c r="H336" s="87">
        <f t="shared" ref="H336:I336" si="99">H337</f>
        <v>0</v>
      </c>
      <c r="I336" s="87">
        <f t="shared" si="99"/>
        <v>0</v>
      </c>
      <c r="J336" s="177"/>
      <c r="K336" s="185"/>
      <c r="L336" s="185"/>
      <c r="M336" s="185"/>
      <c r="N336" s="185"/>
      <c r="O336" s="185"/>
      <c r="P336" s="185"/>
      <c r="Q336" s="185"/>
      <c r="R336" s="185"/>
    </row>
    <row r="337" spans="1:18" s="90" customFormat="1" ht="26.4">
      <c r="A337" s="82" t="s">
        <v>29</v>
      </c>
      <c r="B337" s="149">
        <v>757</v>
      </c>
      <c r="C337" s="84" t="s">
        <v>43</v>
      </c>
      <c r="D337" s="84" t="s">
        <v>18</v>
      </c>
      <c r="E337" s="84" t="s">
        <v>1100</v>
      </c>
      <c r="F337" s="84" t="s">
        <v>30</v>
      </c>
      <c r="G337" s="70">
        <f>G338</f>
        <v>879619.52</v>
      </c>
      <c r="H337" s="87">
        <f>H338</f>
        <v>0</v>
      </c>
      <c r="I337" s="87">
        <f>I338</f>
        <v>0</v>
      </c>
      <c r="J337" s="177"/>
      <c r="K337" s="185"/>
      <c r="L337" s="185"/>
      <c r="M337" s="185"/>
      <c r="N337" s="185"/>
      <c r="O337" s="185"/>
      <c r="P337" s="185"/>
      <c r="Q337" s="185"/>
      <c r="R337" s="185"/>
    </row>
    <row r="338" spans="1:18" s="90" customFormat="1" ht="19.5" customHeight="1">
      <c r="A338" s="82" t="s">
        <v>31</v>
      </c>
      <c r="B338" s="149">
        <v>757</v>
      </c>
      <c r="C338" s="84" t="s">
        <v>43</v>
      </c>
      <c r="D338" s="84" t="s">
        <v>18</v>
      </c>
      <c r="E338" s="84" t="s">
        <v>1100</v>
      </c>
      <c r="F338" s="84" t="s">
        <v>32</v>
      </c>
      <c r="G338" s="70">
        <v>879619.52</v>
      </c>
      <c r="H338" s="87">
        <v>0</v>
      </c>
      <c r="I338" s="87">
        <v>0</v>
      </c>
      <c r="J338" s="177"/>
      <c r="K338" s="185"/>
      <c r="L338" s="185"/>
      <c r="M338" s="185"/>
      <c r="N338" s="185"/>
      <c r="O338" s="185"/>
      <c r="P338" s="185"/>
      <c r="Q338" s="185"/>
      <c r="R338" s="185"/>
    </row>
    <row r="339" spans="1:18" s="90" customFormat="1" ht="33.75" hidden="1" customHeight="1">
      <c r="A339" s="314" t="s">
        <v>1103</v>
      </c>
      <c r="B339" s="149">
        <v>757</v>
      </c>
      <c r="C339" s="84" t="s">
        <v>43</v>
      </c>
      <c r="D339" s="84" t="s">
        <v>18</v>
      </c>
      <c r="E339" s="84" t="s">
        <v>1102</v>
      </c>
      <c r="F339" s="84"/>
      <c r="G339" s="70">
        <f>G340</f>
        <v>0</v>
      </c>
      <c r="H339" s="87">
        <f t="shared" ref="H339:I339" si="100">H340</f>
        <v>0</v>
      </c>
      <c r="I339" s="87">
        <f t="shared" si="100"/>
        <v>0</v>
      </c>
      <c r="J339" s="177"/>
      <c r="K339" s="185"/>
      <c r="L339" s="185"/>
      <c r="M339" s="185"/>
      <c r="N339" s="185"/>
      <c r="O339" s="185"/>
      <c r="P339" s="185"/>
      <c r="Q339" s="185"/>
      <c r="R339" s="185"/>
    </row>
    <row r="340" spans="1:18" s="90" customFormat="1" ht="26.4" hidden="1">
      <c r="A340" s="82" t="s">
        <v>29</v>
      </c>
      <c r="B340" s="149">
        <v>757</v>
      </c>
      <c r="C340" s="84" t="s">
        <v>43</v>
      </c>
      <c r="D340" s="84" t="s">
        <v>18</v>
      </c>
      <c r="E340" s="84" t="s">
        <v>1102</v>
      </c>
      <c r="F340" s="84" t="s">
        <v>30</v>
      </c>
      <c r="G340" s="70">
        <f>G341</f>
        <v>0</v>
      </c>
      <c r="H340" s="87">
        <f>H341</f>
        <v>0</v>
      </c>
      <c r="I340" s="87">
        <f>I341</f>
        <v>0</v>
      </c>
      <c r="J340" s="177"/>
      <c r="K340" s="185"/>
      <c r="L340" s="185"/>
      <c r="M340" s="185"/>
      <c r="N340" s="185"/>
      <c r="O340" s="185"/>
      <c r="P340" s="185"/>
      <c r="Q340" s="185"/>
      <c r="R340" s="185"/>
    </row>
    <row r="341" spans="1:18" s="90" customFormat="1" ht="19.5" hidden="1" customHeight="1">
      <c r="A341" s="82" t="s">
        <v>31</v>
      </c>
      <c r="B341" s="149">
        <v>757</v>
      </c>
      <c r="C341" s="84" t="s">
        <v>43</v>
      </c>
      <c r="D341" s="84" t="s">
        <v>18</v>
      </c>
      <c r="E341" s="84" t="s">
        <v>1102</v>
      </c>
      <c r="F341" s="84" t="s">
        <v>32</v>
      </c>
      <c r="G341" s="70"/>
      <c r="H341" s="87">
        <v>0</v>
      </c>
      <c r="I341" s="87">
        <v>0</v>
      </c>
      <c r="J341" s="177"/>
      <c r="K341" s="185"/>
      <c r="L341" s="185"/>
      <c r="M341" s="185"/>
      <c r="N341" s="185"/>
      <c r="O341" s="185"/>
      <c r="P341" s="185"/>
      <c r="Q341" s="185"/>
      <c r="R341" s="185"/>
    </row>
    <row r="342" spans="1:18" s="90" customFormat="1" ht="33.75" customHeight="1">
      <c r="A342" s="314" t="s">
        <v>1105</v>
      </c>
      <c r="B342" s="149">
        <v>757</v>
      </c>
      <c r="C342" s="84" t="s">
        <v>43</v>
      </c>
      <c r="D342" s="84" t="s">
        <v>18</v>
      </c>
      <c r="E342" s="84" t="s">
        <v>1104</v>
      </c>
      <c r="F342" s="84"/>
      <c r="G342" s="70">
        <f>G343</f>
        <v>13606.2</v>
      </c>
      <c r="H342" s="87">
        <f t="shared" ref="H342:I342" si="101">H343</f>
        <v>0</v>
      </c>
      <c r="I342" s="87">
        <f t="shared" si="101"/>
        <v>0</v>
      </c>
      <c r="J342" s="177"/>
      <c r="K342" s="185"/>
      <c r="L342" s="185"/>
      <c r="M342" s="185"/>
      <c r="N342" s="185"/>
      <c r="O342" s="185"/>
      <c r="P342" s="185"/>
      <c r="Q342" s="185"/>
      <c r="R342" s="185"/>
    </row>
    <row r="343" spans="1:18" s="90" customFormat="1" ht="26.4">
      <c r="A343" s="82" t="s">
        <v>29</v>
      </c>
      <c r="B343" s="149">
        <v>757</v>
      </c>
      <c r="C343" s="84" t="s">
        <v>43</v>
      </c>
      <c r="D343" s="84" t="s">
        <v>18</v>
      </c>
      <c r="E343" s="84" t="s">
        <v>1104</v>
      </c>
      <c r="F343" s="84" t="s">
        <v>30</v>
      </c>
      <c r="G343" s="87">
        <f>G344</f>
        <v>13606.2</v>
      </c>
      <c r="H343" s="87">
        <f>H344</f>
        <v>0</v>
      </c>
      <c r="I343" s="87">
        <f>I344</f>
        <v>0</v>
      </c>
      <c r="J343" s="177"/>
      <c r="K343" s="185"/>
      <c r="L343" s="185"/>
      <c r="M343" s="185"/>
      <c r="N343" s="185"/>
      <c r="O343" s="185"/>
      <c r="P343" s="185"/>
      <c r="Q343" s="185"/>
      <c r="R343" s="185"/>
    </row>
    <row r="344" spans="1:18" s="90" customFormat="1" ht="19.5" customHeight="1">
      <c r="A344" s="82" t="s">
        <v>31</v>
      </c>
      <c r="B344" s="149">
        <v>757</v>
      </c>
      <c r="C344" s="84" t="s">
        <v>43</v>
      </c>
      <c r="D344" s="84" t="s">
        <v>18</v>
      </c>
      <c r="E344" s="84" t="s">
        <v>1104</v>
      </c>
      <c r="F344" s="84" t="s">
        <v>32</v>
      </c>
      <c r="G344" s="70">
        <v>13606.2</v>
      </c>
      <c r="H344" s="87">
        <v>0</v>
      </c>
      <c r="I344" s="87">
        <v>0</v>
      </c>
      <c r="J344" s="177"/>
      <c r="K344" s="185"/>
      <c r="L344" s="185"/>
      <c r="M344" s="185"/>
      <c r="N344" s="185"/>
      <c r="O344" s="185"/>
      <c r="P344" s="185"/>
      <c r="Q344" s="185"/>
      <c r="R344" s="185"/>
    </row>
    <row r="345" spans="1:18" s="90" customFormat="1" ht="33.75" customHeight="1">
      <c r="A345" s="314" t="s">
        <v>1107</v>
      </c>
      <c r="B345" s="149">
        <v>757</v>
      </c>
      <c r="C345" s="84" t="s">
        <v>43</v>
      </c>
      <c r="D345" s="84" t="s">
        <v>18</v>
      </c>
      <c r="E345" s="84" t="s">
        <v>1106</v>
      </c>
      <c r="F345" s="84"/>
      <c r="G345" s="70">
        <f>G346</f>
        <v>28709.81</v>
      </c>
      <c r="H345" s="87">
        <f t="shared" ref="H345:I345" si="102">H346</f>
        <v>0</v>
      </c>
      <c r="I345" s="87">
        <f t="shared" si="102"/>
        <v>0</v>
      </c>
      <c r="J345" s="177"/>
      <c r="K345" s="185"/>
      <c r="L345" s="185"/>
      <c r="M345" s="185"/>
      <c r="N345" s="185"/>
      <c r="O345" s="185"/>
      <c r="P345" s="185"/>
      <c r="Q345" s="185"/>
      <c r="R345" s="185"/>
    </row>
    <row r="346" spans="1:18" s="90" customFormat="1" ht="26.4">
      <c r="A346" s="82" t="s">
        <v>29</v>
      </c>
      <c r="B346" s="149">
        <v>757</v>
      </c>
      <c r="C346" s="84" t="s">
        <v>43</v>
      </c>
      <c r="D346" s="84" t="s">
        <v>18</v>
      </c>
      <c r="E346" s="84" t="s">
        <v>1106</v>
      </c>
      <c r="F346" s="84" t="s">
        <v>30</v>
      </c>
      <c r="G346" s="70">
        <f>G347</f>
        <v>28709.81</v>
      </c>
      <c r="H346" s="87">
        <f>H347</f>
        <v>0</v>
      </c>
      <c r="I346" s="87">
        <f>I347</f>
        <v>0</v>
      </c>
      <c r="J346" s="177"/>
      <c r="K346" s="185"/>
      <c r="L346" s="185"/>
      <c r="M346" s="185"/>
      <c r="N346" s="185"/>
      <c r="O346" s="185"/>
      <c r="P346" s="185"/>
      <c r="Q346" s="185"/>
      <c r="R346" s="185"/>
    </row>
    <row r="347" spans="1:18" s="90" customFormat="1" ht="19.5" customHeight="1">
      <c r="A347" s="82" t="s">
        <v>31</v>
      </c>
      <c r="B347" s="149">
        <v>757</v>
      </c>
      <c r="C347" s="84" t="s">
        <v>43</v>
      </c>
      <c r="D347" s="84" t="s">
        <v>18</v>
      </c>
      <c r="E347" s="84" t="s">
        <v>1106</v>
      </c>
      <c r="F347" s="84" t="s">
        <v>32</v>
      </c>
      <c r="G347" s="70">
        <v>28709.81</v>
      </c>
      <c r="H347" s="87">
        <v>0</v>
      </c>
      <c r="I347" s="87">
        <v>0</v>
      </c>
      <c r="J347" s="177"/>
      <c r="K347" s="185"/>
      <c r="L347" s="185"/>
      <c r="M347" s="185"/>
      <c r="N347" s="185"/>
      <c r="O347" s="185"/>
      <c r="P347" s="185"/>
      <c r="Q347" s="185"/>
      <c r="R347" s="185"/>
    </row>
    <row r="348" spans="1:18" s="90" customFormat="1" ht="42" customHeight="1">
      <c r="A348" s="82" t="s">
        <v>1062</v>
      </c>
      <c r="B348" s="149">
        <v>757</v>
      </c>
      <c r="C348" s="84" t="s">
        <v>43</v>
      </c>
      <c r="D348" s="84" t="s">
        <v>18</v>
      </c>
      <c r="E348" s="84" t="s">
        <v>1063</v>
      </c>
      <c r="F348" s="84"/>
      <c r="G348" s="70">
        <f>G349</f>
        <v>78000</v>
      </c>
      <c r="H348" s="87">
        <f t="shared" ref="H348:I348" si="103">H349</f>
        <v>0</v>
      </c>
      <c r="I348" s="87">
        <f t="shared" si="103"/>
        <v>0</v>
      </c>
      <c r="J348" s="177"/>
      <c r="K348" s="185"/>
      <c r="L348" s="185"/>
      <c r="M348" s="185"/>
      <c r="N348" s="185"/>
      <c r="O348" s="185"/>
      <c r="P348" s="185"/>
      <c r="Q348" s="185"/>
      <c r="R348" s="185"/>
    </row>
    <row r="349" spans="1:18" s="90" customFormat="1" ht="26.4">
      <c r="A349" s="82" t="s">
        <v>29</v>
      </c>
      <c r="B349" s="149">
        <v>757</v>
      </c>
      <c r="C349" s="84" t="s">
        <v>43</v>
      </c>
      <c r="D349" s="84" t="s">
        <v>18</v>
      </c>
      <c r="E349" s="84" t="s">
        <v>1063</v>
      </c>
      <c r="F349" s="84" t="s">
        <v>30</v>
      </c>
      <c r="G349" s="70">
        <f>G350</f>
        <v>78000</v>
      </c>
      <c r="H349" s="87">
        <f>H350</f>
        <v>0</v>
      </c>
      <c r="I349" s="87">
        <f>I350</f>
        <v>0</v>
      </c>
      <c r="J349" s="177"/>
      <c r="K349" s="185"/>
      <c r="L349" s="185"/>
      <c r="M349" s="185"/>
      <c r="N349" s="185"/>
      <c r="O349" s="185"/>
      <c r="P349" s="185"/>
      <c r="Q349" s="185"/>
      <c r="R349" s="185"/>
    </row>
    <row r="350" spans="1:18" s="90" customFormat="1" ht="19.5" customHeight="1">
      <c r="A350" s="82" t="s">
        <v>31</v>
      </c>
      <c r="B350" s="149">
        <v>757</v>
      </c>
      <c r="C350" s="84" t="s">
        <v>43</v>
      </c>
      <c r="D350" s="84" t="s">
        <v>18</v>
      </c>
      <c r="E350" s="84" t="s">
        <v>1063</v>
      </c>
      <c r="F350" s="84" t="s">
        <v>32</v>
      </c>
      <c r="G350" s="70">
        <v>78000</v>
      </c>
      <c r="H350" s="87">
        <v>0</v>
      </c>
      <c r="I350" s="87">
        <v>0</v>
      </c>
      <c r="J350" s="177"/>
      <c r="K350" s="185"/>
      <c r="L350" s="185"/>
      <c r="M350" s="185"/>
      <c r="N350" s="185"/>
      <c r="O350" s="185"/>
      <c r="P350" s="185"/>
      <c r="Q350" s="185"/>
      <c r="R350" s="185"/>
    </row>
    <row r="351" spans="1:18" s="90" customFormat="1" ht="79.5" hidden="1" customHeight="1">
      <c r="A351" s="82" t="s">
        <v>559</v>
      </c>
      <c r="B351" s="149">
        <v>757</v>
      </c>
      <c r="C351" s="84" t="s">
        <v>43</v>
      </c>
      <c r="D351" s="84" t="s">
        <v>18</v>
      </c>
      <c r="E351" s="84" t="s">
        <v>975</v>
      </c>
      <c r="F351" s="84"/>
      <c r="G351" s="87">
        <f>G352</f>
        <v>0</v>
      </c>
      <c r="H351" s="87">
        <f t="shared" ref="H351:I351" si="104">H352</f>
        <v>0</v>
      </c>
      <c r="I351" s="87">
        <f t="shared" si="104"/>
        <v>0</v>
      </c>
      <c r="J351" s="177"/>
      <c r="K351" s="185"/>
      <c r="L351" s="185"/>
      <c r="M351" s="185"/>
      <c r="N351" s="185"/>
      <c r="O351" s="185"/>
      <c r="P351" s="185"/>
      <c r="Q351" s="185"/>
      <c r="R351" s="185"/>
    </row>
    <row r="352" spans="1:18" s="90" customFormat="1" ht="26.4" hidden="1">
      <c r="A352" s="82" t="s">
        <v>29</v>
      </c>
      <c r="B352" s="149">
        <v>757</v>
      </c>
      <c r="C352" s="84" t="s">
        <v>43</v>
      </c>
      <c r="D352" s="84" t="s">
        <v>18</v>
      </c>
      <c r="E352" s="84" t="s">
        <v>975</v>
      </c>
      <c r="F352" s="84" t="s">
        <v>30</v>
      </c>
      <c r="G352" s="87">
        <f>G353</f>
        <v>0</v>
      </c>
      <c r="H352" s="87">
        <f>H353</f>
        <v>0</v>
      </c>
      <c r="I352" s="87">
        <f>I353</f>
        <v>0</v>
      </c>
      <c r="J352" s="177"/>
      <c r="K352" s="185"/>
      <c r="L352" s="185"/>
      <c r="M352" s="185"/>
      <c r="N352" s="185"/>
      <c r="O352" s="185"/>
      <c r="P352" s="185"/>
      <c r="Q352" s="185"/>
      <c r="R352" s="185"/>
    </row>
    <row r="353" spans="1:20" s="90" customFormat="1" ht="19.5" hidden="1" customHeight="1">
      <c r="A353" s="82" t="s">
        <v>31</v>
      </c>
      <c r="B353" s="149">
        <v>757</v>
      </c>
      <c r="C353" s="84" t="s">
        <v>43</v>
      </c>
      <c r="D353" s="84" t="s">
        <v>18</v>
      </c>
      <c r="E353" s="84" t="s">
        <v>975</v>
      </c>
      <c r="F353" s="84" t="s">
        <v>32</v>
      </c>
      <c r="G353" s="87"/>
      <c r="H353" s="87"/>
      <c r="I353" s="87"/>
      <c r="J353" s="177"/>
      <c r="K353" s="185"/>
      <c r="L353" s="185"/>
      <c r="M353" s="185"/>
      <c r="N353" s="185"/>
      <c r="O353" s="185"/>
      <c r="P353" s="185"/>
      <c r="Q353" s="185"/>
      <c r="R353" s="185"/>
    </row>
    <row r="354" spans="1:20" s="90" customFormat="1" ht="71.25" hidden="1" customHeight="1">
      <c r="A354" s="82" t="s">
        <v>937</v>
      </c>
      <c r="B354" s="149">
        <v>757</v>
      </c>
      <c r="C354" s="84" t="s">
        <v>43</v>
      </c>
      <c r="D354" s="84" t="s">
        <v>18</v>
      </c>
      <c r="E354" s="84" t="s">
        <v>936</v>
      </c>
      <c r="F354" s="84"/>
      <c r="G354" s="87">
        <f>G355</f>
        <v>0</v>
      </c>
      <c r="H354" s="87">
        <f t="shared" ref="H354:I354" si="105">H355</f>
        <v>0</v>
      </c>
      <c r="I354" s="87">
        <f t="shared" si="105"/>
        <v>0</v>
      </c>
      <c r="J354" s="177"/>
      <c r="K354" s="185"/>
      <c r="L354" s="185"/>
      <c r="M354" s="185"/>
      <c r="N354" s="185"/>
      <c r="O354" s="185"/>
      <c r="P354" s="185"/>
      <c r="Q354" s="185"/>
      <c r="R354" s="185"/>
    </row>
    <row r="355" spans="1:20" s="90" customFormat="1" ht="26.4" hidden="1">
      <c r="A355" s="82" t="s">
        <v>29</v>
      </c>
      <c r="B355" s="149">
        <v>757</v>
      </c>
      <c r="C355" s="84" t="s">
        <v>43</v>
      </c>
      <c r="D355" s="84" t="s">
        <v>18</v>
      </c>
      <c r="E355" s="84" t="s">
        <v>936</v>
      </c>
      <c r="F355" s="84" t="s">
        <v>30</v>
      </c>
      <c r="G355" s="87">
        <f>G356</f>
        <v>0</v>
      </c>
      <c r="H355" s="87">
        <f>H356</f>
        <v>0</v>
      </c>
      <c r="I355" s="87">
        <f>I356</f>
        <v>0</v>
      </c>
      <c r="J355" s="177"/>
      <c r="K355" s="185"/>
      <c r="L355" s="185"/>
      <c r="M355" s="185"/>
      <c r="N355" s="185"/>
      <c r="O355" s="185"/>
      <c r="P355" s="185"/>
      <c r="Q355" s="185"/>
      <c r="R355" s="185"/>
    </row>
    <row r="356" spans="1:20" s="90" customFormat="1" ht="19.5" hidden="1" customHeight="1">
      <c r="A356" s="82" t="s">
        <v>31</v>
      </c>
      <c r="B356" s="149">
        <v>757</v>
      </c>
      <c r="C356" s="84" t="s">
        <v>43</v>
      </c>
      <c r="D356" s="84" t="s">
        <v>18</v>
      </c>
      <c r="E356" s="84" t="s">
        <v>936</v>
      </c>
      <c r="F356" s="84" t="s">
        <v>32</v>
      </c>
      <c r="G356" s="87"/>
      <c r="H356" s="87"/>
      <c r="I356" s="87"/>
      <c r="J356" s="177"/>
      <c r="K356" s="185"/>
      <c r="L356" s="185"/>
      <c r="M356" s="185"/>
      <c r="N356" s="185"/>
      <c r="O356" s="185"/>
      <c r="P356" s="185"/>
      <c r="Q356" s="185"/>
      <c r="R356" s="185"/>
    </row>
    <row r="357" spans="1:20" s="90" customFormat="1" ht="42" hidden="1" customHeight="1">
      <c r="A357" s="82" t="s">
        <v>1006</v>
      </c>
      <c r="B357" s="149">
        <v>757</v>
      </c>
      <c r="C357" s="84" t="s">
        <v>43</v>
      </c>
      <c r="D357" s="84" t="s">
        <v>18</v>
      </c>
      <c r="E357" s="84" t="s">
        <v>846</v>
      </c>
      <c r="F357" s="84"/>
      <c r="G357" s="87">
        <f>G358</f>
        <v>0</v>
      </c>
      <c r="H357" s="87">
        <f t="shared" ref="H357:I357" si="106">H358</f>
        <v>0</v>
      </c>
      <c r="I357" s="87">
        <f t="shared" si="106"/>
        <v>0</v>
      </c>
      <c r="J357" s="177"/>
      <c r="K357" s="185"/>
      <c r="L357" s="185"/>
      <c r="M357" s="185"/>
      <c r="N357" s="185"/>
      <c r="O357" s="185"/>
      <c r="P357" s="185"/>
      <c r="Q357" s="185"/>
      <c r="R357" s="185"/>
    </row>
    <row r="358" spans="1:20" s="90" customFormat="1" ht="26.4" hidden="1">
      <c r="A358" s="82" t="s">
        <v>29</v>
      </c>
      <c r="B358" s="149">
        <v>757</v>
      </c>
      <c r="C358" s="84" t="s">
        <v>43</v>
      </c>
      <c r="D358" s="84" t="s">
        <v>18</v>
      </c>
      <c r="E358" s="84" t="s">
        <v>846</v>
      </c>
      <c r="F358" s="84" t="s">
        <v>30</v>
      </c>
      <c r="G358" s="87">
        <f>G359</f>
        <v>0</v>
      </c>
      <c r="H358" s="87">
        <f>H359</f>
        <v>0</v>
      </c>
      <c r="I358" s="87">
        <f>I359</f>
        <v>0</v>
      </c>
      <c r="J358" s="177"/>
      <c r="K358" s="185"/>
      <c r="L358" s="185"/>
      <c r="M358" s="185"/>
      <c r="N358" s="185"/>
      <c r="O358" s="185"/>
      <c r="P358" s="185"/>
      <c r="Q358" s="185"/>
      <c r="R358" s="185"/>
    </row>
    <row r="359" spans="1:20" s="90" customFormat="1" ht="19.5" hidden="1" customHeight="1">
      <c r="A359" s="82" t="s">
        <v>31</v>
      </c>
      <c r="B359" s="149">
        <v>757</v>
      </c>
      <c r="C359" s="84" t="s">
        <v>43</v>
      </c>
      <c r="D359" s="84" t="s">
        <v>18</v>
      </c>
      <c r="E359" s="84" t="s">
        <v>846</v>
      </c>
      <c r="F359" s="84" t="s">
        <v>32</v>
      </c>
      <c r="G359" s="87"/>
      <c r="H359" s="87">
        <v>0</v>
      </c>
      <c r="I359" s="87">
        <v>0</v>
      </c>
      <c r="J359" s="177"/>
      <c r="K359" s="185"/>
      <c r="L359" s="185"/>
      <c r="M359" s="185"/>
      <c r="N359" s="185"/>
      <c r="O359" s="185"/>
      <c r="P359" s="185"/>
      <c r="Q359" s="185"/>
      <c r="R359" s="185"/>
    </row>
    <row r="360" spans="1:20" s="90" customFormat="1" ht="39.75" hidden="1" customHeight="1">
      <c r="A360" s="143" t="s">
        <v>730</v>
      </c>
      <c r="B360" s="149">
        <v>757</v>
      </c>
      <c r="C360" s="84" t="s">
        <v>43</v>
      </c>
      <c r="D360" s="84" t="s">
        <v>18</v>
      </c>
      <c r="E360" s="84" t="s">
        <v>1007</v>
      </c>
      <c r="F360" s="149"/>
      <c r="G360" s="85">
        <f>G361</f>
        <v>0</v>
      </c>
      <c r="H360" s="85">
        <f t="shared" ref="H360:I360" si="107">H361</f>
        <v>0</v>
      </c>
      <c r="I360" s="85">
        <f t="shared" si="107"/>
        <v>0</v>
      </c>
      <c r="P360" s="126"/>
      <c r="Q360" s="126"/>
      <c r="R360" s="126"/>
      <c r="S360" s="126"/>
      <c r="T360" s="126"/>
    </row>
    <row r="361" spans="1:20" ht="49.5" hidden="1" customHeight="1">
      <c r="A361" s="82" t="s">
        <v>29</v>
      </c>
      <c r="B361" s="149">
        <v>757</v>
      </c>
      <c r="C361" s="84" t="s">
        <v>43</v>
      </c>
      <c r="D361" s="84" t="s">
        <v>18</v>
      </c>
      <c r="E361" s="84" t="s">
        <v>1007</v>
      </c>
      <c r="F361" s="84" t="s">
        <v>30</v>
      </c>
      <c r="G361" s="85">
        <f>G362</f>
        <v>0</v>
      </c>
      <c r="H361" s="85">
        <f>H362</f>
        <v>0</v>
      </c>
      <c r="I361" s="85">
        <f>I362</f>
        <v>0</v>
      </c>
      <c r="J361" s="90"/>
      <c r="K361" s="1"/>
      <c r="L361" s="1"/>
      <c r="M361" s="1"/>
      <c r="N361" s="1"/>
      <c r="O361" s="1"/>
      <c r="P361" s="2"/>
      <c r="Q361" s="2"/>
      <c r="R361" s="2"/>
      <c r="S361" s="2"/>
      <c r="T361" s="2"/>
    </row>
    <row r="362" spans="1:20" hidden="1">
      <c r="A362" s="82" t="s">
        <v>31</v>
      </c>
      <c r="B362" s="149">
        <v>757</v>
      </c>
      <c r="C362" s="84" t="s">
        <v>43</v>
      </c>
      <c r="D362" s="84" t="s">
        <v>18</v>
      </c>
      <c r="E362" s="84" t="s">
        <v>1007</v>
      </c>
      <c r="F362" s="84" t="s">
        <v>32</v>
      </c>
      <c r="G362" s="85"/>
      <c r="H362" s="85"/>
      <c r="I362" s="85"/>
      <c r="J362" s="90"/>
      <c r="K362" s="1"/>
      <c r="L362" s="1"/>
      <c r="M362" s="1"/>
      <c r="N362" s="1"/>
      <c r="O362" s="1"/>
      <c r="P362" s="2"/>
      <c r="Q362" s="2"/>
      <c r="R362" s="2"/>
      <c r="S362" s="2"/>
      <c r="T362" s="2"/>
    </row>
    <row r="363" spans="1:20" s="165" customFormat="1" ht="30.75" hidden="1" customHeight="1">
      <c r="A363" s="139" t="s">
        <v>271</v>
      </c>
      <c r="B363" s="149">
        <v>757</v>
      </c>
      <c r="C363" s="84" t="s">
        <v>43</v>
      </c>
      <c r="D363" s="84" t="s">
        <v>18</v>
      </c>
      <c r="E363" s="84" t="s">
        <v>554</v>
      </c>
      <c r="F363" s="84"/>
      <c r="G363" s="87">
        <f>G364</f>
        <v>0</v>
      </c>
      <c r="H363" s="269">
        <v>0</v>
      </c>
      <c r="I363" s="269">
        <v>0</v>
      </c>
      <c r="J363" s="192"/>
      <c r="K363" s="205"/>
      <c r="L363" s="205"/>
      <c r="M363" s="205"/>
      <c r="N363" s="205"/>
      <c r="O363" s="205"/>
      <c r="P363" s="205"/>
      <c r="Q363" s="205"/>
      <c r="R363" s="205"/>
    </row>
    <row r="364" spans="1:20" ht="30.75" hidden="1" customHeight="1">
      <c r="A364" s="82" t="s">
        <v>271</v>
      </c>
      <c r="B364" s="149">
        <v>757</v>
      </c>
      <c r="C364" s="84" t="s">
        <v>43</v>
      </c>
      <c r="D364" s="84" t="s">
        <v>18</v>
      </c>
      <c r="E364" s="84" t="s">
        <v>555</v>
      </c>
      <c r="F364" s="84"/>
      <c r="G364" s="87">
        <f>G371</f>
        <v>0</v>
      </c>
      <c r="H364" s="87">
        <v>0</v>
      </c>
      <c r="I364" s="87">
        <v>0</v>
      </c>
      <c r="J364" s="177"/>
    </row>
    <row r="365" spans="1:20" ht="30.75" hidden="1" customHeight="1">
      <c r="A365" s="82" t="s">
        <v>35</v>
      </c>
      <c r="B365" s="83">
        <v>757</v>
      </c>
      <c r="C365" s="84" t="s">
        <v>171</v>
      </c>
      <c r="D365" s="84" t="s">
        <v>27</v>
      </c>
      <c r="E365" s="84" t="s">
        <v>555</v>
      </c>
      <c r="F365" s="84" t="s">
        <v>36</v>
      </c>
      <c r="G365" s="87">
        <f>G366</f>
        <v>0</v>
      </c>
      <c r="H365" s="87">
        <v>0</v>
      </c>
      <c r="I365" s="87">
        <v>0</v>
      </c>
      <c r="J365" s="177"/>
    </row>
    <row r="366" spans="1:20" ht="30.75" hidden="1" customHeight="1">
      <c r="A366" s="82" t="s">
        <v>37</v>
      </c>
      <c r="B366" s="83">
        <v>757</v>
      </c>
      <c r="C366" s="84" t="s">
        <v>171</v>
      </c>
      <c r="D366" s="84" t="s">
        <v>27</v>
      </c>
      <c r="E366" s="84" t="s">
        <v>555</v>
      </c>
      <c r="F366" s="84" t="s">
        <v>38</v>
      </c>
      <c r="G366" s="87">
        <f>'прил 5,'!G818</f>
        <v>0</v>
      </c>
      <c r="H366" s="87">
        <v>0</v>
      </c>
      <c r="I366" s="87">
        <v>0</v>
      </c>
      <c r="J366" s="177"/>
    </row>
    <row r="367" spans="1:20" ht="23.25" hidden="1" customHeight="1">
      <c r="A367" s="82" t="s">
        <v>147</v>
      </c>
      <c r="B367" s="149">
        <v>757</v>
      </c>
      <c r="C367" s="84" t="s">
        <v>69</v>
      </c>
      <c r="D367" s="84" t="s">
        <v>122</v>
      </c>
      <c r="E367" s="84" t="s">
        <v>555</v>
      </c>
      <c r="F367" s="84" t="s">
        <v>148</v>
      </c>
      <c r="G367" s="87">
        <f>G368</f>
        <v>0</v>
      </c>
      <c r="H367" s="87">
        <v>0</v>
      </c>
      <c r="I367" s="87">
        <v>0</v>
      </c>
      <c r="J367" s="177"/>
    </row>
    <row r="368" spans="1:20" ht="30.75" hidden="1" customHeight="1">
      <c r="A368" s="82" t="s">
        <v>149</v>
      </c>
      <c r="B368" s="149">
        <v>757</v>
      </c>
      <c r="C368" s="84" t="s">
        <v>69</v>
      </c>
      <c r="D368" s="84" t="s">
        <v>122</v>
      </c>
      <c r="E368" s="84" t="s">
        <v>555</v>
      </c>
      <c r="F368" s="84" t="s">
        <v>150</v>
      </c>
      <c r="G368" s="87"/>
      <c r="H368" s="87">
        <v>0</v>
      </c>
      <c r="I368" s="87">
        <v>0</v>
      </c>
      <c r="J368" s="177"/>
    </row>
    <row r="369" spans="1:18" ht="21.75" hidden="1" customHeight="1">
      <c r="A369" s="82" t="s">
        <v>155</v>
      </c>
      <c r="B369" s="149">
        <v>757</v>
      </c>
      <c r="C369" s="84" t="s">
        <v>171</v>
      </c>
      <c r="D369" s="84" t="s">
        <v>69</v>
      </c>
      <c r="E369" s="84" t="s">
        <v>555</v>
      </c>
      <c r="F369" s="84" t="s">
        <v>156</v>
      </c>
      <c r="G369" s="87">
        <f>G370</f>
        <v>0</v>
      </c>
      <c r="H369" s="87">
        <v>0</v>
      </c>
      <c r="I369" s="87">
        <v>0</v>
      </c>
      <c r="J369" s="177"/>
    </row>
    <row r="370" spans="1:18" ht="22.5" hidden="1" customHeight="1">
      <c r="A370" s="82" t="s">
        <v>176</v>
      </c>
      <c r="B370" s="149">
        <v>757</v>
      </c>
      <c r="C370" s="84" t="s">
        <v>171</v>
      </c>
      <c r="D370" s="84" t="s">
        <v>69</v>
      </c>
      <c r="E370" s="84" t="s">
        <v>555</v>
      </c>
      <c r="F370" s="84" t="s">
        <v>177</v>
      </c>
      <c r="G370" s="87"/>
      <c r="H370" s="87">
        <v>0</v>
      </c>
      <c r="I370" s="87">
        <v>0</v>
      </c>
      <c r="J370" s="177"/>
    </row>
    <row r="371" spans="1:18" ht="26.4" hidden="1">
      <c r="A371" s="82" t="s">
        <v>29</v>
      </c>
      <c r="B371" s="149">
        <v>757</v>
      </c>
      <c r="C371" s="84" t="s">
        <v>43</v>
      </c>
      <c r="D371" s="84" t="s">
        <v>18</v>
      </c>
      <c r="E371" s="84" t="s">
        <v>555</v>
      </c>
      <c r="F371" s="84" t="s">
        <v>30</v>
      </c>
      <c r="G371" s="85">
        <f t="shared" ref="G371:I371" si="108">G372</f>
        <v>0</v>
      </c>
      <c r="H371" s="85">
        <f t="shared" si="108"/>
        <v>0</v>
      </c>
      <c r="I371" s="85">
        <f t="shared" si="108"/>
        <v>0</v>
      </c>
      <c r="J371" s="178"/>
    </row>
    <row r="372" spans="1:18" hidden="1">
      <c r="A372" s="82" t="s">
        <v>31</v>
      </c>
      <c r="B372" s="149">
        <v>757</v>
      </c>
      <c r="C372" s="84" t="s">
        <v>43</v>
      </c>
      <c r="D372" s="84" t="s">
        <v>18</v>
      </c>
      <c r="E372" s="84" t="s">
        <v>555</v>
      </c>
      <c r="F372" s="84" t="s">
        <v>32</v>
      </c>
      <c r="G372" s="85"/>
      <c r="H372" s="85"/>
      <c r="I372" s="85"/>
      <c r="J372" s="178"/>
    </row>
    <row r="373" spans="1:18" s="169" customFormat="1" ht="34.5" hidden="1" customHeight="1">
      <c r="A373" s="139" t="s">
        <v>167</v>
      </c>
      <c r="B373" s="149">
        <v>757</v>
      </c>
      <c r="C373" s="84" t="s">
        <v>43</v>
      </c>
      <c r="D373" s="84" t="s">
        <v>18</v>
      </c>
      <c r="E373" s="84" t="s">
        <v>232</v>
      </c>
      <c r="F373" s="168"/>
      <c r="G373" s="87">
        <f>G374</f>
        <v>0</v>
      </c>
      <c r="H373" s="87">
        <f t="shared" ref="H373:I374" si="109">H374</f>
        <v>0</v>
      </c>
      <c r="I373" s="87">
        <f t="shared" si="109"/>
        <v>0</v>
      </c>
      <c r="J373" s="177"/>
      <c r="K373" s="209"/>
      <c r="L373" s="203"/>
      <c r="M373" s="203"/>
      <c r="N373" s="203"/>
      <c r="O373" s="203"/>
      <c r="P373" s="203"/>
      <c r="Q373" s="203"/>
      <c r="R373" s="203"/>
    </row>
    <row r="374" spans="1:18" s="90" customFormat="1" ht="26.4" hidden="1">
      <c r="A374" s="139" t="s">
        <v>167</v>
      </c>
      <c r="B374" s="149">
        <v>757</v>
      </c>
      <c r="C374" s="84" t="s">
        <v>43</v>
      </c>
      <c r="D374" s="84" t="s">
        <v>18</v>
      </c>
      <c r="E374" s="84" t="s">
        <v>274</v>
      </c>
      <c r="F374" s="149"/>
      <c r="G374" s="87">
        <f>G375</f>
        <v>0</v>
      </c>
      <c r="H374" s="87">
        <f t="shared" si="109"/>
        <v>0</v>
      </c>
      <c r="I374" s="87">
        <f t="shared" si="109"/>
        <v>0</v>
      </c>
      <c r="J374" s="177"/>
      <c r="K374" s="208"/>
      <c r="L374" s="185"/>
      <c r="M374" s="185"/>
      <c r="N374" s="185"/>
      <c r="O374" s="185"/>
      <c r="P374" s="185"/>
      <c r="Q374" s="185"/>
      <c r="R374" s="185"/>
    </row>
    <row r="375" spans="1:18" ht="24" hidden="1" customHeight="1">
      <c r="A375" s="82" t="s">
        <v>29</v>
      </c>
      <c r="B375" s="149">
        <v>757</v>
      </c>
      <c r="C375" s="84" t="s">
        <v>43</v>
      </c>
      <c r="D375" s="84" t="s">
        <v>18</v>
      </c>
      <c r="E375" s="84" t="s">
        <v>274</v>
      </c>
      <c r="F375" s="84" t="s">
        <v>30</v>
      </c>
      <c r="G375" s="87">
        <f>G376</f>
        <v>0</v>
      </c>
      <c r="H375" s="87">
        <f>H376</f>
        <v>0</v>
      </c>
      <c r="I375" s="87">
        <f>I376</f>
        <v>0</v>
      </c>
      <c r="J375" s="177"/>
    </row>
    <row r="376" spans="1:18" ht="18" hidden="1" customHeight="1">
      <c r="A376" s="82" t="s">
        <v>31</v>
      </c>
      <c r="B376" s="149">
        <v>757</v>
      </c>
      <c r="C376" s="84" t="s">
        <v>43</v>
      </c>
      <c r="D376" s="84" t="s">
        <v>18</v>
      </c>
      <c r="E376" s="84" t="s">
        <v>274</v>
      </c>
      <c r="F376" s="84" t="s">
        <v>32</v>
      </c>
      <c r="G376" s="87"/>
      <c r="H376" s="87"/>
      <c r="I376" s="87"/>
      <c r="J376" s="177"/>
    </row>
    <row r="377" spans="1:18" s="3" customFormat="1" ht="26.4">
      <c r="A377" s="82" t="s">
        <v>1092</v>
      </c>
      <c r="B377" s="149">
        <v>757</v>
      </c>
      <c r="C377" s="84" t="s">
        <v>43</v>
      </c>
      <c r="D377" s="84" t="s">
        <v>18</v>
      </c>
      <c r="E377" s="84" t="s">
        <v>1110</v>
      </c>
      <c r="F377" s="84"/>
      <c r="G377" s="87">
        <f t="shared" ref="G377:I378" si="110">G378</f>
        <v>9954210</v>
      </c>
      <c r="H377" s="87">
        <f t="shared" si="110"/>
        <v>0</v>
      </c>
      <c r="I377" s="87">
        <f t="shared" si="110"/>
        <v>0</v>
      </c>
      <c r="J377" s="177"/>
      <c r="K377" s="198"/>
      <c r="L377" s="198"/>
      <c r="M377" s="198"/>
      <c r="N377" s="198"/>
      <c r="O377" s="198"/>
      <c r="P377" s="198"/>
      <c r="Q377" s="198"/>
      <c r="R377" s="198"/>
    </row>
    <row r="378" spans="1:18" s="3" customFormat="1" ht="26.4">
      <c r="A378" s="82" t="s">
        <v>29</v>
      </c>
      <c r="B378" s="149">
        <v>757</v>
      </c>
      <c r="C378" s="84" t="s">
        <v>43</v>
      </c>
      <c r="D378" s="84" t="s">
        <v>18</v>
      </c>
      <c r="E378" s="84" t="s">
        <v>1110</v>
      </c>
      <c r="F378" s="84" t="s">
        <v>30</v>
      </c>
      <c r="G378" s="87">
        <f t="shared" si="110"/>
        <v>9954210</v>
      </c>
      <c r="H378" s="87">
        <f t="shared" si="110"/>
        <v>0</v>
      </c>
      <c r="I378" s="87">
        <f t="shared" si="110"/>
        <v>0</v>
      </c>
      <c r="J378" s="177"/>
      <c r="K378" s="198"/>
      <c r="L378" s="198"/>
      <c r="M378" s="198"/>
      <c r="N378" s="198"/>
      <c r="O378" s="198"/>
      <c r="P378" s="198"/>
      <c r="Q378" s="198"/>
      <c r="R378" s="198"/>
    </row>
    <row r="379" spans="1:18" s="3" customFormat="1">
      <c r="A379" s="82" t="s">
        <v>31</v>
      </c>
      <c r="B379" s="149">
        <v>757</v>
      </c>
      <c r="C379" s="84" t="s">
        <v>43</v>
      </c>
      <c r="D379" s="84" t="s">
        <v>18</v>
      </c>
      <c r="E379" s="84" t="s">
        <v>1110</v>
      </c>
      <c r="F379" s="84" t="s">
        <v>32</v>
      </c>
      <c r="G379" s="87">
        <v>9954210</v>
      </c>
      <c r="H379" s="87">
        <v>0</v>
      </c>
      <c r="I379" s="87">
        <v>0</v>
      </c>
      <c r="J379" s="177"/>
      <c r="K379" s="198"/>
      <c r="L379" s="198"/>
      <c r="M379" s="198"/>
      <c r="N379" s="198"/>
      <c r="O379" s="198"/>
      <c r="P379" s="198"/>
      <c r="Q379" s="198"/>
      <c r="R379" s="198"/>
    </row>
    <row r="380" spans="1:18" ht="34.950000000000003" hidden="1" customHeight="1">
      <c r="A380" s="139" t="s">
        <v>167</v>
      </c>
      <c r="B380" s="149">
        <v>757</v>
      </c>
      <c r="C380" s="84" t="s">
        <v>43</v>
      </c>
      <c r="D380" s="84" t="s">
        <v>18</v>
      </c>
      <c r="E380" s="84" t="s">
        <v>232</v>
      </c>
      <c r="F380" s="168"/>
      <c r="G380" s="87">
        <f>G381</f>
        <v>0</v>
      </c>
      <c r="H380" s="87"/>
      <c r="I380" s="87"/>
      <c r="J380" s="177"/>
    </row>
    <row r="381" spans="1:18" ht="30.6" hidden="1" customHeight="1">
      <c r="A381" s="82" t="s">
        <v>29</v>
      </c>
      <c r="B381" s="149">
        <v>757</v>
      </c>
      <c r="C381" s="84" t="s">
        <v>43</v>
      </c>
      <c r="D381" s="84" t="s">
        <v>18</v>
      </c>
      <c r="E381" s="84" t="s">
        <v>274</v>
      </c>
      <c r="F381" s="149"/>
      <c r="G381" s="87">
        <f>G382</f>
        <v>0</v>
      </c>
      <c r="H381" s="87"/>
      <c r="I381" s="87"/>
      <c r="J381" s="177"/>
    </row>
    <row r="382" spans="1:18" ht="18" hidden="1" customHeight="1">
      <c r="A382" s="82" t="s">
        <v>31</v>
      </c>
      <c r="B382" s="149">
        <v>757</v>
      </c>
      <c r="C382" s="84" t="s">
        <v>43</v>
      </c>
      <c r="D382" s="84" t="s">
        <v>18</v>
      </c>
      <c r="E382" s="84" t="s">
        <v>274</v>
      </c>
      <c r="F382" s="84" t="s">
        <v>32</v>
      </c>
      <c r="G382" s="87"/>
      <c r="H382" s="87"/>
      <c r="I382" s="87"/>
      <c r="J382" s="177"/>
    </row>
    <row r="383" spans="1:18" s="28" customFormat="1" ht="22.5" customHeight="1">
      <c r="A383" s="135" t="s">
        <v>52</v>
      </c>
      <c r="B383" s="149">
        <v>757</v>
      </c>
      <c r="C383" s="84" t="s">
        <v>43</v>
      </c>
      <c r="D383" s="84" t="s">
        <v>53</v>
      </c>
      <c r="E383" s="84"/>
      <c r="F383" s="84"/>
      <c r="G383" s="94">
        <f t="shared" ref="G383:I384" si="111">G384</f>
        <v>11534375.199999999</v>
      </c>
      <c r="H383" s="94">
        <f t="shared" si="111"/>
        <v>11981906.949999999</v>
      </c>
      <c r="I383" s="94">
        <f t="shared" si="111"/>
        <v>12447339.989999998</v>
      </c>
      <c r="J383" s="193"/>
      <c r="K383" s="203"/>
      <c r="L383" s="203"/>
      <c r="M383" s="203"/>
      <c r="N383" s="203"/>
      <c r="O383" s="203"/>
      <c r="P383" s="203"/>
      <c r="Q383" s="203"/>
      <c r="R383" s="203"/>
    </row>
    <row r="384" spans="1:18" ht="37.5" customHeight="1">
      <c r="A384" s="359" t="s">
        <v>1171</v>
      </c>
      <c r="B384" s="149">
        <v>757</v>
      </c>
      <c r="C384" s="84" t="s">
        <v>43</v>
      </c>
      <c r="D384" s="84" t="s">
        <v>53</v>
      </c>
      <c r="E384" s="84" t="s">
        <v>191</v>
      </c>
      <c r="F384" s="84"/>
      <c r="G384" s="93">
        <f t="shared" si="111"/>
        <v>11534375.199999999</v>
      </c>
      <c r="H384" s="93">
        <f t="shared" si="111"/>
        <v>11981906.949999999</v>
      </c>
      <c r="I384" s="93">
        <f t="shared" si="111"/>
        <v>12447339.989999998</v>
      </c>
      <c r="J384" s="194"/>
    </row>
    <row r="385" spans="1:18" s="28" customFormat="1" ht="26.4">
      <c r="A385" s="135" t="s">
        <v>75</v>
      </c>
      <c r="B385" s="149">
        <v>757</v>
      </c>
      <c r="C385" s="84" t="s">
        <v>43</v>
      </c>
      <c r="D385" s="84" t="s">
        <v>53</v>
      </c>
      <c r="E385" s="84" t="s">
        <v>202</v>
      </c>
      <c r="F385" s="84"/>
      <c r="G385" s="93">
        <f>G386+G388+G390</f>
        <v>11534375.199999999</v>
      </c>
      <c r="H385" s="93">
        <f>H386+H388+H390</f>
        <v>11981906.949999999</v>
      </c>
      <c r="I385" s="93">
        <f>I386+I388+I390</f>
        <v>12447339.989999998</v>
      </c>
      <c r="J385" s="194"/>
      <c r="K385" s="203"/>
      <c r="L385" s="203"/>
      <c r="M385" s="203"/>
      <c r="N385" s="203"/>
      <c r="O385" s="203"/>
      <c r="P385" s="203"/>
      <c r="Q385" s="203"/>
      <c r="R385" s="203"/>
    </row>
    <row r="386" spans="1:18" s="32" customFormat="1" ht="66">
      <c r="A386" s="82" t="s">
        <v>54</v>
      </c>
      <c r="B386" s="149">
        <v>757</v>
      </c>
      <c r="C386" s="84" t="s">
        <v>43</v>
      </c>
      <c r="D386" s="84" t="s">
        <v>53</v>
      </c>
      <c r="E386" s="84" t="s">
        <v>202</v>
      </c>
      <c r="F386" s="84" t="s">
        <v>57</v>
      </c>
      <c r="G386" s="87">
        <f>G387</f>
        <v>11366214</v>
      </c>
      <c r="H386" s="87">
        <f>H387</f>
        <v>11813745.75</v>
      </c>
      <c r="I386" s="87">
        <f>I387</f>
        <v>12279178.789999999</v>
      </c>
      <c r="J386" s="177"/>
      <c r="K386" s="202"/>
      <c r="L386" s="202"/>
      <c r="M386" s="202"/>
      <c r="N386" s="202"/>
      <c r="O386" s="202"/>
      <c r="P386" s="202"/>
      <c r="Q386" s="202"/>
      <c r="R386" s="202"/>
    </row>
    <row r="387" spans="1:18" s="32" customFormat="1" ht="26.4">
      <c r="A387" s="82" t="s">
        <v>55</v>
      </c>
      <c r="B387" s="149">
        <v>757</v>
      </c>
      <c r="C387" s="84" t="s">
        <v>43</v>
      </c>
      <c r="D387" s="84" t="s">
        <v>53</v>
      </c>
      <c r="E387" s="84" t="s">
        <v>202</v>
      </c>
      <c r="F387" s="84" t="s">
        <v>58</v>
      </c>
      <c r="G387" s="70">
        <v>11366214</v>
      </c>
      <c r="H387" s="87">
        <v>11813745.75</v>
      </c>
      <c r="I387" s="87">
        <v>12279178.789999999</v>
      </c>
      <c r="J387" s="177"/>
      <c r="K387" s="202"/>
      <c r="L387" s="202"/>
      <c r="M387" s="202"/>
      <c r="N387" s="202"/>
      <c r="O387" s="202"/>
      <c r="P387" s="202"/>
      <c r="Q387" s="202"/>
      <c r="R387" s="202"/>
    </row>
    <row r="388" spans="1:18" s="32" customFormat="1" ht="28.5" customHeight="1">
      <c r="A388" s="82" t="s">
        <v>35</v>
      </c>
      <c r="B388" s="149">
        <v>757</v>
      </c>
      <c r="C388" s="84" t="s">
        <v>43</v>
      </c>
      <c r="D388" s="84" t="s">
        <v>53</v>
      </c>
      <c r="E388" s="84" t="s">
        <v>202</v>
      </c>
      <c r="F388" s="84" t="s">
        <v>36</v>
      </c>
      <c r="G388" s="70">
        <f>G389</f>
        <v>168161.2</v>
      </c>
      <c r="H388" s="87">
        <f>H389</f>
        <v>168161.2</v>
      </c>
      <c r="I388" s="87">
        <f>I389</f>
        <v>168161.2</v>
      </c>
      <c r="J388" s="177"/>
      <c r="K388" s="202"/>
      <c r="L388" s="202"/>
      <c r="M388" s="202"/>
      <c r="N388" s="202"/>
      <c r="O388" s="202"/>
      <c r="P388" s="202"/>
      <c r="Q388" s="202"/>
      <c r="R388" s="202"/>
    </row>
    <row r="389" spans="1:18" s="32" customFormat="1" ht="26.4">
      <c r="A389" s="82" t="s">
        <v>37</v>
      </c>
      <c r="B389" s="149">
        <v>757</v>
      </c>
      <c r="C389" s="84" t="s">
        <v>43</v>
      </c>
      <c r="D389" s="84" t="s">
        <v>53</v>
      </c>
      <c r="E389" s="84" t="s">
        <v>202</v>
      </c>
      <c r="F389" s="84" t="s">
        <v>38</v>
      </c>
      <c r="G389" s="70">
        <f>155002+13159.2</f>
        <v>168161.2</v>
      </c>
      <c r="H389" s="87">
        <f>155002+13159.2</f>
        <v>168161.2</v>
      </c>
      <c r="I389" s="87">
        <f>155002+13159.2</f>
        <v>168161.2</v>
      </c>
      <c r="J389" s="177"/>
      <c r="K389" s="202"/>
      <c r="L389" s="202"/>
      <c r="M389" s="202"/>
      <c r="N389" s="202"/>
      <c r="O389" s="202"/>
      <c r="P389" s="202"/>
      <c r="Q389" s="202"/>
      <c r="R389" s="202"/>
    </row>
    <row r="390" spans="1:18">
      <c r="A390" s="82" t="s">
        <v>62</v>
      </c>
      <c r="B390" s="149">
        <v>757</v>
      </c>
      <c r="C390" s="84" t="s">
        <v>43</v>
      </c>
      <c r="D390" s="84" t="s">
        <v>53</v>
      </c>
      <c r="E390" s="84" t="s">
        <v>202</v>
      </c>
      <c r="F390" s="84" t="s">
        <v>63</v>
      </c>
      <c r="G390" s="27">
        <f>G391</f>
        <v>0</v>
      </c>
      <c r="H390" s="94">
        <f>H391</f>
        <v>0</v>
      </c>
      <c r="I390" s="94">
        <f>I391</f>
        <v>0</v>
      </c>
      <c r="J390" s="193"/>
    </row>
    <row r="391" spans="1:18">
      <c r="A391" s="82" t="s">
        <v>65</v>
      </c>
      <c r="B391" s="149">
        <v>757</v>
      </c>
      <c r="C391" s="84" t="s">
        <v>43</v>
      </c>
      <c r="D391" s="84" t="s">
        <v>53</v>
      </c>
      <c r="E391" s="84" t="s">
        <v>202</v>
      </c>
      <c r="F391" s="84" t="s">
        <v>66</v>
      </c>
      <c r="G391" s="27"/>
      <c r="H391" s="94"/>
      <c r="I391" s="94"/>
      <c r="J391" s="193"/>
    </row>
    <row r="392" spans="1:18" ht="33" hidden="1" customHeight="1">
      <c r="A392" s="82" t="s">
        <v>799</v>
      </c>
      <c r="B392" s="149">
        <v>757</v>
      </c>
      <c r="C392" s="84" t="s">
        <v>68</v>
      </c>
      <c r="D392" s="84" t="s">
        <v>53</v>
      </c>
      <c r="E392" s="84" t="s">
        <v>798</v>
      </c>
      <c r="F392" s="84"/>
      <c r="G392" s="70">
        <f t="shared" ref="G392:I393" si="112">G393</f>
        <v>0</v>
      </c>
      <c r="H392" s="87">
        <f t="shared" si="112"/>
        <v>0</v>
      </c>
      <c r="I392" s="87">
        <f t="shared" si="112"/>
        <v>0</v>
      </c>
      <c r="J392" s="177"/>
    </row>
    <row r="393" spans="1:18" ht="33" hidden="1" customHeight="1">
      <c r="A393" s="82" t="s">
        <v>147</v>
      </c>
      <c r="B393" s="149">
        <v>757</v>
      </c>
      <c r="C393" s="84" t="s">
        <v>68</v>
      </c>
      <c r="D393" s="84" t="s">
        <v>53</v>
      </c>
      <c r="E393" s="84" t="s">
        <v>798</v>
      </c>
      <c r="F393" s="84" t="s">
        <v>148</v>
      </c>
      <c r="G393" s="70">
        <f t="shared" si="112"/>
        <v>0</v>
      </c>
      <c r="H393" s="87">
        <f t="shared" si="112"/>
        <v>0</v>
      </c>
      <c r="I393" s="87">
        <f t="shared" si="112"/>
        <v>0</v>
      </c>
      <c r="J393" s="177"/>
    </row>
    <row r="394" spans="1:18" ht="33" hidden="1" customHeight="1">
      <c r="A394" s="82" t="s">
        <v>149</v>
      </c>
      <c r="B394" s="149">
        <v>757</v>
      </c>
      <c r="C394" s="84" t="s">
        <v>68</v>
      </c>
      <c r="D394" s="84" t="s">
        <v>53</v>
      </c>
      <c r="E394" s="84" t="s">
        <v>798</v>
      </c>
      <c r="F394" s="84" t="s">
        <v>150</v>
      </c>
      <c r="G394" s="70">
        <v>0</v>
      </c>
      <c r="H394" s="87">
        <v>0</v>
      </c>
      <c r="I394" s="87">
        <v>0</v>
      </c>
      <c r="J394" s="177"/>
    </row>
    <row r="395" spans="1:18" ht="82.5" hidden="1" customHeight="1">
      <c r="A395" s="133" t="s">
        <v>409</v>
      </c>
      <c r="B395" s="149">
        <v>757</v>
      </c>
      <c r="C395" s="84" t="s">
        <v>68</v>
      </c>
      <c r="D395" s="84" t="s">
        <v>53</v>
      </c>
      <c r="E395" s="84" t="s">
        <v>408</v>
      </c>
      <c r="F395" s="84"/>
      <c r="G395" s="70">
        <f t="shared" ref="G395:I396" si="113">G396</f>
        <v>0</v>
      </c>
      <c r="H395" s="87">
        <f t="shared" si="113"/>
        <v>0</v>
      </c>
      <c r="I395" s="87">
        <f t="shared" si="113"/>
        <v>0</v>
      </c>
      <c r="J395" s="177"/>
    </row>
    <row r="396" spans="1:18" ht="33" hidden="1" customHeight="1">
      <c r="A396" s="82" t="s">
        <v>147</v>
      </c>
      <c r="B396" s="149">
        <v>757</v>
      </c>
      <c r="C396" s="84" t="s">
        <v>68</v>
      </c>
      <c r="D396" s="84" t="s">
        <v>53</v>
      </c>
      <c r="E396" s="84" t="s">
        <v>408</v>
      </c>
      <c r="F396" s="84" t="s">
        <v>148</v>
      </c>
      <c r="G396" s="70">
        <f t="shared" si="113"/>
        <v>0</v>
      </c>
      <c r="H396" s="87">
        <f t="shared" si="113"/>
        <v>0</v>
      </c>
      <c r="I396" s="87">
        <f t="shared" si="113"/>
        <v>0</v>
      </c>
      <c r="J396" s="177"/>
    </row>
    <row r="397" spans="1:18" ht="33" hidden="1" customHeight="1">
      <c r="A397" s="82" t="s">
        <v>149</v>
      </c>
      <c r="B397" s="149">
        <v>757</v>
      </c>
      <c r="C397" s="84" t="s">
        <v>68</v>
      </c>
      <c r="D397" s="84" t="s">
        <v>53</v>
      </c>
      <c r="E397" s="84" t="s">
        <v>408</v>
      </c>
      <c r="F397" s="84" t="s">
        <v>150</v>
      </c>
      <c r="G397" s="70"/>
      <c r="H397" s="87"/>
      <c r="I397" s="87"/>
      <c r="J397" s="177"/>
    </row>
    <row r="398" spans="1:18" s="32" customFormat="1" ht="17.25" hidden="1" customHeight="1">
      <c r="A398" s="272" t="s">
        <v>358</v>
      </c>
      <c r="B398" s="155">
        <v>757</v>
      </c>
      <c r="C398" s="156" t="s">
        <v>71</v>
      </c>
      <c r="D398" s="156"/>
      <c r="E398" s="156"/>
      <c r="F398" s="156"/>
      <c r="G398" s="71">
        <f>G414+G399</f>
        <v>0</v>
      </c>
      <c r="H398" s="157">
        <f>H414+H399</f>
        <v>0</v>
      </c>
      <c r="I398" s="157">
        <f>I414+I399</f>
        <v>0</v>
      </c>
      <c r="J398" s="195"/>
      <c r="K398" s="202"/>
      <c r="L398" s="202"/>
      <c r="M398" s="202"/>
      <c r="N398" s="202"/>
      <c r="O398" s="202"/>
      <c r="P398" s="202"/>
      <c r="Q398" s="202"/>
      <c r="R398" s="202"/>
    </row>
    <row r="399" spans="1:18" s="32" customFormat="1" ht="17.25" hidden="1" customHeight="1">
      <c r="A399" s="273" t="s">
        <v>479</v>
      </c>
      <c r="B399" s="149">
        <v>757</v>
      </c>
      <c r="C399" s="84" t="s">
        <v>71</v>
      </c>
      <c r="D399" s="84" t="s">
        <v>18</v>
      </c>
      <c r="E399" s="156"/>
      <c r="F399" s="156"/>
      <c r="G399" s="71">
        <f>G400+G410</f>
        <v>0</v>
      </c>
      <c r="H399" s="157">
        <f>H400+H410</f>
        <v>0</v>
      </c>
      <c r="I399" s="157">
        <f>I400+I410</f>
        <v>0</v>
      </c>
      <c r="J399" s="195"/>
      <c r="K399" s="202"/>
      <c r="L399" s="202"/>
      <c r="M399" s="202"/>
      <c r="N399" s="202"/>
      <c r="O399" s="202"/>
      <c r="P399" s="202"/>
      <c r="Q399" s="202"/>
      <c r="R399" s="202"/>
    </row>
    <row r="400" spans="1:18" ht="27.75" hidden="1" customHeight="1">
      <c r="A400" s="139" t="s">
        <v>470</v>
      </c>
      <c r="B400" s="149">
        <v>757</v>
      </c>
      <c r="C400" s="84" t="s">
        <v>71</v>
      </c>
      <c r="D400" s="84" t="s">
        <v>18</v>
      </c>
      <c r="E400" s="84" t="s">
        <v>193</v>
      </c>
      <c r="F400" s="84"/>
      <c r="G400" s="70">
        <f>G402+G405+G407</f>
        <v>0</v>
      </c>
      <c r="H400" s="87">
        <f>H402+H405+H407</f>
        <v>0</v>
      </c>
      <c r="I400" s="87">
        <f>I402+I405+I407</f>
        <v>0</v>
      </c>
      <c r="J400" s="177"/>
    </row>
    <row r="401" spans="1:18" ht="19.5" hidden="1" customHeight="1">
      <c r="A401" s="82" t="s">
        <v>31</v>
      </c>
      <c r="B401" s="149">
        <v>757</v>
      </c>
      <c r="C401" s="84" t="s">
        <v>71</v>
      </c>
      <c r="D401" s="84" t="s">
        <v>18</v>
      </c>
      <c r="E401" s="84" t="s">
        <v>39</v>
      </c>
      <c r="F401" s="84" t="s">
        <v>32</v>
      </c>
      <c r="G401" s="70"/>
      <c r="H401" s="87"/>
      <c r="I401" s="87"/>
      <c r="J401" s="177"/>
    </row>
    <row r="402" spans="1:18" ht="39" hidden="1" customHeight="1">
      <c r="A402" s="82" t="s">
        <v>111</v>
      </c>
      <c r="B402" s="149">
        <v>757</v>
      </c>
      <c r="C402" s="84" t="s">
        <v>71</v>
      </c>
      <c r="D402" s="84" t="s">
        <v>18</v>
      </c>
      <c r="E402" s="84" t="s">
        <v>194</v>
      </c>
      <c r="F402" s="84"/>
      <c r="G402" s="70">
        <f>G403</f>
        <v>0</v>
      </c>
      <c r="H402" s="87">
        <f t="shared" ref="H402:I402" si="114">H403</f>
        <v>0</v>
      </c>
      <c r="I402" s="87">
        <f t="shared" si="114"/>
        <v>0</v>
      </c>
      <c r="J402" s="177"/>
    </row>
    <row r="403" spans="1:18" ht="26.4" hidden="1">
      <c r="A403" s="82" t="s">
        <v>29</v>
      </c>
      <c r="B403" s="149">
        <v>757</v>
      </c>
      <c r="C403" s="84" t="s">
        <v>71</v>
      </c>
      <c r="D403" s="84" t="s">
        <v>18</v>
      </c>
      <c r="E403" s="84" t="s">
        <v>194</v>
      </c>
      <c r="F403" s="84" t="s">
        <v>30</v>
      </c>
      <c r="G403" s="70">
        <f>G404</f>
        <v>0</v>
      </c>
      <c r="H403" s="87">
        <f>H404</f>
        <v>0</v>
      </c>
      <c r="I403" s="87">
        <f>I404</f>
        <v>0</v>
      </c>
      <c r="J403" s="177"/>
    </row>
    <row r="404" spans="1:18" ht="19.5" hidden="1" customHeight="1">
      <c r="A404" s="82" t="s">
        <v>31</v>
      </c>
      <c r="B404" s="149">
        <v>757</v>
      </c>
      <c r="C404" s="84" t="s">
        <v>71</v>
      </c>
      <c r="D404" s="84" t="s">
        <v>18</v>
      </c>
      <c r="E404" s="84" t="s">
        <v>194</v>
      </c>
      <c r="F404" s="84" t="s">
        <v>32</v>
      </c>
      <c r="G404" s="70"/>
      <c r="H404" s="87"/>
      <c r="I404" s="87"/>
      <c r="J404" s="177"/>
    </row>
    <row r="405" spans="1:18" s="32" customFormat="1" ht="25.5" hidden="1" customHeight="1">
      <c r="A405" s="82" t="s">
        <v>29</v>
      </c>
      <c r="B405" s="149">
        <v>757</v>
      </c>
      <c r="C405" s="84" t="s">
        <v>71</v>
      </c>
      <c r="D405" s="84" t="s">
        <v>18</v>
      </c>
      <c r="E405" s="84" t="s">
        <v>530</v>
      </c>
      <c r="F405" s="84" t="s">
        <v>30</v>
      </c>
      <c r="G405" s="70">
        <f>G406</f>
        <v>0</v>
      </c>
      <c r="H405" s="87">
        <v>0</v>
      </c>
      <c r="I405" s="87">
        <v>0</v>
      </c>
      <c r="J405" s="177"/>
      <c r="K405" s="202"/>
      <c r="L405" s="202"/>
      <c r="M405" s="202"/>
      <c r="N405" s="202"/>
      <c r="O405" s="202"/>
      <c r="P405" s="202"/>
      <c r="Q405" s="202"/>
      <c r="R405" s="202"/>
    </row>
    <row r="406" spans="1:18" s="32" customFormat="1" ht="17.25" hidden="1" customHeight="1">
      <c r="A406" s="82" t="s">
        <v>31</v>
      </c>
      <c r="B406" s="149">
        <v>757</v>
      </c>
      <c r="C406" s="84" t="s">
        <v>71</v>
      </c>
      <c r="D406" s="84" t="s">
        <v>18</v>
      </c>
      <c r="E406" s="84" t="s">
        <v>530</v>
      </c>
      <c r="F406" s="84" t="s">
        <v>32</v>
      </c>
      <c r="G406" s="70"/>
      <c r="H406" s="87">
        <v>0</v>
      </c>
      <c r="I406" s="87">
        <v>0</v>
      </c>
      <c r="J406" s="177"/>
      <c r="K406" s="202"/>
      <c r="L406" s="202"/>
      <c r="M406" s="202"/>
      <c r="N406" s="202"/>
      <c r="O406" s="202"/>
      <c r="P406" s="202"/>
      <c r="Q406" s="202"/>
      <c r="R406" s="202"/>
    </row>
    <row r="407" spans="1:18" s="32" customFormat="1" ht="65.25" hidden="1" customHeight="1">
      <c r="A407" s="82" t="s">
        <v>598</v>
      </c>
      <c r="B407" s="149">
        <v>757</v>
      </c>
      <c r="C407" s="84" t="s">
        <v>71</v>
      </c>
      <c r="D407" s="84" t="s">
        <v>18</v>
      </c>
      <c r="E407" s="84" t="s">
        <v>597</v>
      </c>
      <c r="F407" s="84"/>
      <c r="G407" s="70">
        <f>G408</f>
        <v>0</v>
      </c>
      <c r="H407" s="87">
        <f t="shared" ref="H407:I407" si="115">H408</f>
        <v>0</v>
      </c>
      <c r="I407" s="87">
        <f t="shared" si="115"/>
        <v>0</v>
      </c>
      <c r="J407" s="177"/>
      <c r="K407" s="202"/>
      <c r="L407" s="202"/>
      <c r="M407" s="202"/>
      <c r="N407" s="202"/>
      <c r="O407" s="202"/>
      <c r="P407" s="202"/>
      <c r="Q407" s="202"/>
      <c r="R407" s="202"/>
    </row>
    <row r="408" spans="1:18" s="32" customFormat="1" ht="25.5" hidden="1" customHeight="1">
      <c r="A408" s="82" t="s">
        <v>29</v>
      </c>
      <c r="B408" s="149">
        <v>757</v>
      </c>
      <c r="C408" s="84" t="s">
        <v>71</v>
      </c>
      <c r="D408" s="84" t="s">
        <v>18</v>
      </c>
      <c r="E408" s="84" t="s">
        <v>597</v>
      </c>
      <c r="F408" s="84" t="s">
        <v>30</v>
      </c>
      <c r="G408" s="70">
        <f>G409</f>
        <v>0</v>
      </c>
      <c r="H408" s="87">
        <v>0</v>
      </c>
      <c r="I408" s="87">
        <v>0</v>
      </c>
      <c r="J408" s="177"/>
      <c r="K408" s="202"/>
      <c r="L408" s="202"/>
      <c r="M408" s="202"/>
      <c r="N408" s="202"/>
      <c r="O408" s="202"/>
      <c r="P408" s="202"/>
      <c r="Q408" s="202"/>
      <c r="R408" s="202"/>
    </row>
    <row r="409" spans="1:18" s="32" customFormat="1" ht="17.25" hidden="1" customHeight="1">
      <c r="A409" s="82" t="s">
        <v>31</v>
      </c>
      <c r="B409" s="149">
        <v>757</v>
      </c>
      <c r="C409" s="84" t="s">
        <v>71</v>
      </c>
      <c r="D409" s="84" t="s">
        <v>18</v>
      </c>
      <c r="E409" s="84" t="s">
        <v>597</v>
      </c>
      <c r="F409" s="84" t="s">
        <v>32</v>
      </c>
      <c r="G409" s="70"/>
      <c r="H409" s="87">
        <v>0</v>
      </c>
      <c r="I409" s="87">
        <v>0</v>
      </c>
      <c r="J409" s="177"/>
      <c r="K409" s="202"/>
      <c r="L409" s="202"/>
      <c r="M409" s="202"/>
      <c r="N409" s="202"/>
      <c r="O409" s="202"/>
      <c r="P409" s="202"/>
      <c r="Q409" s="202"/>
      <c r="R409" s="202"/>
    </row>
    <row r="410" spans="1:18" s="18" customFormat="1" ht="26.4" hidden="1">
      <c r="A410" s="82" t="s">
        <v>464</v>
      </c>
      <c r="B410" s="149">
        <v>757</v>
      </c>
      <c r="C410" s="84" t="s">
        <v>71</v>
      </c>
      <c r="D410" s="84" t="s">
        <v>18</v>
      </c>
      <c r="E410" s="84" t="s">
        <v>261</v>
      </c>
      <c r="F410" s="84"/>
      <c r="G410" s="70">
        <f>G411</f>
        <v>0</v>
      </c>
      <c r="H410" s="87">
        <f t="shared" ref="H410:I412" si="116">H411</f>
        <v>0</v>
      </c>
      <c r="I410" s="87">
        <f t="shared" si="116"/>
        <v>0</v>
      </c>
      <c r="J410" s="177"/>
      <c r="K410" s="199"/>
      <c r="L410" s="199"/>
      <c r="M410" s="199"/>
      <c r="N410" s="199"/>
      <c r="O410" s="199"/>
      <c r="P410" s="199"/>
      <c r="Q410" s="199"/>
      <c r="R410" s="199"/>
    </row>
    <row r="411" spans="1:18" s="18" customFormat="1" ht="26.4" hidden="1">
      <c r="A411" s="82" t="s">
        <v>463</v>
      </c>
      <c r="B411" s="149">
        <v>757</v>
      </c>
      <c r="C411" s="84" t="s">
        <v>71</v>
      </c>
      <c r="D411" s="84" t="s">
        <v>18</v>
      </c>
      <c r="E411" s="84" t="s">
        <v>438</v>
      </c>
      <c r="F411" s="84"/>
      <c r="G411" s="70">
        <f>G412</f>
        <v>0</v>
      </c>
      <c r="H411" s="87">
        <f t="shared" si="116"/>
        <v>0</v>
      </c>
      <c r="I411" s="87">
        <f t="shared" si="116"/>
        <v>0</v>
      </c>
      <c r="J411" s="177"/>
      <c r="K411" s="199"/>
      <c r="L411" s="199"/>
      <c r="M411" s="199"/>
      <c r="N411" s="199"/>
      <c r="O411" s="199"/>
      <c r="P411" s="199"/>
      <c r="Q411" s="199"/>
      <c r="R411" s="199"/>
    </row>
    <row r="412" spans="1:18" s="18" customFormat="1" ht="26.4" hidden="1">
      <c r="A412" s="82" t="s">
        <v>95</v>
      </c>
      <c r="B412" s="149">
        <v>757</v>
      </c>
      <c r="C412" s="84" t="s">
        <v>71</v>
      </c>
      <c r="D412" s="84" t="s">
        <v>18</v>
      </c>
      <c r="E412" s="84" t="s">
        <v>438</v>
      </c>
      <c r="F412" s="84" t="s">
        <v>346</v>
      </c>
      <c r="G412" s="70">
        <f>G413</f>
        <v>0</v>
      </c>
      <c r="H412" s="87">
        <f t="shared" si="116"/>
        <v>0</v>
      </c>
      <c r="I412" s="87">
        <f t="shared" si="116"/>
        <v>0</v>
      </c>
      <c r="J412" s="177"/>
      <c r="K412" s="199"/>
      <c r="L412" s="199"/>
      <c r="M412" s="199"/>
      <c r="N412" s="199"/>
      <c r="O412" s="199"/>
      <c r="P412" s="199"/>
      <c r="Q412" s="199"/>
      <c r="R412" s="199"/>
    </row>
    <row r="413" spans="1:18" s="18" customFormat="1" ht="92.4" hidden="1">
      <c r="A413" s="133" t="s">
        <v>417</v>
      </c>
      <c r="B413" s="149">
        <v>757</v>
      </c>
      <c r="C413" s="84" t="s">
        <v>71</v>
      </c>
      <c r="D413" s="84" t="s">
        <v>18</v>
      </c>
      <c r="E413" s="84" t="s">
        <v>438</v>
      </c>
      <c r="F413" s="84" t="s">
        <v>416</v>
      </c>
      <c r="G413" s="70">
        <f>50000-50000</f>
        <v>0</v>
      </c>
      <c r="H413" s="87"/>
      <c r="I413" s="87"/>
      <c r="J413" s="177"/>
      <c r="K413" s="199"/>
      <c r="L413" s="199"/>
      <c r="M413" s="199"/>
      <c r="N413" s="199"/>
      <c r="O413" s="199"/>
      <c r="P413" s="199"/>
      <c r="Q413" s="199"/>
      <c r="R413" s="199"/>
    </row>
    <row r="414" spans="1:18" s="33" customFormat="1" ht="15" hidden="1" customHeight="1">
      <c r="A414" s="82" t="s">
        <v>70</v>
      </c>
      <c r="B414" s="149">
        <v>757</v>
      </c>
      <c r="C414" s="84" t="s">
        <v>71</v>
      </c>
      <c r="D414" s="84" t="s">
        <v>27</v>
      </c>
      <c r="E414" s="168"/>
      <c r="F414" s="168"/>
      <c r="G414" s="29">
        <f>G415</f>
        <v>0</v>
      </c>
      <c r="H414" s="93">
        <f>H415+H110</f>
        <v>0</v>
      </c>
      <c r="I414" s="93">
        <f>I415+I110</f>
        <v>0</v>
      </c>
      <c r="J414" s="194"/>
      <c r="K414" s="210"/>
      <c r="L414" s="210"/>
      <c r="M414" s="210"/>
      <c r="N414" s="210"/>
      <c r="O414" s="210"/>
      <c r="P414" s="210"/>
      <c r="Q414" s="210"/>
      <c r="R414" s="210"/>
    </row>
    <row r="415" spans="1:18" s="28" customFormat="1" ht="28.5" hidden="1" customHeight="1">
      <c r="A415" s="139" t="s">
        <v>470</v>
      </c>
      <c r="B415" s="149">
        <v>757</v>
      </c>
      <c r="C415" s="84" t="s">
        <v>71</v>
      </c>
      <c r="D415" s="84" t="s">
        <v>27</v>
      </c>
      <c r="E415" s="84" t="s">
        <v>193</v>
      </c>
      <c r="F415" s="84"/>
      <c r="G415" s="70">
        <f>G416</f>
        <v>0</v>
      </c>
      <c r="H415" s="87">
        <f>H416</f>
        <v>0</v>
      </c>
      <c r="I415" s="87">
        <f>I416</f>
        <v>0</v>
      </c>
      <c r="J415" s="177"/>
      <c r="K415" s="203"/>
      <c r="L415" s="203"/>
      <c r="M415" s="203"/>
      <c r="N415" s="203"/>
      <c r="O415" s="203"/>
      <c r="P415" s="203"/>
      <c r="Q415" s="203"/>
      <c r="R415" s="203"/>
    </row>
    <row r="416" spans="1:18" s="28" customFormat="1" ht="27.75" hidden="1" customHeight="1">
      <c r="A416" s="139" t="s">
        <v>72</v>
      </c>
      <c r="B416" s="149">
        <v>757</v>
      </c>
      <c r="C416" s="84" t="s">
        <v>71</v>
      </c>
      <c r="D416" s="84" t="s">
        <v>27</v>
      </c>
      <c r="E416" s="84" t="s">
        <v>204</v>
      </c>
      <c r="F416" s="84"/>
      <c r="G416" s="70">
        <f>G417</f>
        <v>0</v>
      </c>
      <c r="H416" s="87">
        <f t="shared" ref="H416:I416" si="117">H417</f>
        <v>0</v>
      </c>
      <c r="I416" s="87">
        <f t="shared" si="117"/>
        <v>0</v>
      </c>
      <c r="J416" s="177"/>
      <c r="K416" s="203"/>
      <c r="L416" s="203"/>
      <c r="M416" s="203"/>
      <c r="N416" s="203"/>
      <c r="O416" s="203"/>
      <c r="P416" s="203"/>
      <c r="Q416" s="203"/>
      <c r="R416" s="203"/>
    </row>
    <row r="417" spans="1:18" s="32" customFormat="1" ht="28.5" hidden="1" customHeight="1">
      <c r="A417" s="82" t="s">
        <v>35</v>
      </c>
      <c r="B417" s="149">
        <v>757</v>
      </c>
      <c r="C417" s="84" t="s">
        <v>71</v>
      </c>
      <c r="D417" s="84" t="s">
        <v>27</v>
      </c>
      <c r="E417" s="84" t="s">
        <v>204</v>
      </c>
      <c r="F417" s="84" t="s">
        <v>36</v>
      </c>
      <c r="G417" s="70">
        <f>G418</f>
        <v>0</v>
      </c>
      <c r="H417" s="87">
        <f>H418</f>
        <v>0</v>
      </c>
      <c r="I417" s="87">
        <f>I418</f>
        <v>0</v>
      </c>
      <c r="J417" s="177"/>
      <c r="K417" s="202"/>
      <c r="L417" s="202"/>
      <c r="M417" s="202"/>
      <c r="N417" s="202"/>
      <c r="O417" s="202"/>
      <c r="P417" s="202"/>
      <c r="Q417" s="202"/>
      <c r="R417" s="202"/>
    </row>
    <row r="418" spans="1:18" s="32" customFormat="1" ht="26.4" hidden="1">
      <c r="A418" s="82" t="s">
        <v>37</v>
      </c>
      <c r="B418" s="149">
        <v>757</v>
      </c>
      <c r="C418" s="84" t="s">
        <v>71</v>
      </c>
      <c r="D418" s="84" t="s">
        <v>27</v>
      </c>
      <c r="E418" s="84" t="s">
        <v>204</v>
      </c>
      <c r="F418" s="84" t="s">
        <v>38</v>
      </c>
      <c r="G418" s="70"/>
      <c r="H418" s="87"/>
      <c r="I418" s="87"/>
      <c r="J418" s="177"/>
      <c r="K418" s="204"/>
      <c r="L418" s="202"/>
      <c r="M418" s="202"/>
      <c r="N418" s="202"/>
      <c r="O418" s="202"/>
      <c r="P418" s="202"/>
      <c r="Q418" s="202"/>
      <c r="R418" s="202"/>
    </row>
    <row r="419" spans="1:18">
      <c r="A419" s="265" t="s">
        <v>144</v>
      </c>
      <c r="B419" s="270">
        <v>757</v>
      </c>
      <c r="C419" s="267" t="s">
        <v>68</v>
      </c>
      <c r="D419" s="267"/>
      <c r="E419" s="84"/>
      <c r="F419" s="267"/>
      <c r="G419" s="38">
        <f>G420</f>
        <v>9079841.6099999994</v>
      </c>
      <c r="H419" s="264">
        <f t="shared" ref="H419:I419" si="118">H420</f>
        <v>0</v>
      </c>
      <c r="I419" s="264">
        <f t="shared" si="118"/>
        <v>0</v>
      </c>
      <c r="J419" s="190"/>
    </row>
    <row r="420" spans="1:18">
      <c r="A420" s="135" t="s">
        <v>152</v>
      </c>
      <c r="B420" s="149">
        <v>757</v>
      </c>
      <c r="C420" s="84" t="s">
        <v>68</v>
      </c>
      <c r="D420" s="84" t="s">
        <v>53</v>
      </c>
      <c r="E420" s="84"/>
      <c r="F420" s="84"/>
      <c r="G420" s="70">
        <f>G422</f>
        <v>9079841.6099999994</v>
      </c>
      <c r="H420" s="87">
        <f t="shared" ref="H420:I420" si="119">H422</f>
        <v>0</v>
      </c>
      <c r="I420" s="87">
        <f t="shared" si="119"/>
        <v>0</v>
      </c>
      <c r="J420" s="177"/>
    </row>
    <row r="421" spans="1:18" s="32" customFormat="1" ht="12.75" hidden="1" customHeight="1">
      <c r="A421" s="265"/>
      <c r="B421" s="149">
        <v>757</v>
      </c>
      <c r="C421" s="267"/>
      <c r="D421" s="84"/>
      <c r="E421" s="84"/>
      <c r="F421" s="84"/>
      <c r="G421" s="70"/>
      <c r="H421" s="87"/>
      <c r="I421" s="87"/>
      <c r="J421" s="177"/>
      <c r="K421" s="202"/>
      <c r="L421" s="202"/>
      <c r="M421" s="202"/>
      <c r="N421" s="202"/>
      <c r="O421" s="202"/>
      <c r="P421" s="202"/>
      <c r="Q421" s="202"/>
      <c r="R421" s="202"/>
    </row>
    <row r="422" spans="1:18" s="32" customFormat="1" ht="30.75" customHeight="1">
      <c r="A422" s="360" t="s">
        <v>1162</v>
      </c>
      <c r="B422" s="149">
        <v>757</v>
      </c>
      <c r="C422" s="84" t="s">
        <v>68</v>
      </c>
      <c r="D422" s="84" t="s">
        <v>53</v>
      </c>
      <c r="E422" s="84" t="s">
        <v>203</v>
      </c>
      <c r="F422" s="84"/>
      <c r="G422" s="70">
        <f>G423</f>
        <v>9079841.6099999994</v>
      </c>
      <c r="H422" s="87">
        <f t="shared" ref="H422:I422" si="120">H423</f>
        <v>0</v>
      </c>
      <c r="I422" s="87">
        <f t="shared" si="120"/>
        <v>0</v>
      </c>
      <c r="J422" s="177"/>
      <c r="K422" s="202"/>
      <c r="L422" s="202"/>
      <c r="M422" s="202"/>
      <c r="N422" s="202"/>
      <c r="O422" s="202"/>
      <c r="P422" s="202"/>
      <c r="Q422" s="202"/>
      <c r="R422" s="202"/>
    </row>
    <row r="423" spans="1:18" ht="33" customHeight="1">
      <c r="A423" s="82" t="s">
        <v>183</v>
      </c>
      <c r="B423" s="149">
        <v>757</v>
      </c>
      <c r="C423" s="84" t="s">
        <v>68</v>
      </c>
      <c r="D423" s="84" t="s">
        <v>53</v>
      </c>
      <c r="E423" s="84" t="s">
        <v>407</v>
      </c>
      <c r="F423" s="84"/>
      <c r="G423" s="70">
        <f t="shared" ref="G423:I424" si="121">G424</f>
        <v>9079841.6099999994</v>
      </c>
      <c r="H423" s="87">
        <f t="shared" si="121"/>
        <v>0</v>
      </c>
      <c r="I423" s="87">
        <f t="shared" si="121"/>
        <v>0</v>
      </c>
      <c r="J423" s="177"/>
    </row>
    <row r="424" spans="1:18" ht="33" customHeight="1">
      <c r="A424" s="82" t="s">
        <v>147</v>
      </c>
      <c r="B424" s="149">
        <v>757</v>
      </c>
      <c r="C424" s="84" t="s">
        <v>68</v>
      </c>
      <c r="D424" s="84" t="s">
        <v>53</v>
      </c>
      <c r="E424" s="84" t="s">
        <v>407</v>
      </c>
      <c r="F424" s="84" t="s">
        <v>148</v>
      </c>
      <c r="G424" s="70">
        <f t="shared" si="121"/>
        <v>9079841.6099999994</v>
      </c>
      <c r="H424" s="87">
        <f t="shared" si="121"/>
        <v>0</v>
      </c>
      <c r="I424" s="87">
        <f t="shared" si="121"/>
        <v>0</v>
      </c>
      <c r="J424" s="177"/>
    </row>
    <row r="425" spans="1:18" ht="33" customHeight="1">
      <c r="A425" s="82" t="s">
        <v>149</v>
      </c>
      <c r="B425" s="149">
        <v>757</v>
      </c>
      <c r="C425" s="84" t="s">
        <v>68</v>
      </c>
      <c r="D425" s="84" t="s">
        <v>53</v>
      </c>
      <c r="E425" s="84" t="s">
        <v>407</v>
      </c>
      <c r="F425" s="84" t="s">
        <v>150</v>
      </c>
      <c r="G425" s="70">
        <v>9079841.6099999994</v>
      </c>
      <c r="H425" s="87">
        <v>0</v>
      </c>
      <c r="I425" s="87">
        <v>0</v>
      </c>
      <c r="J425" s="177"/>
    </row>
    <row r="426" spans="1:18" s="32" customFormat="1" ht="17.25" customHeight="1">
      <c r="A426" s="272" t="s">
        <v>358</v>
      </c>
      <c r="B426" s="155">
        <v>757</v>
      </c>
      <c r="C426" s="156" t="s">
        <v>71</v>
      </c>
      <c r="D426" s="156"/>
      <c r="E426" s="156"/>
      <c r="F426" s="156"/>
      <c r="G426" s="71">
        <f>G442+G427</f>
        <v>550000</v>
      </c>
      <c r="H426" s="157">
        <f>H442+H427</f>
        <v>550000</v>
      </c>
      <c r="I426" s="157">
        <f>I442+I427</f>
        <v>550000</v>
      </c>
      <c r="J426" s="195"/>
      <c r="K426" s="202"/>
      <c r="L426" s="202"/>
      <c r="M426" s="202"/>
      <c r="N426" s="202"/>
      <c r="O426" s="202"/>
      <c r="P426" s="202"/>
      <c r="Q426" s="202"/>
      <c r="R426" s="202"/>
    </row>
    <row r="427" spans="1:18" s="32" customFormat="1" ht="17.25" hidden="1" customHeight="1">
      <c r="A427" s="273" t="s">
        <v>479</v>
      </c>
      <c r="B427" s="149">
        <v>757</v>
      </c>
      <c r="C427" s="84" t="s">
        <v>71</v>
      </c>
      <c r="D427" s="84" t="s">
        <v>18</v>
      </c>
      <c r="E427" s="156"/>
      <c r="F427" s="156"/>
      <c r="G427" s="71">
        <f>G428+G438</f>
        <v>0</v>
      </c>
      <c r="H427" s="157">
        <f>H428+H438</f>
        <v>0</v>
      </c>
      <c r="I427" s="157">
        <f>I428+I438</f>
        <v>0</v>
      </c>
      <c r="J427" s="195"/>
      <c r="K427" s="202"/>
      <c r="L427" s="202"/>
      <c r="M427" s="202"/>
      <c r="N427" s="202"/>
      <c r="O427" s="202"/>
      <c r="P427" s="202"/>
      <c r="Q427" s="202"/>
      <c r="R427" s="202"/>
    </row>
    <row r="428" spans="1:18" ht="27.75" hidden="1" customHeight="1">
      <c r="A428" s="139" t="s">
        <v>470</v>
      </c>
      <c r="B428" s="149">
        <v>757</v>
      </c>
      <c r="C428" s="84" t="s">
        <v>71</v>
      </c>
      <c r="D428" s="84" t="s">
        <v>18</v>
      </c>
      <c r="E428" s="84" t="s">
        <v>193</v>
      </c>
      <c r="F428" s="84"/>
      <c r="G428" s="70">
        <f>G430+G433+G435</f>
        <v>0</v>
      </c>
      <c r="H428" s="87">
        <f>H430+H433+H435</f>
        <v>0</v>
      </c>
      <c r="I428" s="87">
        <f>I430+I433+I435</f>
        <v>0</v>
      </c>
      <c r="J428" s="177"/>
    </row>
    <row r="429" spans="1:18" ht="19.5" hidden="1" customHeight="1">
      <c r="A429" s="82" t="s">
        <v>31</v>
      </c>
      <c r="B429" s="149">
        <v>757</v>
      </c>
      <c r="C429" s="84" t="s">
        <v>71</v>
      </c>
      <c r="D429" s="84" t="s">
        <v>18</v>
      </c>
      <c r="E429" s="84" t="s">
        <v>39</v>
      </c>
      <c r="F429" s="84" t="s">
        <v>32</v>
      </c>
      <c r="G429" s="70"/>
      <c r="H429" s="87"/>
      <c r="I429" s="87"/>
      <c r="J429" s="177"/>
    </row>
    <row r="430" spans="1:18" ht="39" hidden="1" customHeight="1">
      <c r="A430" s="82" t="s">
        <v>111</v>
      </c>
      <c r="B430" s="149">
        <v>757</v>
      </c>
      <c r="C430" s="84" t="s">
        <v>71</v>
      </c>
      <c r="D430" s="84" t="s">
        <v>18</v>
      </c>
      <c r="E430" s="84" t="s">
        <v>194</v>
      </c>
      <c r="F430" s="84"/>
      <c r="G430" s="70">
        <f>G431</f>
        <v>0</v>
      </c>
      <c r="H430" s="87">
        <f t="shared" ref="H430:I430" si="122">H431</f>
        <v>0</v>
      </c>
      <c r="I430" s="87">
        <f t="shared" si="122"/>
        <v>0</v>
      </c>
      <c r="J430" s="177"/>
    </row>
    <row r="431" spans="1:18" ht="26.4" hidden="1">
      <c r="A431" s="82" t="s">
        <v>29</v>
      </c>
      <c r="B431" s="149">
        <v>757</v>
      </c>
      <c r="C431" s="84" t="s">
        <v>71</v>
      </c>
      <c r="D431" s="84" t="s">
        <v>18</v>
      </c>
      <c r="E431" s="84" t="s">
        <v>194</v>
      </c>
      <c r="F431" s="84" t="s">
        <v>30</v>
      </c>
      <c r="G431" s="70">
        <f>G432</f>
        <v>0</v>
      </c>
      <c r="H431" s="87">
        <f>H432</f>
        <v>0</v>
      </c>
      <c r="I431" s="87">
        <f>I432</f>
        <v>0</v>
      </c>
      <c r="J431" s="177"/>
    </row>
    <row r="432" spans="1:18" ht="19.5" hidden="1" customHeight="1">
      <c r="A432" s="82" t="s">
        <v>31</v>
      </c>
      <c r="B432" s="149">
        <v>757</v>
      </c>
      <c r="C432" s="84" t="s">
        <v>71</v>
      </c>
      <c r="D432" s="84" t="s">
        <v>18</v>
      </c>
      <c r="E432" s="84" t="s">
        <v>194</v>
      </c>
      <c r="F432" s="84" t="s">
        <v>32</v>
      </c>
      <c r="G432" s="70"/>
      <c r="H432" s="87"/>
      <c r="I432" s="87"/>
      <c r="J432" s="177"/>
    </row>
    <row r="433" spans="1:18" s="32" customFormat="1" ht="25.5" hidden="1" customHeight="1">
      <c r="A433" s="82" t="s">
        <v>29</v>
      </c>
      <c r="B433" s="149">
        <v>757</v>
      </c>
      <c r="C433" s="84" t="s">
        <v>71</v>
      </c>
      <c r="D433" s="84" t="s">
        <v>18</v>
      </c>
      <c r="E433" s="84" t="s">
        <v>530</v>
      </c>
      <c r="F433" s="84" t="s">
        <v>30</v>
      </c>
      <c r="G433" s="70">
        <f>G434</f>
        <v>0</v>
      </c>
      <c r="H433" s="87">
        <v>0</v>
      </c>
      <c r="I433" s="87">
        <v>0</v>
      </c>
      <c r="J433" s="177"/>
      <c r="K433" s="202"/>
      <c r="L433" s="202"/>
      <c r="M433" s="202"/>
      <c r="N433" s="202"/>
      <c r="O433" s="202"/>
      <c r="P433" s="202"/>
      <c r="Q433" s="202"/>
      <c r="R433" s="202"/>
    </row>
    <row r="434" spans="1:18" s="32" customFormat="1" ht="17.25" hidden="1" customHeight="1">
      <c r="A434" s="82" t="s">
        <v>31</v>
      </c>
      <c r="B434" s="149">
        <v>757</v>
      </c>
      <c r="C434" s="84" t="s">
        <v>71</v>
      </c>
      <c r="D434" s="84" t="s">
        <v>18</v>
      </c>
      <c r="E434" s="84" t="s">
        <v>530</v>
      </c>
      <c r="F434" s="84" t="s">
        <v>32</v>
      </c>
      <c r="G434" s="70"/>
      <c r="H434" s="87">
        <v>0</v>
      </c>
      <c r="I434" s="87">
        <v>0</v>
      </c>
      <c r="J434" s="177"/>
      <c r="K434" s="202"/>
      <c r="L434" s="202"/>
      <c r="M434" s="202"/>
      <c r="N434" s="202"/>
      <c r="O434" s="202"/>
      <c r="P434" s="202"/>
      <c r="Q434" s="202"/>
      <c r="R434" s="202"/>
    </row>
    <row r="435" spans="1:18" s="32" customFormat="1" ht="65.25" hidden="1" customHeight="1">
      <c r="A435" s="82" t="s">
        <v>598</v>
      </c>
      <c r="B435" s="149">
        <v>757</v>
      </c>
      <c r="C435" s="84" t="s">
        <v>71</v>
      </c>
      <c r="D435" s="84" t="s">
        <v>18</v>
      </c>
      <c r="E435" s="84" t="s">
        <v>597</v>
      </c>
      <c r="F435" s="84"/>
      <c r="G435" s="70">
        <f>G436</f>
        <v>0</v>
      </c>
      <c r="H435" s="87">
        <f t="shared" ref="H435:I435" si="123">H436</f>
        <v>0</v>
      </c>
      <c r="I435" s="87">
        <f t="shared" si="123"/>
        <v>0</v>
      </c>
      <c r="J435" s="177"/>
      <c r="K435" s="202"/>
      <c r="L435" s="202"/>
      <c r="M435" s="202"/>
      <c r="N435" s="202"/>
      <c r="O435" s="202"/>
      <c r="P435" s="202"/>
      <c r="Q435" s="202"/>
      <c r="R435" s="202"/>
    </row>
    <row r="436" spans="1:18" s="32" customFormat="1" ht="25.5" hidden="1" customHeight="1">
      <c r="A436" s="82" t="s">
        <v>29</v>
      </c>
      <c r="B436" s="149">
        <v>757</v>
      </c>
      <c r="C436" s="84" t="s">
        <v>71</v>
      </c>
      <c r="D436" s="84" t="s">
        <v>18</v>
      </c>
      <c r="E436" s="84" t="s">
        <v>597</v>
      </c>
      <c r="F436" s="84" t="s">
        <v>30</v>
      </c>
      <c r="G436" s="70">
        <f>G437</f>
        <v>0</v>
      </c>
      <c r="H436" s="87">
        <v>0</v>
      </c>
      <c r="I436" s="87">
        <v>0</v>
      </c>
      <c r="J436" s="177"/>
      <c r="K436" s="202"/>
      <c r="L436" s="202"/>
      <c r="M436" s="202"/>
      <c r="N436" s="202"/>
      <c r="O436" s="202"/>
      <c r="P436" s="202"/>
      <c r="Q436" s="202"/>
      <c r="R436" s="202"/>
    </row>
    <row r="437" spans="1:18" s="32" customFormat="1" ht="17.25" hidden="1" customHeight="1">
      <c r="A437" s="82" t="s">
        <v>31</v>
      </c>
      <c r="B437" s="149">
        <v>757</v>
      </c>
      <c r="C437" s="84" t="s">
        <v>71</v>
      </c>
      <c r="D437" s="84" t="s">
        <v>18</v>
      </c>
      <c r="E437" s="84" t="s">
        <v>597</v>
      </c>
      <c r="F437" s="84" t="s">
        <v>32</v>
      </c>
      <c r="G437" s="70"/>
      <c r="H437" s="87">
        <v>0</v>
      </c>
      <c r="I437" s="87">
        <v>0</v>
      </c>
      <c r="J437" s="177"/>
      <c r="K437" s="202"/>
      <c r="L437" s="202"/>
      <c r="M437" s="202"/>
      <c r="N437" s="202"/>
      <c r="O437" s="202"/>
      <c r="P437" s="202"/>
      <c r="Q437" s="202"/>
      <c r="R437" s="202"/>
    </row>
    <row r="438" spans="1:18" s="18" customFormat="1" ht="26.4" hidden="1">
      <c r="A438" s="82" t="s">
        <v>464</v>
      </c>
      <c r="B438" s="149">
        <v>757</v>
      </c>
      <c r="C438" s="84" t="s">
        <v>71</v>
      </c>
      <c r="D438" s="84" t="s">
        <v>18</v>
      </c>
      <c r="E438" s="84" t="s">
        <v>261</v>
      </c>
      <c r="F438" s="84"/>
      <c r="G438" s="70">
        <f>G439</f>
        <v>0</v>
      </c>
      <c r="H438" s="87">
        <f t="shared" ref="H438:I440" si="124">H439</f>
        <v>0</v>
      </c>
      <c r="I438" s="87">
        <f t="shared" si="124"/>
        <v>0</v>
      </c>
      <c r="J438" s="177"/>
      <c r="K438" s="199"/>
      <c r="L438" s="199"/>
      <c r="M438" s="199"/>
      <c r="N438" s="199"/>
      <c r="O438" s="199"/>
      <c r="P438" s="199"/>
      <c r="Q438" s="199"/>
      <c r="R438" s="199"/>
    </row>
    <row r="439" spans="1:18" s="18" customFormat="1" ht="26.4" hidden="1">
      <c r="A439" s="82" t="s">
        <v>463</v>
      </c>
      <c r="B439" s="149">
        <v>757</v>
      </c>
      <c r="C439" s="84" t="s">
        <v>71</v>
      </c>
      <c r="D439" s="84" t="s">
        <v>18</v>
      </c>
      <c r="E439" s="84" t="s">
        <v>438</v>
      </c>
      <c r="F439" s="84"/>
      <c r="G439" s="70">
        <f>G440</f>
        <v>0</v>
      </c>
      <c r="H439" s="87">
        <f t="shared" si="124"/>
        <v>0</v>
      </c>
      <c r="I439" s="87">
        <f t="shared" si="124"/>
        <v>0</v>
      </c>
      <c r="J439" s="177"/>
      <c r="K439" s="199"/>
      <c r="L439" s="199"/>
      <c r="M439" s="199"/>
      <c r="N439" s="199"/>
      <c r="O439" s="199"/>
      <c r="P439" s="199"/>
      <c r="Q439" s="199"/>
      <c r="R439" s="199"/>
    </row>
    <row r="440" spans="1:18" s="18" customFormat="1" ht="26.4" hidden="1">
      <c r="A440" s="82" t="s">
        <v>95</v>
      </c>
      <c r="B440" s="149">
        <v>757</v>
      </c>
      <c r="C440" s="84" t="s">
        <v>71</v>
      </c>
      <c r="D440" s="84" t="s">
        <v>18</v>
      </c>
      <c r="E440" s="84" t="s">
        <v>438</v>
      </c>
      <c r="F440" s="84" t="s">
        <v>346</v>
      </c>
      <c r="G440" s="70">
        <f>G441</f>
        <v>0</v>
      </c>
      <c r="H440" s="87">
        <f t="shared" si="124"/>
        <v>0</v>
      </c>
      <c r="I440" s="87">
        <f t="shared" si="124"/>
        <v>0</v>
      </c>
      <c r="J440" s="177"/>
      <c r="K440" s="199"/>
      <c r="L440" s="199"/>
      <c r="M440" s="199"/>
      <c r="N440" s="199"/>
      <c r="O440" s="199"/>
      <c r="P440" s="199"/>
      <c r="Q440" s="199"/>
      <c r="R440" s="199"/>
    </row>
    <row r="441" spans="1:18" s="18" customFormat="1" ht="92.4" hidden="1">
      <c r="A441" s="133" t="s">
        <v>417</v>
      </c>
      <c r="B441" s="149">
        <v>757</v>
      </c>
      <c r="C441" s="84" t="s">
        <v>71</v>
      </c>
      <c r="D441" s="84" t="s">
        <v>18</v>
      </c>
      <c r="E441" s="84" t="s">
        <v>438</v>
      </c>
      <c r="F441" s="84" t="s">
        <v>416</v>
      </c>
      <c r="G441" s="70">
        <f>50000-50000</f>
        <v>0</v>
      </c>
      <c r="H441" s="87"/>
      <c r="I441" s="87"/>
      <c r="J441" s="177"/>
      <c r="K441" s="199"/>
      <c r="L441" s="199"/>
      <c r="M441" s="199"/>
      <c r="N441" s="199"/>
      <c r="O441" s="199"/>
      <c r="P441" s="199"/>
      <c r="Q441" s="199"/>
      <c r="R441" s="199"/>
    </row>
    <row r="442" spans="1:18" s="33" customFormat="1" ht="15" customHeight="1">
      <c r="A442" s="82" t="s">
        <v>70</v>
      </c>
      <c r="B442" s="149">
        <v>757</v>
      </c>
      <c r="C442" s="84" t="s">
        <v>71</v>
      </c>
      <c r="D442" s="84" t="s">
        <v>27</v>
      </c>
      <c r="E442" s="168"/>
      <c r="F442" s="168"/>
      <c r="G442" s="29">
        <f>G443</f>
        <v>550000</v>
      </c>
      <c r="H442" s="93">
        <f t="shared" ref="H442:I442" si="125">H443</f>
        <v>550000</v>
      </c>
      <c r="I442" s="93">
        <f t="shared" si="125"/>
        <v>550000</v>
      </c>
      <c r="J442" s="194"/>
      <c r="K442" s="210"/>
      <c r="L442" s="210"/>
      <c r="M442" s="210"/>
      <c r="N442" s="210"/>
      <c r="O442" s="210"/>
      <c r="P442" s="210"/>
      <c r="Q442" s="210"/>
      <c r="R442" s="210"/>
    </row>
    <row r="443" spans="1:18" s="28" customFormat="1" ht="39.75" customHeight="1">
      <c r="A443" s="361" t="s">
        <v>1172</v>
      </c>
      <c r="B443" s="149">
        <v>757</v>
      </c>
      <c r="C443" s="84" t="s">
        <v>71</v>
      </c>
      <c r="D443" s="84" t="s">
        <v>27</v>
      </c>
      <c r="E443" s="84" t="s">
        <v>193</v>
      </c>
      <c r="F443" s="84"/>
      <c r="G443" s="70">
        <f>G444</f>
        <v>550000</v>
      </c>
      <c r="H443" s="87">
        <f t="shared" ref="H443:I443" si="126">H444</f>
        <v>550000</v>
      </c>
      <c r="I443" s="87">
        <f t="shared" si="126"/>
        <v>550000</v>
      </c>
      <c r="J443" s="177"/>
      <c r="K443" s="203"/>
      <c r="L443" s="203"/>
      <c r="M443" s="203"/>
      <c r="N443" s="203"/>
      <c r="O443" s="203"/>
      <c r="P443" s="203"/>
      <c r="Q443" s="203"/>
      <c r="R443" s="203"/>
    </row>
    <row r="444" spans="1:18" s="28" customFormat="1" ht="27.75" customHeight="1">
      <c r="A444" s="139" t="s">
        <v>72</v>
      </c>
      <c r="B444" s="149">
        <v>757</v>
      </c>
      <c r="C444" s="84" t="s">
        <v>71</v>
      </c>
      <c r="D444" s="84" t="s">
        <v>27</v>
      </c>
      <c r="E444" s="84" t="s">
        <v>204</v>
      </c>
      <c r="F444" s="84"/>
      <c r="G444" s="70">
        <f>G445</f>
        <v>550000</v>
      </c>
      <c r="H444" s="87">
        <f t="shared" ref="H444:I444" si="127">H445</f>
        <v>550000</v>
      </c>
      <c r="I444" s="87">
        <f t="shared" si="127"/>
        <v>550000</v>
      </c>
      <c r="J444" s="177"/>
      <c r="K444" s="203"/>
      <c r="L444" s="203"/>
      <c r="M444" s="203"/>
      <c r="N444" s="203"/>
      <c r="O444" s="203"/>
      <c r="P444" s="203"/>
      <c r="Q444" s="203"/>
      <c r="R444" s="203"/>
    </row>
    <row r="445" spans="1:18" s="32" customFormat="1" ht="28.5" customHeight="1">
      <c r="A445" s="82" t="s">
        <v>35</v>
      </c>
      <c r="B445" s="149">
        <v>757</v>
      </c>
      <c r="C445" s="84" t="s">
        <v>71</v>
      </c>
      <c r="D445" s="84" t="s">
        <v>27</v>
      </c>
      <c r="E445" s="84" t="s">
        <v>204</v>
      </c>
      <c r="F445" s="84" t="s">
        <v>36</v>
      </c>
      <c r="G445" s="70">
        <f>G446</f>
        <v>550000</v>
      </c>
      <c r="H445" s="87">
        <f>H446</f>
        <v>550000</v>
      </c>
      <c r="I445" s="87">
        <f>I446</f>
        <v>550000</v>
      </c>
      <c r="J445" s="177"/>
      <c r="K445" s="202"/>
      <c r="L445" s="202"/>
      <c r="M445" s="202"/>
      <c r="N445" s="202"/>
      <c r="O445" s="202"/>
      <c r="P445" s="202"/>
      <c r="Q445" s="202"/>
      <c r="R445" s="202"/>
    </row>
    <row r="446" spans="1:18" s="32" customFormat="1" ht="26.4">
      <c r="A446" s="82" t="s">
        <v>37</v>
      </c>
      <c r="B446" s="149">
        <v>757</v>
      </c>
      <c r="C446" s="84" t="s">
        <v>71</v>
      </c>
      <c r="D446" s="84" t="s">
        <v>27</v>
      </c>
      <c r="E446" s="84" t="s">
        <v>204</v>
      </c>
      <c r="F446" s="84" t="s">
        <v>38</v>
      </c>
      <c r="G446" s="70">
        <v>550000</v>
      </c>
      <c r="H446" s="87">
        <v>550000</v>
      </c>
      <c r="I446" s="87">
        <v>550000</v>
      </c>
      <c r="J446" s="177"/>
      <c r="K446" s="204"/>
      <c r="L446" s="202"/>
      <c r="M446" s="202"/>
      <c r="N446" s="202"/>
      <c r="O446" s="202"/>
      <c r="P446" s="202"/>
      <c r="Q446" s="202"/>
      <c r="R446" s="202"/>
    </row>
    <row r="447" spans="1:18" s="124" customFormat="1">
      <c r="A447" s="138" t="s">
        <v>73</v>
      </c>
      <c r="B447" s="270"/>
      <c r="C447" s="162"/>
      <c r="D447" s="162"/>
      <c r="E447" s="162"/>
      <c r="F447" s="162"/>
      <c r="G447" s="96">
        <f>G9+G20+G138+G1943+G398+G426+G419</f>
        <v>245050769.43999994</v>
      </c>
      <c r="H447" s="96">
        <f>H9+H20+H138+H1943+H398+H426+H419</f>
        <v>217757417</v>
      </c>
      <c r="I447" s="96">
        <f>I9+I20+I138+I1943+I398+I426+I419</f>
        <v>220079065.42999998</v>
      </c>
      <c r="J447" s="191">
        <f>G16+G25+G28+G31+G34+G86+G137+G179+G200+G217+G220+G230+G269+G288+G289+G292+G293+G296+G299+G308+G311+G314+G329+G332+G335+G338+G341+G344+G347+G350+G387+G389+G446+77893.78+G176+1224542.03</f>
        <v>217370696.11999997</v>
      </c>
      <c r="K447" s="207"/>
      <c r="L447" s="206"/>
      <c r="M447" s="206"/>
      <c r="N447" s="206"/>
      <c r="O447" s="206"/>
      <c r="P447" s="206"/>
      <c r="Q447" s="206"/>
      <c r="R447" s="206"/>
    </row>
    <row r="448" spans="1:18" s="124" customFormat="1" hidden="1">
      <c r="A448" s="138"/>
      <c r="B448" s="270"/>
      <c r="C448" s="162"/>
      <c r="D448" s="162"/>
      <c r="E448" s="162"/>
      <c r="F448" s="162"/>
      <c r="G448" s="96"/>
      <c r="H448" s="96"/>
      <c r="I448" s="96"/>
      <c r="J448" s="191"/>
      <c r="K448" s="207"/>
      <c r="L448" s="206"/>
      <c r="M448" s="206"/>
      <c r="N448" s="206"/>
      <c r="O448" s="206"/>
      <c r="P448" s="206"/>
      <c r="Q448" s="206"/>
      <c r="R448" s="206"/>
    </row>
    <row r="449" spans="1:18" s="124" customFormat="1" hidden="1">
      <c r="A449" s="138"/>
      <c r="B449" s="270"/>
      <c r="C449" s="162"/>
      <c r="D449" s="162"/>
      <c r="E449" s="162"/>
      <c r="F449" s="162"/>
      <c r="G449" s="96"/>
      <c r="H449" s="96"/>
      <c r="I449" s="96"/>
      <c r="J449" s="191"/>
      <c r="K449" s="207"/>
      <c r="L449" s="206"/>
      <c r="M449" s="206"/>
      <c r="N449" s="206"/>
      <c r="O449" s="206"/>
      <c r="P449" s="206"/>
      <c r="Q449" s="206"/>
      <c r="R449" s="206"/>
    </row>
    <row r="450" spans="1:18" s="124" customFormat="1" hidden="1">
      <c r="A450" s="138"/>
      <c r="B450" s="270"/>
      <c r="C450" s="162"/>
      <c r="D450" s="162"/>
      <c r="E450" s="162"/>
      <c r="F450" s="162"/>
      <c r="G450" s="96"/>
      <c r="H450" s="96"/>
      <c r="I450" s="96"/>
      <c r="J450" s="191"/>
      <c r="K450" s="207"/>
      <c r="L450" s="206"/>
      <c r="M450" s="206"/>
      <c r="N450" s="206"/>
      <c r="O450" s="206"/>
      <c r="P450" s="206"/>
      <c r="Q450" s="206"/>
      <c r="R450" s="206"/>
    </row>
    <row r="451" spans="1:18" s="122" customFormat="1" ht="39.6">
      <c r="A451" s="274" t="s">
        <v>1158</v>
      </c>
      <c r="B451" s="275">
        <v>763</v>
      </c>
      <c r="C451" s="276"/>
      <c r="D451" s="276"/>
      <c r="E451" s="276"/>
      <c r="F451" s="276"/>
      <c r="G451" s="277"/>
      <c r="H451" s="277"/>
      <c r="I451" s="277"/>
      <c r="J451" s="196"/>
      <c r="K451" s="211"/>
      <c r="L451" s="211"/>
      <c r="M451" s="211"/>
      <c r="N451" s="211"/>
      <c r="O451" s="211"/>
      <c r="P451" s="211"/>
      <c r="Q451" s="211"/>
      <c r="R451" s="211"/>
    </row>
    <row r="452" spans="1:18">
      <c r="A452" s="272" t="s">
        <v>17</v>
      </c>
      <c r="B452" s="266">
        <v>763</v>
      </c>
      <c r="C452" s="267" t="s">
        <v>18</v>
      </c>
      <c r="D452" s="267"/>
      <c r="E452" s="267"/>
      <c r="F452" s="267"/>
      <c r="G452" s="264">
        <f>G453+G462</f>
        <v>17093824</v>
      </c>
      <c r="H452" s="264">
        <f>H453+H462</f>
        <v>17252759</v>
      </c>
      <c r="I452" s="264">
        <f>I453+I462</f>
        <v>17350286</v>
      </c>
      <c r="J452" s="190"/>
    </row>
    <row r="453" spans="1:18" s="33" customFormat="1" ht="52.8">
      <c r="A453" s="82" t="s">
        <v>74</v>
      </c>
      <c r="B453" s="149">
        <v>763</v>
      </c>
      <c r="C453" s="84" t="s">
        <v>18</v>
      </c>
      <c r="D453" s="84" t="s">
        <v>53</v>
      </c>
      <c r="E453" s="84"/>
      <c r="F453" s="168"/>
      <c r="G453" s="87">
        <f>SUM(G454)</f>
        <v>16664824</v>
      </c>
      <c r="H453" s="87">
        <f>SUM(H454)</f>
        <v>16823759</v>
      </c>
      <c r="I453" s="87">
        <f>SUM(I454)</f>
        <v>16921286</v>
      </c>
      <c r="J453" s="177"/>
      <c r="K453" s="210"/>
      <c r="L453" s="210"/>
      <c r="M453" s="210"/>
      <c r="N453" s="210"/>
      <c r="O453" s="210"/>
      <c r="P453" s="210"/>
      <c r="Q453" s="210"/>
      <c r="R453" s="210"/>
    </row>
    <row r="454" spans="1:18" s="33" customFormat="1" ht="32.25" customHeight="1">
      <c r="A454" s="359" t="s">
        <v>1163</v>
      </c>
      <c r="B454" s="149">
        <v>763</v>
      </c>
      <c r="C454" s="84" t="s">
        <v>18</v>
      </c>
      <c r="D454" s="84" t="s">
        <v>53</v>
      </c>
      <c r="E454" s="84" t="s">
        <v>205</v>
      </c>
      <c r="F454" s="168"/>
      <c r="G454" s="87">
        <f>G455</f>
        <v>16664824</v>
      </c>
      <c r="H454" s="87">
        <f>H455</f>
        <v>16823759</v>
      </c>
      <c r="I454" s="87">
        <f>I455</f>
        <v>16921286</v>
      </c>
      <c r="J454" s="177"/>
      <c r="K454" s="210"/>
      <c r="L454" s="210"/>
      <c r="M454" s="210"/>
      <c r="N454" s="210"/>
      <c r="O454" s="210"/>
      <c r="P454" s="210"/>
      <c r="Q454" s="210"/>
      <c r="R454" s="210"/>
    </row>
    <row r="455" spans="1:18" s="33" customFormat="1" ht="26.4">
      <c r="A455" s="82" t="s">
        <v>75</v>
      </c>
      <c r="B455" s="149">
        <v>763</v>
      </c>
      <c r="C455" s="84" t="s">
        <v>18</v>
      </c>
      <c r="D455" s="84" t="s">
        <v>53</v>
      </c>
      <c r="E455" s="84" t="s">
        <v>206</v>
      </c>
      <c r="F455" s="168"/>
      <c r="G455" s="87">
        <f>SUM(G456+G458+G461)</f>
        <v>16664824</v>
      </c>
      <c r="H455" s="87">
        <f>SUM(H456+H458+H461)</f>
        <v>16823759</v>
      </c>
      <c r="I455" s="87">
        <f>SUM(I456+I458+I461)</f>
        <v>16921286</v>
      </c>
      <c r="J455" s="177"/>
      <c r="K455" s="210"/>
      <c r="L455" s="210"/>
      <c r="M455" s="210"/>
      <c r="N455" s="210"/>
      <c r="O455" s="210"/>
      <c r="P455" s="210"/>
      <c r="Q455" s="210"/>
      <c r="R455" s="210"/>
    </row>
    <row r="456" spans="1:18" ht="66">
      <c r="A456" s="82" t="s">
        <v>54</v>
      </c>
      <c r="B456" s="149">
        <v>763</v>
      </c>
      <c r="C456" s="84" t="s">
        <v>18</v>
      </c>
      <c r="D456" s="84" t="s">
        <v>53</v>
      </c>
      <c r="E456" s="84" t="s">
        <v>206</v>
      </c>
      <c r="F456" s="84" t="s">
        <v>57</v>
      </c>
      <c r="G456" s="87">
        <f>SUM(G457)</f>
        <v>15956672</v>
      </c>
      <c r="H456" s="87">
        <f>SUM(H457)</f>
        <v>16115607</v>
      </c>
      <c r="I456" s="87">
        <f>SUM(I457)</f>
        <v>16213134</v>
      </c>
      <c r="J456" s="177"/>
    </row>
    <row r="457" spans="1:18" ht="26.4">
      <c r="A457" s="82" t="s">
        <v>55</v>
      </c>
      <c r="B457" s="149">
        <v>763</v>
      </c>
      <c r="C457" s="84" t="s">
        <v>18</v>
      </c>
      <c r="D457" s="84" t="s">
        <v>53</v>
      </c>
      <c r="E457" s="84" t="s">
        <v>206</v>
      </c>
      <c r="F457" s="84" t="s">
        <v>58</v>
      </c>
      <c r="G457" s="87">
        <v>15956672</v>
      </c>
      <c r="H457" s="87">
        <f>16052607+63000</f>
        <v>16115607</v>
      </c>
      <c r="I457" s="87">
        <f>16213134</f>
        <v>16213134</v>
      </c>
      <c r="J457" s="177"/>
    </row>
    <row r="458" spans="1:18" ht="26.4">
      <c r="A458" s="82" t="s">
        <v>35</v>
      </c>
      <c r="B458" s="149">
        <v>763</v>
      </c>
      <c r="C458" s="84" t="s">
        <v>18</v>
      </c>
      <c r="D458" s="84" t="s">
        <v>53</v>
      </c>
      <c r="E458" s="84" t="s">
        <v>206</v>
      </c>
      <c r="F458" s="84" t="s">
        <v>36</v>
      </c>
      <c r="G458" s="87">
        <f>SUM(G459)</f>
        <v>670712</v>
      </c>
      <c r="H458" s="87">
        <f>SUM(H459)</f>
        <v>670712</v>
      </c>
      <c r="I458" s="87">
        <f>SUM(I459)</f>
        <v>670712</v>
      </c>
      <c r="J458" s="177"/>
    </row>
    <row r="459" spans="1:18" ht="26.4">
      <c r="A459" s="82" t="s">
        <v>37</v>
      </c>
      <c r="B459" s="149">
        <v>763</v>
      </c>
      <c r="C459" s="84" t="s">
        <v>18</v>
      </c>
      <c r="D459" s="84" t="s">
        <v>53</v>
      </c>
      <c r="E459" s="84" t="s">
        <v>206</v>
      </c>
      <c r="F459" s="84" t="s">
        <v>38</v>
      </c>
      <c r="G459" s="87">
        <v>670712</v>
      </c>
      <c r="H459" s="87">
        <v>670712</v>
      </c>
      <c r="I459" s="87">
        <v>670712</v>
      </c>
      <c r="J459" s="177"/>
    </row>
    <row r="460" spans="1:18" ht="19.5" customHeight="1">
      <c r="A460" s="136" t="s">
        <v>62</v>
      </c>
      <c r="B460" s="149">
        <v>763</v>
      </c>
      <c r="C460" s="84" t="s">
        <v>18</v>
      </c>
      <c r="D460" s="84" t="s">
        <v>53</v>
      </c>
      <c r="E460" s="84" t="s">
        <v>206</v>
      </c>
      <c r="F460" s="84" t="s">
        <v>63</v>
      </c>
      <c r="G460" s="87">
        <f>G461</f>
        <v>37440</v>
      </c>
      <c r="H460" s="87">
        <f>H461</f>
        <v>37440</v>
      </c>
      <c r="I460" s="87">
        <f>I461</f>
        <v>37440</v>
      </c>
      <c r="J460" s="177"/>
    </row>
    <row r="461" spans="1:18" ht="16.5" customHeight="1">
      <c r="A461" s="136" t="s">
        <v>143</v>
      </c>
      <c r="B461" s="149">
        <v>763</v>
      </c>
      <c r="C461" s="84" t="s">
        <v>18</v>
      </c>
      <c r="D461" s="84" t="s">
        <v>53</v>
      </c>
      <c r="E461" s="84" t="s">
        <v>206</v>
      </c>
      <c r="F461" s="84" t="s">
        <v>66</v>
      </c>
      <c r="G461" s="87">
        <v>37440</v>
      </c>
      <c r="H461" s="87">
        <v>37440</v>
      </c>
      <c r="I461" s="87">
        <v>37440</v>
      </c>
      <c r="J461" s="177"/>
    </row>
    <row r="462" spans="1:18" ht="18.75" customHeight="1">
      <c r="A462" s="137" t="s">
        <v>21</v>
      </c>
      <c r="B462" s="149">
        <v>763</v>
      </c>
      <c r="C462" s="84" t="s">
        <v>18</v>
      </c>
      <c r="D462" s="84" t="s">
        <v>22</v>
      </c>
      <c r="E462" s="84"/>
      <c r="F462" s="84"/>
      <c r="G462" s="87">
        <f>G463+G469</f>
        <v>429000</v>
      </c>
      <c r="H462" s="87">
        <f>H463</f>
        <v>429000</v>
      </c>
      <c r="I462" s="87">
        <f>I463</f>
        <v>429000</v>
      </c>
      <c r="J462" s="177"/>
    </row>
    <row r="463" spans="1:18" ht="39.75" customHeight="1">
      <c r="A463" s="359" t="s">
        <v>1163</v>
      </c>
      <c r="B463" s="149">
        <v>763</v>
      </c>
      <c r="C463" s="84" t="s">
        <v>18</v>
      </c>
      <c r="D463" s="84" t="s">
        <v>22</v>
      </c>
      <c r="E463" s="84" t="s">
        <v>205</v>
      </c>
      <c r="F463" s="84"/>
      <c r="G463" s="87">
        <f>G464</f>
        <v>429000</v>
      </c>
      <c r="H463" s="87">
        <f t="shared" ref="H463:I463" si="128">H464</f>
        <v>429000</v>
      </c>
      <c r="I463" s="87">
        <f t="shared" si="128"/>
        <v>429000</v>
      </c>
      <c r="J463" s="177"/>
    </row>
    <row r="464" spans="1:18" ht="41.25" customHeight="1">
      <c r="A464" s="82" t="s">
        <v>813</v>
      </c>
      <c r="B464" s="149">
        <v>763</v>
      </c>
      <c r="C464" s="84" t="s">
        <v>18</v>
      </c>
      <c r="D464" s="84" t="s">
        <v>22</v>
      </c>
      <c r="E464" s="84" t="s">
        <v>207</v>
      </c>
      <c r="F464" s="84"/>
      <c r="G464" s="87">
        <f>G465+G467</f>
        <v>429000</v>
      </c>
      <c r="H464" s="87">
        <f t="shared" ref="H464:I464" si="129">H465+H467</f>
        <v>429000</v>
      </c>
      <c r="I464" s="87">
        <f t="shared" si="129"/>
        <v>429000</v>
      </c>
      <c r="J464" s="177"/>
      <c r="P464" s="223"/>
    </row>
    <row r="465" spans="1:11" ht="27.75" customHeight="1">
      <c r="A465" s="82" t="s">
        <v>35</v>
      </c>
      <c r="B465" s="149">
        <v>763</v>
      </c>
      <c r="C465" s="84" t="s">
        <v>18</v>
      </c>
      <c r="D465" s="84" t="s">
        <v>22</v>
      </c>
      <c r="E465" s="84" t="s">
        <v>207</v>
      </c>
      <c r="F465" s="84" t="s">
        <v>36</v>
      </c>
      <c r="G465" s="87">
        <f t="shared" ref="G465:I465" si="130">G466</f>
        <v>429000</v>
      </c>
      <c r="H465" s="87">
        <f t="shared" si="130"/>
        <v>429000</v>
      </c>
      <c r="I465" s="87">
        <f t="shared" si="130"/>
        <v>429000</v>
      </c>
      <c r="J465" s="177"/>
    </row>
    <row r="466" spans="1:11" ht="28.5" customHeight="1">
      <c r="A466" s="82" t="s">
        <v>37</v>
      </c>
      <c r="B466" s="149">
        <v>763</v>
      </c>
      <c r="C466" s="84" t="s">
        <v>18</v>
      </c>
      <c r="D466" s="84" t="s">
        <v>22</v>
      </c>
      <c r="E466" s="84" t="s">
        <v>207</v>
      </c>
      <c r="F466" s="84" t="s">
        <v>38</v>
      </c>
      <c r="G466" s="87">
        <v>429000</v>
      </c>
      <c r="H466" s="87">
        <v>429000</v>
      </c>
      <c r="I466" s="87">
        <v>429000</v>
      </c>
      <c r="J466" s="177"/>
    </row>
    <row r="467" spans="1:11" hidden="1">
      <c r="A467" s="82" t="s">
        <v>62</v>
      </c>
      <c r="B467" s="149">
        <v>763</v>
      </c>
      <c r="C467" s="84" t="s">
        <v>18</v>
      </c>
      <c r="D467" s="84" t="s">
        <v>22</v>
      </c>
      <c r="E467" s="84" t="s">
        <v>207</v>
      </c>
      <c r="F467" s="84" t="s">
        <v>63</v>
      </c>
      <c r="G467" s="87">
        <f>G468</f>
        <v>0</v>
      </c>
      <c r="H467" s="87">
        <v>0</v>
      </c>
      <c r="I467" s="87">
        <v>0</v>
      </c>
      <c r="J467" s="177"/>
      <c r="K467" s="208"/>
    </row>
    <row r="468" spans="1:11" ht="15" hidden="1" customHeight="1">
      <c r="A468" s="82" t="s">
        <v>143</v>
      </c>
      <c r="B468" s="149">
        <v>763</v>
      </c>
      <c r="C468" s="84" t="s">
        <v>18</v>
      </c>
      <c r="D468" s="84" t="s">
        <v>22</v>
      </c>
      <c r="E468" s="84" t="s">
        <v>207</v>
      </c>
      <c r="F468" s="84" t="s">
        <v>66</v>
      </c>
      <c r="G468" s="87"/>
      <c r="H468" s="87"/>
      <c r="I468" s="87"/>
      <c r="J468" s="177"/>
      <c r="K468" s="208"/>
    </row>
    <row r="469" spans="1:11" ht="28.5" hidden="1" customHeight="1">
      <c r="A469" s="82" t="s">
        <v>167</v>
      </c>
      <c r="B469" s="149">
        <v>763</v>
      </c>
      <c r="C469" s="84" t="s">
        <v>18</v>
      </c>
      <c r="D469" s="84" t="s">
        <v>22</v>
      </c>
      <c r="E469" s="84" t="s">
        <v>1038</v>
      </c>
      <c r="F469" s="84"/>
      <c r="G469" s="87">
        <f>G470</f>
        <v>0</v>
      </c>
      <c r="H469" s="87">
        <f t="shared" ref="H469:I469" si="131">H470</f>
        <v>0</v>
      </c>
      <c r="I469" s="87">
        <f t="shared" si="131"/>
        <v>0</v>
      </c>
      <c r="J469" s="177"/>
    </row>
    <row r="470" spans="1:11" ht="28.5" hidden="1" customHeight="1">
      <c r="A470" s="82" t="s">
        <v>167</v>
      </c>
      <c r="B470" s="149">
        <v>763</v>
      </c>
      <c r="C470" s="84" t="s">
        <v>18</v>
      </c>
      <c r="D470" s="84" t="s">
        <v>22</v>
      </c>
      <c r="E470" s="84" t="s">
        <v>274</v>
      </c>
      <c r="F470" s="84"/>
      <c r="G470" s="87">
        <f>G471</f>
        <v>0</v>
      </c>
      <c r="H470" s="87"/>
      <c r="I470" s="87"/>
      <c r="J470" s="177"/>
    </row>
    <row r="471" spans="1:11" ht="27.75" hidden="1" customHeight="1">
      <c r="A471" s="82" t="s">
        <v>35</v>
      </c>
      <c r="B471" s="149">
        <v>763</v>
      </c>
      <c r="C471" s="84" t="s">
        <v>18</v>
      </c>
      <c r="D471" s="84" t="s">
        <v>22</v>
      </c>
      <c r="E471" s="84" t="s">
        <v>274</v>
      </c>
      <c r="F471" s="84" t="s">
        <v>36</v>
      </c>
      <c r="G471" s="87">
        <f t="shared" ref="G471:I471" si="132">G472</f>
        <v>0</v>
      </c>
      <c r="H471" s="87">
        <f t="shared" si="132"/>
        <v>0</v>
      </c>
      <c r="I471" s="87">
        <f t="shared" si="132"/>
        <v>0</v>
      </c>
      <c r="J471" s="177"/>
    </row>
    <row r="472" spans="1:11" ht="28.5" hidden="1" customHeight="1">
      <c r="A472" s="82" t="s">
        <v>37</v>
      </c>
      <c r="B472" s="149">
        <v>763</v>
      </c>
      <c r="C472" s="84" t="s">
        <v>18</v>
      </c>
      <c r="D472" s="84" t="s">
        <v>22</v>
      </c>
      <c r="E472" s="84" t="s">
        <v>274</v>
      </c>
      <c r="F472" s="84" t="s">
        <v>38</v>
      </c>
      <c r="G472" s="87"/>
      <c r="H472" s="87"/>
      <c r="I472" s="87"/>
      <c r="J472" s="177"/>
    </row>
    <row r="473" spans="1:11">
      <c r="A473" s="265" t="s">
        <v>85</v>
      </c>
      <c r="B473" s="266">
        <v>763</v>
      </c>
      <c r="C473" s="267" t="s">
        <v>53</v>
      </c>
      <c r="D473" s="267"/>
      <c r="E473" s="267"/>
      <c r="F473" s="267"/>
      <c r="G473" s="264">
        <f>SUM(G479)+G474</f>
        <v>1521000</v>
      </c>
      <c r="H473" s="264">
        <f>SUM(H479)</f>
        <v>1021000</v>
      </c>
      <c r="I473" s="264">
        <f>SUM(I479)</f>
        <v>1021000</v>
      </c>
      <c r="J473" s="190"/>
    </row>
    <row r="474" spans="1:11" hidden="1">
      <c r="A474" s="278" t="s">
        <v>765</v>
      </c>
      <c r="B474" s="149">
        <v>763</v>
      </c>
      <c r="C474" s="147" t="s">
        <v>53</v>
      </c>
      <c r="D474" s="147" t="s">
        <v>171</v>
      </c>
      <c r="E474" s="267"/>
      <c r="F474" s="267"/>
      <c r="G474" s="93">
        <f>G476</f>
        <v>0</v>
      </c>
      <c r="H474" s="93">
        <f t="shared" ref="H474:I474" si="133">H476</f>
        <v>0</v>
      </c>
      <c r="I474" s="93">
        <f t="shared" si="133"/>
        <v>0</v>
      </c>
      <c r="J474" s="194"/>
    </row>
    <row r="475" spans="1:11" ht="53.25" hidden="1" customHeight="1">
      <c r="A475" s="82" t="s">
        <v>436</v>
      </c>
      <c r="B475" s="149">
        <v>763</v>
      </c>
      <c r="C475" s="84" t="s">
        <v>53</v>
      </c>
      <c r="D475" s="84" t="s">
        <v>171</v>
      </c>
      <c r="E475" s="149" t="s">
        <v>205</v>
      </c>
      <c r="F475" s="149"/>
      <c r="G475" s="87">
        <f>G476</f>
        <v>0</v>
      </c>
      <c r="H475" s="87">
        <f t="shared" ref="H475:I475" si="134">H476</f>
        <v>0</v>
      </c>
      <c r="I475" s="87">
        <f t="shared" si="134"/>
        <v>0</v>
      </c>
      <c r="J475" s="177"/>
    </row>
    <row r="476" spans="1:11" ht="40.5" hidden="1" customHeight="1">
      <c r="A476" s="82" t="s">
        <v>764</v>
      </c>
      <c r="B476" s="149">
        <v>763</v>
      </c>
      <c r="C476" s="84" t="s">
        <v>53</v>
      </c>
      <c r="D476" s="84" t="s">
        <v>171</v>
      </c>
      <c r="E476" s="149" t="s">
        <v>775</v>
      </c>
      <c r="F476" s="149"/>
      <c r="G476" s="87">
        <f>G477</f>
        <v>0</v>
      </c>
      <c r="H476" s="87">
        <f>H478</f>
        <v>0</v>
      </c>
      <c r="I476" s="87">
        <f>I478</f>
        <v>0</v>
      </c>
      <c r="J476" s="177"/>
    </row>
    <row r="477" spans="1:11" ht="26.4" hidden="1">
      <c r="A477" s="82" t="s">
        <v>35</v>
      </c>
      <c r="B477" s="149">
        <v>763</v>
      </c>
      <c r="C477" s="84" t="s">
        <v>53</v>
      </c>
      <c r="D477" s="84" t="s">
        <v>171</v>
      </c>
      <c r="E477" s="149" t="s">
        <v>775</v>
      </c>
      <c r="F477" s="149">
        <v>200</v>
      </c>
      <c r="G477" s="87">
        <f t="shared" ref="G477:I477" si="135">G478</f>
        <v>0</v>
      </c>
      <c r="H477" s="87">
        <f t="shared" si="135"/>
        <v>0</v>
      </c>
      <c r="I477" s="87">
        <f t="shared" si="135"/>
        <v>0</v>
      </c>
      <c r="J477" s="177"/>
    </row>
    <row r="478" spans="1:11" ht="48" hidden="1" customHeight="1">
      <c r="A478" s="82" t="s">
        <v>37</v>
      </c>
      <c r="B478" s="149">
        <v>763</v>
      </c>
      <c r="C478" s="84" t="s">
        <v>53</v>
      </c>
      <c r="D478" s="84" t="s">
        <v>171</v>
      </c>
      <c r="E478" s="149" t="s">
        <v>775</v>
      </c>
      <c r="F478" s="149">
        <v>240</v>
      </c>
      <c r="G478" s="87"/>
      <c r="H478" s="85"/>
      <c r="I478" s="85"/>
      <c r="J478" s="178"/>
    </row>
    <row r="479" spans="1:11">
      <c r="A479" s="82" t="s">
        <v>86</v>
      </c>
      <c r="B479" s="149">
        <v>763</v>
      </c>
      <c r="C479" s="84" t="s">
        <v>53</v>
      </c>
      <c r="D479" s="84" t="s">
        <v>87</v>
      </c>
      <c r="E479" s="84"/>
      <c r="F479" s="84"/>
      <c r="G479" s="87">
        <f>G480</f>
        <v>1521000</v>
      </c>
      <c r="H479" s="87">
        <f>H480</f>
        <v>1021000</v>
      </c>
      <c r="I479" s="87">
        <f>I480</f>
        <v>1021000</v>
      </c>
      <c r="J479" s="177"/>
    </row>
    <row r="480" spans="1:11" ht="30.75" customHeight="1">
      <c r="A480" s="359" t="s">
        <v>1163</v>
      </c>
      <c r="B480" s="149">
        <v>763</v>
      </c>
      <c r="C480" s="84" t="s">
        <v>53</v>
      </c>
      <c r="D480" s="84" t="s">
        <v>87</v>
      </c>
      <c r="E480" s="84" t="s">
        <v>205</v>
      </c>
      <c r="F480" s="84"/>
      <c r="G480" s="87">
        <f>G481+G484+G487+G490++G493+G496+G499+G502+G505</f>
        <v>1521000</v>
      </c>
      <c r="H480" s="87">
        <f>H481+H484+H496</f>
        <v>1021000</v>
      </c>
      <c r="I480" s="87">
        <f>I481+I484+I496</f>
        <v>1021000</v>
      </c>
      <c r="J480" s="177"/>
    </row>
    <row r="481" spans="1:10" ht="116.25" customHeight="1">
      <c r="A481" s="82" t="s">
        <v>278</v>
      </c>
      <c r="B481" s="149">
        <v>763</v>
      </c>
      <c r="C481" s="84" t="s">
        <v>53</v>
      </c>
      <c r="D481" s="84" t="s">
        <v>87</v>
      </c>
      <c r="E481" s="84" t="s">
        <v>210</v>
      </c>
      <c r="F481" s="84"/>
      <c r="G481" s="87">
        <f>G482</f>
        <v>1260000</v>
      </c>
      <c r="H481" s="87">
        <f t="shared" ref="H481:I481" si="136">H482</f>
        <v>760000</v>
      </c>
      <c r="I481" s="87">
        <f t="shared" si="136"/>
        <v>760000</v>
      </c>
      <c r="J481" s="177"/>
    </row>
    <row r="482" spans="1:10" ht="26.4">
      <c r="A482" s="82" t="s">
        <v>35</v>
      </c>
      <c r="B482" s="149">
        <v>763</v>
      </c>
      <c r="C482" s="84" t="s">
        <v>53</v>
      </c>
      <c r="D482" s="84" t="s">
        <v>87</v>
      </c>
      <c r="E482" s="84" t="s">
        <v>210</v>
      </c>
      <c r="F482" s="84" t="s">
        <v>36</v>
      </c>
      <c r="G482" s="87">
        <f>SUM(G483)</f>
        <v>1260000</v>
      </c>
      <c r="H482" s="87">
        <f>SUM(H483)</f>
        <v>760000</v>
      </c>
      <c r="I482" s="87">
        <f>SUM(I483)</f>
        <v>760000</v>
      </c>
      <c r="J482" s="177"/>
    </row>
    <row r="483" spans="1:10" ht="30.75" customHeight="1">
      <c r="A483" s="82" t="s">
        <v>37</v>
      </c>
      <c r="B483" s="149">
        <v>763</v>
      </c>
      <c r="C483" s="84" t="s">
        <v>53</v>
      </c>
      <c r="D483" s="84" t="s">
        <v>87</v>
      </c>
      <c r="E483" s="84" t="s">
        <v>210</v>
      </c>
      <c r="F483" s="84" t="s">
        <v>38</v>
      </c>
      <c r="G483" s="87">
        <v>1260000</v>
      </c>
      <c r="H483" s="87">
        <f>1260000-500000</f>
        <v>760000</v>
      </c>
      <c r="I483" s="87">
        <f>1260000-500000</f>
        <v>760000</v>
      </c>
      <c r="J483" s="177"/>
    </row>
    <row r="484" spans="1:10" ht="107.25" customHeight="1">
      <c r="A484" s="136" t="s">
        <v>627</v>
      </c>
      <c r="B484" s="149">
        <v>763</v>
      </c>
      <c r="C484" s="84" t="s">
        <v>53</v>
      </c>
      <c r="D484" s="84" t="s">
        <v>87</v>
      </c>
      <c r="E484" s="84" t="s">
        <v>211</v>
      </c>
      <c r="F484" s="84"/>
      <c r="G484" s="87">
        <f>G485</f>
        <v>261000</v>
      </c>
      <c r="H484" s="87">
        <f t="shared" ref="H484:I484" si="137">H485</f>
        <v>261000</v>
      </c>
      <c r="I484" s="87">
        <f t="shared" si="137"/>
        <v>261000</v>
      </c>
      <c r="J484" s="177"/>
    </row>
    <row r="485" spans="1:10" ht="26.4">
      <c r="A485" s="82" t="s">
        <v>35</v>
      </c>
      <c r="B485" s="149">
        <v>763</v>
      </c>
      <c r="C485" s="84" t="s">
        <v>53</v>
      </c>
      <c r="D485" s="84" t="s">
        <v>87</v>
      </c>
      <c r="E485" s="84" t="s">
        <v>211</v>
      </c>
      <c r="F485" s="84" t="s">
        <v>36</v>
      </c>
      <c r="G485" s="87">
        <f>SUM(G486)</f>
        <v>261000</v>
      </c>
      <c r="H485" s="87">
        <f>SUM(H486)</f>
        <v>261000</v>
      </c>
      <c r="I485" s="87">
        <f>SUM(I486)</f>
        <v>261000</v>
      </c>
      <c r="J485" s="177"/>
    </row>
    <row r="486" spans="1:10" ht="25.5" customHeight="1">
      <c r="A486" s="82" t="s">
        <v>37</v>
      </c>
      <c r="B486" s="149">
        <v>763</v>
      </c>
      <c r="C486" s="84" t="s">
        <v>53</v>
      </c>
      <c r="D486" s="84" t="s">
        <v>87</v>
      </c>
      <c r="E486" s="84" t="s">
        <v>211</v>
      </c>
      <c r="F486" s="84" t="s">
        <v>38</v>
      </c>
      <c r="G486" s="87">
        <v>261000</v>
      </c>
      <c r="H486" s="87">
        <v>261000</v>
      </c>
      <c r="I486" s="87">
        <v>261000</v>
      </c>
      <c r="J486" s="177"/>
    </row>
    <row r="487" spans="1:10" ht="78" hidden="1" customHeight="1">
      <c r="A487" s="136" t="s">
        <v>581</v>
      </c>
      <c r="B487" s="149">
        <v>763</v>
      </c>
      <c r="C487" s="84" t="s">
        <v>53</v>
      </c>
      <c r="D487" s="84" t="s">
        <v>87</v>
      </c>
      <c r="E487" s="84" t="s">
        <v>549</v>
      </c>
      <c r="F487" s="84"/>
      <c r="G487" s="87">
        <f>G488</f>
        <v>0</v>
      </c>
      <c r="H487" s="87">
        <v>0</v>
      </c>
      <c r="I487" s="87">
        <v>0</v>
      </c>
      <c r="J487" s="177"/>
    </row>
    <row r="488" spans="1:10" ht="26.4" hidden="1">
      <c r="A488" s="82" t="s">
        <v>35</v>
      </c>
      <c r="B488" s="149">
        <v>763</v>
      </c>
      <c r="C488" s="84" t="s">
        <v>53</v>
      </c>
      <c r="D488" s="84" t="s">
        <v>87</v>
      </c>
      <c r="E488" s="84" t="s">
        <v>549</v>
      </c>
      <c r="F488" s="84" t="s">
        <v>36</v>
      </c>
      <c r="G488" s="87">
        <f>SUM(G489)</f>
        <v>0</v>
      </c>
      <c r="H488" s="87">
        <f>SUM(H489)</f>
        <v>0</v>
      </c>
      <c r="I488" s="87">
        <f>SUM(I489)</f>
        <v>0</v>
      </c>
      <c r="J488" s="177"/>
    </row>
    <row r="489" spans="1:10" ht="25.5" hidden="1" customHeight="1">
      <c r="A489" s="82" t="s">
        <v>37</v>
      </c>
      <c r="B489" s="149">
        <v>763</v>
      </c>
      <c r="C489" s="84" t="s">
        <v>53</v>
      </c>
      <c r="D489" s="84" t="s">
        <v>87</v>
      </c>
      <c r="E489" s="84" t="s">
        <v>549</v>
      </c>
      <c r="F489" s="84" t="s">
        <v>38</v>
      </c>
      <c r="G489" s="87"/>
      <c r="H489" s="87">
        <v>0</v>
      </c>
      <c r="I489" s="87">
        <v>0</v>
      </c>
      <c r="J489" s="177"/>
    </row>
    <row r="490" spans="1:10" ht="23.25" hidden="1" customHeight="1">
      <c r="A490" s="279" t="s">
        <v>551</v>
      </c>
      <c r="B490" s="149">
        <v>763</v>
      </c>
      <c r="C490" s="84" t="s">
        <v>53</v>
      </c>
      <c r="D490" s="84" t="s">
        <v>87</v>
      </c>
      <c r="E490" s="84" t="s">
        <v>550</v>
      </c>
      <c r="F490" s="84"/>
      <c r="G490" s="87">
        <f>G491</f>
        <v>0</v>
      </c>
      <c r="H490" s="87">
        <v>0</v>
      </c>
      <c r="I490" s="87">
        <v>0</v>
      </c>
      <c r="J490" s="177"/>
    </row>
    <row r="491" spans="1:10" ht="26.4" hidden="1">
      <c r="A491" s="82" t="s">
        <v>35</v>
      </c>
      <c r="B491" s="149">
        <v>763</v>
      </c>
      <c r="C491" s="84" t="s">
        <v>53</v>
      </c>
      <c r="D491" s="84" t="s">
        <v>87</v>
      </c>
      <c r="E491" s="84" t="s">
        <v>550</v>
      </c>
      <c r="F491" s="84" t="s">
        <v>36</v>
      </c>
      <c r="G491" s="87">
        <f>SUM(G492)</f>
        <v>0</v>
      </c>
      <c r="H491" s="87">
        <f>SUM(H492)</f>
        <v>0</v>
      </c>
      <c r="I491" s="87">
        <f>SUM(I492)</f>
        <v>0</v>
      </c>
      <c r="J491" s="177"/>
    </row>
    <row r="492" spans="1:10" ht="25.5" hidden="1" customHeight="1">
      <c r="A492" s="82" t="s">
        <v>37</v>
      </c>
      <c r="B492" s="149">
        <v>763</v>
      </c>
      <c r="C492" s="84" t="s">
        <v>53</v>
      </c>
      <c r="D492" s="84" t="s">
        <v>87</v>
      </c>
      <c r="E492" s="84" t="s">
        <v>550</v>
      </c>
      <c r="F492" s="84" t="s">
        <v>38</v>
      </c>
      <c r="G492" s="87"/>
      <c r="H492" s="87">
        <v>0</v>
      </c>
      <c r="I492" s="87">
        <v>0</v>
      </c>
      <c r="J492" s="177"/>
    </row>
    <row r="493" spans="1:10" ht="23.25" hidden="1" customHeight="1">
      <c r="A493" s="279" t="s">
        <v>553</v>
      </c>
      <c r="B493" s="149">
        <v>763</v>
      </c>
      <c r="C493" s="84" t="s">
        <v>53</v>
      </c>
      <c r="D493" s="84" t="s">
        <v>87</v>
      </c>
      <c r="E493" s="84" t="s">
        <v>552</v>
      </c>
      <c r="F493" s="84"/>
      <c r="G493" s="87">
        <f>G494</f>
        <v>0</v>
      </c>
      <c r="H493" s="87">
        <v>0</v>
      </c>
      <c r="I493" s="87">
        <v>0</v>
      </c>
      <c r="J493" s="177"/>
    </row>
    <row r="494" spans="1:10" ht="26.4" hidden="1">
      <c r="A494" s="82" t="s">
        <v>35</v>
      </c>
      <c r="B494" s="149">
        <v>763</v>
      </c>
      <c r="C494" s="84" t="s">
        <v>53</v>
      </c>
      <c r="D494" s="84" t="s">
        <v>87</v>
      </c>
      <c r="E494" s="84" t="s">
        <v>552</v>
      </c>
      <c r="F494" s="84" t="s">
        <v>36</v>
      </c>
      <c r="G494" s="87">
        <f>SUM(G495)</f>
        <v>0</v>
      </c>
      <c r="H494" s="87">
        <f>SUM(H495)</f>
        <v>0</v>
      </c>
      <c r="I494" s="87">
        <f>SUM(I495)</f>
        <v>0</v>
      </c>
      <c r="J494" s="177"/>
    </row>
    <row r="495" spans="1:10" ht="25.5" hidden="1" customHeight="1">
      <c r="A495" s="82" t="s">
        <v>37</v>
      </c>
      <c r="B495" s="149">
        <v>763</v>
      </c>
      <c r="C495" s="84" t="s">
        <v>53</v>
      </c>
      <c r="D495" s="84" t="s">
        <v>87</v>
      </c>
      <c r="E495" s="84" t="s">
        <v>552</v>
      </c>
      <c r="F495" s="84" t="s">
        <v>38</v>
      </c>
      <c r="G495" s="87"/>
      <c r="H495" s="87">
        <v>0</v>
      </c>
      <c r="I495" s="87">
        <v>0</v>
      </c>
      <c r="J495" s="177"/>
    </row>
    <row r="496" spans="1:10" ht="34.5" hidden="1" customHeight="1">
      <c r="A496" s="82" t="s">
        <v>567</v>
      </c>
      <c r="B496" s="149">
        <v>763</v>
      </c>
      <c r="C496" s="84" t="s">
        <v>53</v>
      </c>
      <c r="D496" s="84" t="s">
        <v>87</v>
      </c>
      <c r="E496" s="84" t="s">
        <v>566</v>
      </c>
      <c r="F496" s="84"/>
      <c r="G496" s="87">
        <f>G497</f>
        <v>0</v>
      </c>
      <c r="H496" s="87">
        <f>SUM(H497)</f>
        <v>0</v>
      </c>
      <c r="I496" s="87">
        <f>SUM(I497)</f>
        <v>0</v>
      </c>
      <c r="J496" s="177"/>
    </row>
    <row r="497" spans="1:18" ht="26.4" hidden="1">
      <c r="A497" s="82" t="s">
        <v>35</v>
      </c>
      <c r="B497" s="149">
        <v>763</v>
      </c>
      <c r="C497" s="84" t="s">
        <v>53</v>
      </c>
      <c r="D497" s="84" t="s">
        <v>87</v>
      </c>
      <c r="E497" s="84" t="s">
        <v>566</v>
      </c>
      <c r="F497" s="84" t="s">
        <v>36</v>
      </c>
      <c r="G497" s="87">
        <f>SUM(G498)</f>
        <v>0</v>
      </c>
      <c r="H497" s="87">
        <f>SUM(H498)</f>
        <v>0</v>
      </c>
      <c r="I497" s="87">
        <f>SUM(I498)</f>
        <v>0</v>
      </c>
      <c r="J497" s="177"/>
    </row>
    <row r="498" spans="1:18" ht="30.75" hidden="1" customHeight="1">
      <c r="A498" s="82" t="s">
        <v>37</v>
      </c>
      <c r="B498" s="149">
        <v>763</v>
      </c>
      <c r="C498" s="84" t="s">
        <v>53</v>
      </c>
      <c r="D498" s="84" t="s">
        <v>87</v>
      </c>
      <c r="E498" s="84" t="s">
        <v>566</v>
      </c>
      <c r="F498" s="84" t="s">
        <v>38</v>
      </c>
      <c r="G498" s="87"/>
      <c r="H498" s="87"/>
      <c r="I498" s="87"/>
      <c r="J498" s="177"/>
    </row>
    <row r="499" spans="1:18" ht="34.5" hidden="1" customHeight="1">
      <c r="A499" s="82" t="s">
        <v>767</v>
      </c>
      <c r="B499" s="149">
        <v>763</v>
      </c>
      <c r="C499" s="84" t="s">
        <v>53</v>
      </c>
      <c r="D499" s="84" t="s">
        <v>87</v>
      </c>
      <c r="E499" s="84" t="s">
        <v>766</v>
      </c>
      <c r="F499" s="84"/>
      <c r="G499" s="87">
        <f>G500</f>
        <v>0</v>
      </c>
      <c r="H499" s="87">
        <f>SUM(H500)</f>
        <v>0</v>
      </c>
      <c r="I499" s="87">
        <f>SUM(I500)</f>
        <v>0</v>
      </c>
      <c r="J499" s="177"/>
    </row>
    <row r="500" spans="1:18" ht="26.4" hidden="1">
      <c r="A500" s="82" t="s">
        <v>35</v>
      </c>
      <c r="B500" s="149">
        <v>763</v>
      </c>
      <c r="C500" s="84" t="s">
        <v>53</v>
      </c>
      <c r="D500" s="84" t="s">
        <v>87</v>
      </c>
      <c r="E500" s="84" t="s">
        <v>766</v>
      </c>
      <c r="F500" s="84" t="s">
        <v>36</v>
      </c>
      <c r="G500" s="87">
        <f>SUM(G501)</f>
        <v>0</v>
      </c>
      <c r="H500" s="87">
        <f>SUM(H501)</f>
        <v>0</v>
      </c>
      <c r="I500" s="87">
        <f>SUM(I501)</f>
        <v>0</v>
      </c>
      <c r="J500" s="177"/>
    </row>
    <row r="501" spans="1:18" ht="30.75" hidden="1" customHeight="1">
      <c r="A501" s="82" t="s">
        <v>37</v>
      </c>
      <c r="B501" s="149">
        <v>763</v>
      </c>
      <c r="C501" s="84" t="s">
        <v>53</v>
      </c>
      <c r="D501" s="84" t="s">
        <v>87</v>
      </c>
      <c r="E501" s="84" t="s">
        <v>766</v>
      </c>
      <c r="F501" s="84" t="s">
        <v>38</v>
      </c>
      <c r="G501" s="87">
        <v>0</v>
      </c>
      <c r="H501" s="87">
        <v>0</v>
      </c>
      <c r="I501" s="87">
        <v>0</v>
      </c>
      <c r="J501" s="177"/>
    </row>
    <row r="502" spans="1:18" ht="34.5" hidden="1" customHeight="1">
      <c r="A502" s="82" t="s">
        <v>777</v>
      </c>
      <c r="B502" s="149">
        <v>763</v>
      </c>
      <c r="C502" s="84" t="s">
        <v>53</v>
      </c>
      <c r="D502" s="84" t="s">
        <v>87</v>
      </c>
      <c r="E502" s="84" t="s">
        <v>776</v>
      </c>
      <c r="F502" s="84"/>
      <c r="G502" s="87">
        <f>G503</f>
        <v>0</v>
      </c>
      <c r="H502" s="87">
        <f>SUM(H503)</f>
        <v>0</v>
      </c>
      <c r="I502" s="87">
        <f>SUM(I503)</f>
        <v>0</v>
      </c>
      <c r="J502" s="177"/>
    </row>
    <row r="503" spans="1:18" ht="26.4" hidden="1">
      <c r="A503" s="82" t="s">
        <v>35</v>
      </c>
      <c r="B503" s="149">
        <v>763</v>
      </c>
      <c r="C503" s="84" t="s">
        <v>53</v>
      </c>
      <c r="D503" s="84" t="s">
        <v>87</v>
      </c>
      <c r="E503" s="84" t="s">
        <v>776</v>
      </c>
      <c r="F503" s="84" t="s">
        <v>36</v>
      </c>
      <c r="G503" s="87">
        <f>SUM(G504)</f>
        <v>0</v>
      </c>
      <c r="H503" s="87">
        <f>SUM(H504)</f>
        <v>0</v>
      </c>
      <c r="I503" s="87">
        <f>SUM(I504)</f>
        <v>0</v>
      </c>
      <c r="J503" s="177"/>
    </row>
    <row r="504" spans="1:18" ht="30.75" hidden="1" customHeight="1">
      <c r="A504" s="82" t="s">
        <v>37</v>
      </c>
      <c r="B504" s="149">
        <v>763</v>
      </c>
      <c r="C504" s="84" t="s">
        <v>53</v>
      </c>
      <c r="D504" s="84" t="s">
        <v>87</v>
      </c>
      <c r="E504" s="84" t="s">
        <v>776</v>
      </c>
      <c r="F504" s="84" t="s">
        <v>38</v>
      </c>
      <c r="G504" s="87"/>
      <c r="H504" s="87"/>
      <c r="I504" s="87"/>
      <c r="J504" s="177"/>
    </row>
    <row r="505" spans="1:18" ht="34.5" hidden="1" customHeight="1">
      <c r="A505" s="82" t="s">
        <v>780</v>
      </c>
      <c r="B505" s="149">
        <v>763</v>
      </c>
      <c r="C505" s="84" t="s">
        <v>53</v>
      </c>
      <c r="D505" s="84" t="s">
        <v>87</v>
      </c>
      <c r="E505" s="84" t="s">
        <v>779</v>
      </c>
      <c r="F505" s="84"/>
      <c r="G505" s="87">
        <f>G506</f>
        <v>0</v>
      </c>
      <c r="H505" s="87">
        <f>SUM(H506)</f>
        <v>0</v>
      </c>
      <c r="I505" s="87">
        <f>SUM(I506)</f>
        <v>0</v>
      </c>
      <c r="J505" s="177"/>
    </row>
    <row r="506" spans="1:18" ht="26.4" hidden="1">
      <c r="A506" s="82" t="s">
        <v>35</v>
      </c>
      <c r="B506" s="149">
        <v>763</v>
      </c>
      <c r="C506" s="84" t="s">
        <v>53</v>
      </c>
      <c r="D506" s="84" t="s">
        <v>87</v>
      </c>
      <c r="E506" s="84" t="s">
        <v>779</v>
      </c>
      <c r="F506" s="84" t="s">
        <v>36</v>
      </c>
      <c r="G506" s="87">
        <f>SUM(G507)</f>
        <v>0</v>
      </c>
      <c r="H506" s="87">
        <f>SUM(H507)</f>
        <v>0</v>
      </c>
      <c r="I506" s="87">
        <f>SUM(I507)</f>
        <v>0</v>
      </c>
      <c r="J506" s="177"/>
    </row>
    <row r="507" spans="1:18" ht="30.75" hidden="1" customHeight="1">
      <c r="A507" s="82" t="s">
        <v>37</v>
      </c>
      <c r="B507" s="149">
        <v>763</v>
      </c>
      <c r="C507" s="84" t="s">
        <v>53</v>
      </c>
      <c r="D507" s="84" t="s">
        <v>87</v>
      </c>
      <c r="E507" s="84" t="s">
        <v>779</v>
      </c>
      <c r="F507" s="84" t="s">
        <v>38</v>
      </c>
      <c r="G507" s="87"/>
      <c r="H507" s="87">
        <v>0</v>
      </c>
      <c r="I507" s="87">
        <v>0</v>
      </c>
      <c r="J507" s="177"/>
    </row>
    <row r="508" spans="1:18">
      <c r="A508" s="134" t="s">
        <v>344</v>
      </c>
      <c r="B508" s="155">
        <v>763</v>
      </c>
      <c r="C508" s="267" t="s">
        <v>171</v>
      </c>
      <c r="D508" s="267"/>
      <c r="E508" s="267"/>
      <c r="F508" s="267"/>
      <c r="G508" s="264">
        <f>G509</f>
        <v>5550900</v>
      </c>
      <c r="H508" s="264">
        <f t="shared" ref="H508:I508" si="138">H509</f>
        <v>5550900</v>
      </c>
      <c r="I508" s="264">
        <f t="shared" si="138"/>
        <v>5550900</v>
      </c>
      <c r="J508" s="190"/>
      <c r="P508" s="208"/>
      <c r="Q508" s="208"/>
    </row>
    <row r="509" spans="1:18">
      <c r="A509" s="132" t="s">
        <v>172</v>
      </c>
      <c r="B509" s="149">
        <v>763</v>
      </c>
      <c r="C509" s="153" t="s">
        <v>171</v>
      </c>
      <c r="D509" s="153" t="s">
        <v>18</v>
      </c>
      <c r="E509" s="267"/>
      <c r="F509" s="267"/>
      <c r="G509" s="94">
        <f>G510+G524</f>
        <v>5550900</v>
      </c>
      <c r="H509" s="94">
        <f t="shared" ref="H509:I509" si="139">H510+H524</f>
        <v>5550900</v>
      </c>
      <c r="I509" s="94">
        <f t="shared" si="139"/>
        <v>5550900</v>
      </c>
      <c r="J509" s="193"/>
      <c r="K509" s="193"/>
      <c r="L509" s="193"/>
      <c r="M509" s="193"/>
      <c r="N509" s="193"/>
      <c r="O509" s="193"/>
    </row>
    <row r="510" spans="1:18" ht="42.75" customHeight="1">
      <c r="A510" s="359" t="s">
        <v>1179</v>
      </c>
      <c r="B510" s="149">
        <v>763</v>
      </c>
      <c r="C510" s="84" t="s">
        <v>171</v>
      </c>
      <c r="D510" s="84" t="s">
        <v>18</v>
      </c>
      <c r="E510" s="84" t="s">
        <v>294</v>
      </c>
      <c r="F510" s="84"/>
      <c r="G510" s="87">
        <f>G513+G517+G520+G523</f>
        <v>5550900</v>
      </c>
      <c r="H510" s="87">
        <f t="shared" ref="H510:I510" si="140">H513+H517+H520+H523</f>
        <v>5550900</v>
      </c>
      <c r="I510" s="87">
        <f t="shared" si="140"/>
        <v>5550900</v>
      </c>
      <c r="J510" s="177"/>
    </row>
    <row r="511" spans="1:18" s="18" customFormat="1" ht="20.25" customHeight="1">
      <c r="A511" s="82" t="s">
        <v>84</v>
      </c>
      <c r="B511" s="149">
        <v>763</v>
      </c>
      <c r="C511" s="84" t="s">
        <v>171</v>
      </c>
      <c r="D511" s="84" t="s">
        <v>18</v>
      </c>
      <c r="E511" s="84" t="s">
        <v>83</v>
      </c>
      <c r="F511" s="84"/>
      <c r="G511" s="87">
        <f t="shared" ref="G511:I512" si="141">G512</f>
        <v>504500</v>
      </c>
      <c r="H511" s="87">
        <f t="shared" si="141"/>
        <v>504500</v>
      </c>
      <c r="I511" s="87">
        <f t="shared" si="141"/>
        <v>504500</v>
      </c>
      <c r="J511" s="177"/>
      <c r="K511" s="199"/>
      <c r="L511" s="199"/>
      <c r="M511" s="199"/>
      <c r="N511" s="199"/>
      <c r="O511" s="199"/>
      <c r="P511" s="199"/>
      <c r="Q511" s="199"/>
      <c r="R511" s="199"/>
    </row>
    <row r="512" spans="1:18" ht="30.75" customHeight="1">
      <c r="A512" s="82" t="s">
        <v>35</v>
      </c>
      <c r="B512" s="149">
        <v>763</v>
      </c>
      <c r="C512" s="84" t="s">
        <v>171</v>
      </c>
      <c r="D512" s="84" t="s">
        <v>18</v>
      </c>
      <c r="E512" s="84" t="s">
        <v>83</v>
      </c>
      <c r="F512" s="84" t="s">
        <v>36</v>
      </c>
      <c r="G512" s="87">
        <f t="shared" si="141"/>
        <v>504500</v>
      </c>
      <c r="H512" s="87">
        <f t="shared" si="141"/>
        <v>504500</v>
      </c>
      <c r="I512" s="87">
        <f t="shared" si="141"/>
        <v>504500</v>
      </c>
      <c r="J512" s="177"/>
    </row>
    <row r="513" spans="1:18" s="18" customFormat="1" ht="34.5" customHeight="1">
      <c r="A513" s="82" t="s">
        <v>37</v>
      </c>
      <c r="B513" s="149">
        <v>763</v>
      </c>
      <c r="C513" s="84" t="s">
        <v>171</v>
      </c>
      <c r="D513" s="84" t="s">
        <v>18</v>
      </c>
      <c r="E513" s="84" t="s">
        <v>83</v>
      </c>
      <c r="F513" s="84" t="s">
        <v>38</v>
      </c>
      <c r="G513" s="87">
        <v>504500</v>
      </c>
      <c r="H513" s="87">
        <v>504500</v>
      </c>
      <c r="I513" s="87">
        <v>504500</v>
      </c>
      <c r="J513" s="177"/>
      <c r="K513" s="199"/>
      <c r="L513" s="199"/>
      <c r="M513" s="199"/>
      <c r="N513" s="199"/>
      <c r="O513" s="199"/>
      <c r="P513" s="199"/>
      <c r="Q513" s="199"/>
      <c r="R513" s="199"/>
    </row>
    <row r="514" spans="1:18" s="3" customFormat="1" ht="52.5" hidden="1" customHeight="1">
      <c r="A514" s="82"/>
      <c r="B514" s="149">
        <v>763</v>
      </c>
      <c r="C514" s="84"/>
      <c r="D514" s="84"/>
      <c r="E514" s="84"/>
      <c r="F514" s="84"/>
      <c r="G514" s="87"/>
      <c r="H514" s="87"/>
      <c r="I514" s="87"/>
      <c r="J514" s="177"/>
      <c r="K514" s="198"/>
      <c r="L514" s="198"/>
      <c r="M514" s="198"/>
      <c r="N514" s="198"/>
      <c r="O514" s="198"/>
      <c r="P514" s="198"/>
      <c r="Q514" s="198"/>
      <c r="R514" s="198"/>
    </row>
    <row r="515" spans="1:18" s="18" customFormat="1" ht="63" customHeight="1">
      <c r="A515" s="82" t="s">
        <v>80</v>
      </c>
      <c r="B515" s="149">
        <v>763</v>
      </c>
      <c r="C515" s="84" t="s">
        <v>171</v>
      </c>
      <c r="D515" s="84" t="s">
        <v>18</v>
      </c>
      <c r="E515" s="84" t="s">
        <v>79</v>
      </c>
      <c r="F515" s="84"/>
      <c r="G515" s="87">
        <f t="shared" ref="G515:I516" si="142">G516</f>
        <v>5046400</v>
      </c>
      <c r="H515" s="87">
        <f t="shared" si="142"/>
        <v>5046400</v>
      </c>
      <c r="I515" s="87">
        <f t="shared" si="142"/>
        <v>5046400</v>
      </c>
      <c r="J515" s="177"/>
      <c r="K515" s="199"/>
      <c r="L515" s="199"/>
      <c r="M515" s="199"/>
      <c r="N515" s="199"/>
      <c r="O515" s="199"/>
      <c r="P515" s="199"/>
      <c r="Q515" s="199"/>
      <c r="R515" s="199"/>
    </row>
    <row r="516" spans="1:18" ht="30.75" customHeight="1">
      <c r="A516" s="82" t="s">
        <v>35</v>
      </c>
      <c r="B516" s="149">
        <v>763</v>
      </c>
      <c r="C516" s="84" t="s">
        <v>171</v>
      </c>
      <c r="D516" s="84" t="s">
        <v>18</v>
      </c>
      <c r="E516" s="84" t="s">
        <v>79</v>
      </c>
      <c r="F516" s="84" t="s">
        <v>36</v>
      </c>
      <c r="G516" s="87">
        <f t="shared" si="142"/>
        <v>5046400</v>
      </c>
      <c r="H516" s="87">
        <f t="shared" si="142"/>
        <v>5046400</v>
      </c>
      <c r="I516" s="87">
        <f t="shared" si="142"/>
        <v>5046400</v>
      </c>
      <c r="J516" s="177"/>
    </row>
    <row r="517" spans="1:18" s="18" customFormat="1" ht="34.5" customHeight="1">
      <c r="A517" s="82" t="s">
        <v>37</v>
      </c>
      <c r="B517" s="149">
        <v>763</v>
      </c>
      <c r="C517" s="84" t="s">
        <v>171</v>
      </c>
      <c r="D517" s="84" t="s">
        <v>18</v>
      </c>
      <c r="E517" s="84" t="s">
        <v>79</v>
      </c>
      <c r="F517" s="84" t="s">
        <v>38</v>
      </c>
      <c r="G517" s="87">
        <v>5046400</v>
      </c>
      <c r="H517" s="87">
        <v>5046400</v>
      </c>
      <c r="I517" s="87">
        <v>5046400</v>
      </c>
      <c r="J517" s="177"/>
      <c r="K517" s="199"/>
      <c r="L517" s="199"/>
      <c r="M517" s="199"/>
      <c r="N517" s="199"/>
      <c r="O517" s="199"/>
      <c r="P517" s="199"/>
      <c r="Q517" s="199"/>
      <c r="R517" s="199"/>
    </row>
    <row r="518" spans="1:18" s="124" customFormat="1">
      <c r="A518" s="138" t="s">
        <v>73</v>
      </c>
      <c r="B518" s="270"/>
      <c r="C518" s="162"/>
      <c r="D518" s="162"/>
      <c r="E518" s="162"/>
      <c r="F518" s="162"/>
      <c r="G518" s="96">
        <f>G452+G473+G508</f>
        <v>24165724</v>
      </c>
      <c r="H518" s="96">
        <f t="shared" ref="H518:I518" si="143">H452+H473+H508</f>
        <v>23824659</v>
      </c>
      <c r="I518" s="96">
        <f t="shared" si="143"/>
        <v>23922186</v>
      </c>
      <c r="J518" s="191"/>
      <c r="K518" s="206"/>
      <c r="L518" s="206"/>
      <c r="M518" s="206"/>
      <c r="N518" s="206"/>
      <c r="O518" s="206"/>
      <c r="P518" s="206"/>
      <c r="Q518" s="206"/>
      <c r="R518" s="206"/>
    </row>
    <row r="519" spans="1:18" s="125" customFormat="1" ht="50.25" customHeight="1">
      <c r="A519" s="274" t="s">
        <v>1193</v>
      </c>
      <c r="B519" s="275">
        <v>774</v>
      </c>
      <c r="C519" s="276"/>
      <c r="D519" s="276"/>
      <c r="E519" s="276"/>
      <c r="F519" s="276"/>
      <c r="G519" s="277"/>
      <c r="H519" s="277"/>
      <c r="I519" s="277"/>
      <c r="J519" s="196"/>
      <c r="K519" s="212"/>
      <c r="L519" s="212"/>
      <c r="M519" s="212"/>
      <c r="N519" s="212"/>
      <c r="O519" s="212"/>
      <c r="P519" s="212"/>
      <c r="Q519" s="212"/>
      <c r="R519" s="212"/>
    </row>
    <row r="520" spans="1:18" hidden="1">
      <c r="A520" s="272" t="s">
        <v>17</v>
      </c>
      <c r="B520" s="266">
        <v>774</v>
      </c>
      <c r="C520" s="267" t="s">
        <v>18</v>
      </c>
      <c r="D520" s="267"/>
      <c r="E520" s="267"/>
      <c r="F520" s="267"/>
      <c r="G520" s="264">
        <f t="shared" ref="G520:I524" si="144">G521</f>
        <v>0</v>
      </c>
      <c r="H520" s="264">
        <f t="shared" si="144"/>
        <v>0</v>
      </c>
      <c r="I520" s="264">
        <f t="shared" si="144"/>
        <v>0</v>
      </c>
      <c r="J520" s="190"/>
    </row>
    <row r="521" spans="1:18" ht="18.75" hidden="1" customHeight="1">
      <c r="A521" s="137" t="s">
        <v>21</v>
      </c>
      <c r="B521" s="149">
        <v>774</v>
      </c>
      <c r="C521" s="84" t="s">
        <v>18</v>
      </c>
      <c r="D521" s="84" t="s">
        <v>22</v>
      </c>
      <c r="E521" s="84"/>
      <c r="F521" s="84"/>
      <c r="G521" s="87">
        <f t="shared" si="144"/>
        <v>0</v>
      </c>
      <c r="H521" s="87">
        <f t="shared" si="144"/>
        <v>0</v>
      </c>
      <c r="I521" s="87">
        <f t="shared" si="144"/>
        <v>0</v>
      </c>
      <c r="J521" s="177"/>
    </row>
    <row r="522" spans="1:18" s="22" customFormat="1" ht="26.25" hidden="1" customHeight="1">
      <c r="A522" s="82" t="s">
        <v>162</v>
      </c>
      <c r="B522" s="149">
        <v>774</v>
      </c>
      <c r="C522" s="84" t="s">
        <v>18</v>
      </c>
      <c r="D522" s="84" t="s">
        <v>22</v>
      </c>
      <c r="E522" s="147" t="s">
        <v>208</v>
      </c>
      <c r="F522" s="156"/>
      <c r="G522" s="87">
        <f t="shared" si="144"/>
        <v>0</v>
      </c>
      <c r="H522" s="87">
        <f t="shared" si="144"/>
        <v>0</v>
      </c>
      <c r="I522" s="87">
        <f t="shared" si="144"/>
        <v>0</v>
      </c>
      <c r="J522" s="177"/>
      <c r="K522" s="207"/>
      <c r="L522" s="206"/>
      <c r="M522" s="206"/>
      <c r="N522" s="206"/>
      <c r="O522" s="206"/>
      <c r="P522" s="206"/>
      <c r="Q522" s="206"/>
      <c r="R522" s="206"/>
    </row>
    <row r="523" spans="1:18" s="22" customFormat="1" ht="26.25" hidden="1" customHeight="1">
      <c r="A523" s="82" t="s">
        <v>428</v>
      </c>
      <c r="B523" s="149">
        <v>774</v>
      </c>
      <c r="C523" s="84" t="s">
        <v>18</v>
      </c>
      <c r="D523" s="84" t="s">
        <v>22</v>
      </c>
      <c r="E523" s="84" t="s">
        <v>498</v>
      </c>
      <c r="F523" s="156"/>
      <c r="G523" s="87">
        <f t="shared" si="144"/>
        <v>0</v>
      </c>
      <c r="H523" s="87">
        <f t="shared" si="144"/>
        <v>0</v>
      </c>
      <c r="I523" s="87">
        <f t="shared" si="144"/>
        <v>0</v>
      </c>
      <c r="J523" s="177"/>
      <c r="K523" s="207"/>
      <c r="L523" s="206"/>
      <c r="M523" s="206"/>
      <c r="N523" s="206"/>
      <c r="O523" s="206"/>
      <c r="P523" s="206"/>
      <c r="Q523" s="206"/>
      <c r="R523" s="206"/>
    </row>
    <row r="524" spans="1:18" ht="40.5" hidden="1" customHeight="1">
      <c r="A524" s="82" t="s">
        <v>428</v>
      </c>
      <c r="B524" s="149">
        <v>774</v>
      </c>
      <c r="C524" s="84" t="s">
        <v>18</v>
      </c>
      <c r="D524" s="84" t="s">
        <v>22</v>
      </c>
      <c r="E524" s="84" t="s">
        <v>427</v>
      </c>
      <c r="F524" s="84"/>
      <c r="G524" s="87">
        <f t="shared" si="144"/>
        <v>0</v>
      </c>
      <c r="H524" s="87">
        <f t="shared" si="144"/>
        <v>0</v>
      </c>
      <c r="I524" s="87">
        <f t="shared" si="144"/>
        <v>0</v>
      </c>
      <c r="J524" s="177"/>
      <c r="K524" s="208"/>
    </row>
    <row r="525" spans="1:18" hidden="1">
      <c r="A525" s="82" t="s">
        <v>62</v>
      </c>
      <c r="B525" s="149">
        <v>774</v>
      </c>
      <c r="C525" s="84" t="s">
        <v>18</v>
      </c>
      <c r="D525" s="84" t="s">
        <v>22</v>
      </c>
      <c r="E525" s="84" t="s">
        <v>427</v>
      </c>
      <c r="F525" s="84" t="s">
        <v>63</v>
      </c>
      <c r="G525" s="87">
        <f>G526</f>
        <v>0</v>
      </c>
      <c r="H525" s="87">
        <v>0</v>
      </c>
      <c r="I525" s="87">
        <v>0</v>
      </c>
      <c r="J525" s="177"/>
      <c r="K525" s="208"/>
    </row>
    <row r="526" spans="1:18" ht="15" hidden="1" customHeight="1">
      <c r="A526" s="82" t="s">
        <v>327</v>
      </c>
      <c r="B526" s="149">
        <v>774</v>
      </c>
      <c r="C526" s="84" t="s">
        <v>18</v>
      </c>
      <c r="D526" s="84" t="s">
        <v>22</v>
      </c>
      <c r="E526" s="84" t="s">
        <v>427</v>
      </c>
      <c r="F526" s="84" t="s">
        <v>326</v>
      </c>
      <c r="G526" s="87"/>
      <c r="H526" s="87">
        <v>0</v>
      </c>
      <c r="I526" s="87">
        <v>0</v>
      </c>
      <c r="J526" s="177"/>
      <c r="K526" s="208"/>
    </row>
    <row r="527" spans="1:18" ht="26.4">
      <c r="A527" s="265" t="s">
        <v>166</v>
      </c>
      <c r="B527" s="266">
        <v>774</v>
      </c>
      <c r="C527" s="267" t="s">
        <v>69</v>
      </c>
      <c r="D527" s="267"/>
      <c r="E527" s="267"/>
      <c r="F527" s="267"/>
      <c r="G527" s="264">
        <f>G528</f>
        <v>200000</v>
      </c>
      <c r="H527" s="264">
        <f t="shared" ref="H527:I527" si="145">H528</f>
        <v>200000</v>
      </c>
      <c r="I527" s="264">
        <f t="shared" si="145"/>
        <v>200000</v>
      </c>
      <c r="J527" s="190"/>
      <c r="M527" s="208"/>
      <c r="N527" s="208"/>
      <c r="O527" s="208"/>
      <c r="P527" s="208"/>
    </row>
    <row r="528" spans="1:18" s="46" customFormat="1" ht="26.4">
      <c r="A528" s="82" t="s">
        <v>334</v>
      </c>
      <c r="B528" s="149">
        <v>774</v>
      </c>
      <c r="C528" s="84" t="s">
        <v>69</v>
      </c>
      <c r="D528" s="84" t="s">
        <v>308</v>
      </c>
      <c r="E528" s="84"/>
      <c r="F528" s="84"/>
      <c r="G528" s="87">
        <f>G529</f>
        <v>200000</v>
      </c>
      <c r="H528" s="87">
        <f t="shared" ref="H528:I528" si="146">H529</f>
        <v>200000</v>
      </c>
      <c r="I528" s="87">
        <f t="shared" si="146"/>
        <v>200000</v>
      </c>
      <c r="J528" s="177"/>
      <c r="K528" s="185"/>
      <c r="L528" s="213"/>
      <c r="M528" s="213"/>
      <c r="N528" s="213"/>
      <c r="O528" s="221"/>
      <c r="P528" s="221"/>
      <c r="Q528" s="221"/>
      <c r="R528" s="221"/>
    </row>
    <row r="529" spans="1:18" ht="48.75" customHeight="1">
      <c r="A529" s="359" t="s">
        <v>1176</v>
      </c>
      <c r="B529" s="149">
        <v>774</v>
      </c>
      <c r="C529" s="84" t="s">
        <v>69</v>
      </c>
      <c r="D529" s="84" t="s">
        <v>308</v>
      </c>
      <c r="E529" s="84" t="s">
        <v>255</v>
      </c>
      <c r="F529" s="84"/>
      <c r="G529" s="87">
        <f t="shared" ref="G529:I531" si="147">G530</f>
        <v>200000</v>
      </c>
      <c r="H529" s="87">
        <f t="shared" si="147"/>
        <v>200000</v>
      </c>
      <c r="I529" s="87">
        <f t="shared" si="147"/>
        <v>200000</v>
      </c>
      <c r="J529" s="177"/>
      <c r="L529" s="208"/>
    </row>
    <row r="530" spans="1:18" ht="39.6">
      <c r="A530" s="82" t="s">
        <v>335</v>
      </c>
      <c r="B530" s="149">
        <v>774</v>
      </c>
      <c r="C530" s="84" t="s">
        <v>69</v>
      </c>
      <c r="D530" s="84" t="s">
        <v>308</v>
      </c>
      <c r="E530" s="84" t="s">
        <v>256</v>
      </c>
      <c r="F530" s="84"/>
      <c r="G530" s="87">
        <f>G531+G533</f>
        <v>200000</v>
      </c>
      <c r="H530" s="87">
        <f t="shared" ref="H530:I530" si="148">H531+H533</f>
        <v>200000</v>
      </c>
      <c r="I530" s="87">
        <f t="shared" si="148"/>
        <v>200000</v>
      </c>
      <c r="J530" s="177"/>
      <c r="L530" s="208"/>
    </row>
    <row r="531" spans="1:18" ht="26.4" hidden="1">
      <c r="A531" s="82" t="s">
        <v>37</v>
      </c>
      <c r="B531" s="149">
        <v>774</v>
      </c>
      <c r="C531" s="84" t="s">
        <v>69</v>
      </c>
      <c r="D531" s="84" t="s">
        <v>308</v>
      </c>
      <c r="E531" s="84" t="s">
        <v>256</v>
      </c>
      <c r="F531" s="84" t="s">
        <v>36</v>
      </c>
      <c r="G531" s="87">
        <f t="shared" si="147"/>
        <v>0</v>
      </c>
      <c r="H531" s="87">
        <f t="shared" si="147"/>
        <v>0</v>
      </c>
      <c r="I531" s="87">
        <f t="shared" si="147"/>
        <v>0</v>
      </c>
      <c r="J531" s="177"/>
    </row>
    <row r="532" spans="1:18" ht="31.5" hidden="1" customHeight="1">
      <c r="A532" s="82" t="s">
        <v>37</v>
      </c>
      <c r="B532" s="149">
        <v>774</v>
      </c>
      <c r="C532" s="84" t="s">
        <v>69</v>
      </c>
      <c r="D532" s="84" t="s">
        <v>308</v>
      </c>
      <c r="E532" s="84" t="s">
        <v>256</v>
      </c>
      <c r="F532" s="84" t="s">
        <v>38</v>
      </c>
      <c r="G532" s="87"/>
      <c r="H532" s="87"/>
      <c r="I532" s="87"/>
      <c r="J532" s="177"/>
    </row>
    <row r="533" spans="1:18" s="18" customFormat="1" ht="26.4">
      <c r="A533" s="82" t="s">
        <v>29</v>
      </c>
      <c r="B533" s="149">
        <v>774</v>
      </c>
      <c r="C533" s="84" t="s">
        <v>69</v>
      </c>
      <c r="D533" s="84" t="s">
        <v>308</v>
      </c>
      <c r="E533" s="84" t="s">
        <v>256</v>
      </c>
      <c r="F533" s="84" t="s">
        <v>30</v>
      </c>
      <c r="G533" s="87">
        <f t="shared" ref="G533:I533" si="149">G534</f>
        <v>200000</v>
      </c>
      <c r="H533" s="87">
        <f t="shared" si="149"/>
        <v>200000</v>
      </c>
      <c r="I533" s="87">
        <f t="shared" si="149"/>
        <v>200000</v>
      </c>
      <c r="J533" s="177"/>
      <c r="K533" s="199"/>
      <c r="L533" s="199"/>
      <c r="M533" s="199"/>
      <c r="N533" s="199"/>
      <c r="O533" s="199"/>
      <c r="P533" s="199"/>
      <c r="Q533" s="199"/>
      <c r="R533" s="199"/>
    </row>
    <row r="534" spans="1:18" s="18" customFormat="1">
      <c r="A534" s="82" t="s">
        <v>31</v>
      </c>
      <c r="B534" s="149">
        <v>774</v>
      </c>
      <c r="C534" s="84" t="s">
        <v>69</v>
      </c>
      <c r="D534" s="84" t="s">
        <v>308</v>
      </c>
      <c r="E534" s="84" t="s">
        <v>256</v>
      </c>
      <c r="F534" s="84" t="s">
        <v>32</v>
      </c>
      <c r="G534" s="70">
        <v>200000</v>
      </c>
      <c r="H534" s="87">
        <v>200000</v>
      </c>
      <c r="I534" s="87">
        <v>200000</v>
      </c>
      <c r="J534" s="177"/>
      <c r="K534" s="199"/>
      <c r="L534" s="199"/>
      <c r="M534" s="214"/>
      <c r="N534" s="199"/>
      <c r="O534" s="199"/>
      <c r="P534" s="199"/>
      <c r="Q534" s="199"/>
      <c r="R534" s="199"/>
    </row>
    <row r="535" spans="1:18" ht="19.5" hidden="1" customHeight="1">
      <c r="A535" s="154" t="s">
        <v>170</v>
      </c>
      <c r="B535" s="155">
        <v>774</v>
      </c>
      <c r="C535" s="156" t="s">
        <v>53</v>
      </c>
      <c r="D535" s="156" t="s">
        <v>122</v>
      </c>
      <c r="E535" s="156"/>
      <c r="F535" s="156"/>
      <c r="G535" s="157">
        <f>G536</f>
        <v>0</v>
      </c>
      <c r="H535" s="157">
        <f t="shared" ref="H535:I538" si="150">H536</f>
        <v>0</v>
      </c>
      <c r="I535" s="157">
        <f t="shared" si="150"/>
        <v>0</v>
      </c>
      <c r="J535" s="195"/>
    </row>
    <row r="536" spans="1:18" ht="47.25" hidden="1" customHeight="1">
      <c r="A536" s="82" t="s">
        <v>452</v>
      </c>
      <c r="B536" s="149">
        <v>774</v>
      </c>
      <c r="C536" s="84" t="s">
        <v>53</v>
      </c>
      <c r="D536" s="84" t="s">
        <v>122</v>
      </c>
      <c r="E536" s="84" t="s">
        <v>451</v>
      </c>
      <c r="F536" s="84"/>
      <c r="G536" s="87">
        <f>G537</f>
        <v>0</v>
      </c>
      <c r="H536" s="87">
        <f t="shared" si="150"/>
        <v>0</v>
      </c>
      <c r="I536" s="87">
        <f t="shared" si="150"/>
        <v>0</v>
      </c>
      <c r="J536" s="177"/>
    </row>
    <row r="537" spans="1:18" ht="33.75" hidden="1" customHeight="1">
      <c r="A537" s="82" t="s">
        <v>450</v>
      </c>
      <c r="B537" s="149">
        <v>774</v>
      </c>
      <c r="C537" s="84" t="s">
        <v>53</v>
      </c>
      <c r="D537" s="84" t="s">
        <v>122</v>
      </c>
      <c r="E537" s="84" t="s">
        <v>448</v>
      </c>
      <c r="F537" s="84"/>
      <c r="G537" s="87">
        <f>G538</f>
        <v>0</v>
      </c>
      <c r="H537" s="87">
        <f t="shared" si="150"/>
        <v>0</v>
      </c>
      <c r="I537" s="87">
        <f t="shared" si="150"/>
        <v>0</v>
      </c>
      <c r="J537" s="177"/>
    </row>
    <row r="538" spans="1:18" ht="30.75" hidden="1" customHeight="1">
      <c r="A538" s="82" t="s">
        <v>449</v>
      </c>
      <c r="B538" s="149">
        <v>774</v>
      </c>
      <c r="C538" s="84" t="s">
        <v>53</v>
      </c>
      <c r="D538" s="84" t="s">
        <v>122</v>
      </c>
      <c r="E538" s="84" t="s">
        <v>448</v>
      </c>
      <c r="F538" s="84" t="s">
        <v>36</v>
      </c>
      <c r="G538" s="87">
        <f>G539</f>
        <v>0</v>
      </c>
      <c r="H538" s="87">
        <f t="shared" si="150"/>
        <v>0</v>
      </c>
      <c r="I538" s="87">
        <f t="shared" si="150"/>
        <v>0</v>
      </c>
      <c r="J538" s="177"/>
    </row>
    <row r="539" spans="1:18" ht="33" hidden="1" customHeight="1">
      <c r="A539" s="82" t="s">
        <v>37</v>
      </c>
      <c r="B539" s="149">
        <v>774</v>
      </c>
      <c r="C539" s="84" t="s">
        <v>53</v>
      </c>
      <c r="D539" s="84" t="s">
        <v>122</v>
      </c>
      <c r="E539" s="84" t="s">
        <v>448</v>
      </c>
      <c r="F539" s="84" t="s">
        <v>38</v>
      </c>
      <c r="G539" s="87">
        <f>63000-63000</f>
        <v>0</v>
      </c>
      <c r="H539" s="87"/>
      <c r="I539" s="87"/>
      <c r="J539" s="177"/>
    </row>
    <row r="540" spans="1:18">
      <c r="A540" s="265" t="s">
        <v>24</v>
      </c>
      <c r="B540" s="266">
        <v>774</v>
      </c>
      <c r="C540" s="267" t="s">
        <v>25</v>
      </c>
      <c r="D540" s="267"/>
      <c r="E540" s="267"/>
      <c r="F540" s="267"/>
      <c r="G540" s="264">
        <f>G541+G623+G869+G988+G1043</f>
        <v>1140244332.0699999</v>
      </c>
      <c r="H540" s="264">
        <f>H541+H623+H869+H988+H1043</f>
        <v>1134440453.5700002</v>
      </c>
      <c r="I540" s="264">
        <f>I541+I623+I869+I988+I1043</f>
        <v>1161612121.9200001</v>
      </c>
      <c r="J540" s="190"/>
      <c r="K540" s="208"/>
    </row>
    <row r="541" spans="1:18">
      <c r="A541" s="82" t="s">
        <v>88</v>
      </c>
      <c r="B541" s="149">
        <v>774</v>
      </c>
      <c r="C541" s="84" t="s">
        <v>25</v>
      </c>
      <c r="D541" s="84" t="s">
        <v>18</v>
      </c>
      <c r="E541" s="84"/>
      <c r="F541" s="84"/>
      <c r="G541" s="87">
        <f>G542+G612+G616</f>
        <v>350716425.01999998</v>
      </c>
      <c r="H541" s="87">
        <f>H542+H612+H616</f>
        <v>355762650.52999997</v>
      </c>
      <c r="I541" s="87">
        <f>I542+I612+I616</f>
        <v>364063460.52999997</v>
      </c>
      <c r="J541" s="177"/>
    </row>
    <row r="542" spans="1:18" s="18" customFormat="1" ht="29.25" customHeight="1">
      <c r="A542" s="359" t="s">
        <v>1168</v>
      </c>
      <c r="B542" s="149">
        <v>774</v>
      </c>
      <c r="C542" s="84" t="s">
        <v>25</v>
      </c>
      <c r="D542" s="84" t="s">
        <v>18</v>
      </c>
      <c r="E542" s="84" t="s">
        <v>187</v>
      </c>
      <c r="F542" s="84"/>
      <c r="G542" s="87">
        <f>G543+G573</f>
        <v>350716425.01999998</v>
      </c>
      <c r="H542" s="87">
        <f>H543+H573</f>
        <v>355762650.52999997</v>
      </c>
      <c r="I542" s="87">
        <f>I543+I573</f>
        <v>364063460.52999997</v>
      </c>
      <c r="J542" s="177"/>
      <c r="K542" s="199"/>
      <c r="L542" s="199"/>
      <c r="M542" s="199"/>
      <c r="N542" s="199"/>
      <c r="O542" s="199"/>
      <c r="P542" s="199"/>
      <c r="Q542" s="199"/>
      <c r="R542" s="199"/>
    </row>
    <row r="543" spans="1:18" s="18" customFormat="1" ht="30" customHeight="1">
      <c r="A543" s="82" t="s">
        <v>89</v>
      </c>
      <c r="B543" s="84" t="s">
        <v>93</v>
      </c>
      <c r="C543" s="84" t="s">
        <v>25</v>
      </c>
      <c r="D543" s="84" t="s">
        <v>18</v>
      </c>
      <c r="E543" s="84" t="s">
        <v>213</v>
      </c>
      <c r="F543" s="84"/>
      <c r="G543" s="87">
        <f>G544+G547+G550+G556+G565+G567+G553+G562+G559</f>
        <v>349122869.18000001</v>
      </c>
      <c r="H543" s="87">
        <f t="shared" ref="H543:I543" si="151">H544+H547+H550+H556+H565+H567+H553+H562+H559</f>
        <v>354169094.69</v>
      </c>
      <c r="I543" s="87">
        <f t="shared" si="151"/>
        <v>362469904.69</v>
      </c>
      <c r="J543" s="177"/>
      <c r="K543" s="199"/>
      <c r="L543" s="199"/>
      <c r="M543" s="199"/>
      <c r="N543" s="199"/>
      <c r="O543" s="199"/>
      <c r="P543" s="199"/>
      <c r="Q543" s="199"/>
      <c r="R543" s="199"/>
    </row>
    <row r="544" spans="1:18" ht="87" customHeight="1">
      <c r="A544" s="104" t="s">
        <v>1078</v>
      </c>
      <c r="B544" s="84" t="s">
        <v>93</v>
      </c>
      <c r="C544" s="84" t="s">
        <v>25</v>
      </c>
      <c r="D544" s="84" t="s">
        <v>18</v>
      </c>
      <c r="E544" s="84" t="s">
        <v>886</v>
      </c>
      <c r="F544" s="84"/>
      <c r="G544" s="87">
        <f>G545</f>
        <v>19700000</v>
      </c>
      <c r="H544" s="87">
        <f t="shared" ref="G544:I545" si="152">H545</f>
        <v>20500000</v>
      </c>
      <c r="I544" s="87">
        <f t="shared" si="152"/>
        <v>23200000</v>
      </c>
      <c r="J544" s="177"/>
    </row>
    <row r="545" spans="1:19" s="18" customFormat="1" ht="26.4">
      <c r="A545" s="82" t="s">
        <v>29</v>
      </c>
      <c r="B545" s="84" t="s">
        <v>93</v>
      </c>
      <c r="C545" s="84" t="s">
        <v>25</v>
      </c>
      <c r="D545" s="84" t="s">
        <v>18</v>
      </c>
      <c r="E545" s="84" t="s">
        <v>886</v>
      </c>
      <c r="F545" s="84" t="s">
        <v>30</v>
      </c>
      <c r="G545" s="87">
        <f t="shared" si="152"/>
        <v>19700000</v>
      </c>
      <c r="H545" s="87">
        <f t="shared" si="152"/>
        <v>20500000</v>
      </c>
      <c r="I545" s="87">
        <f t="shared" si="152"/>
        <v>23200000</v>
      </c>
      <c r="J545" s="177"/>
      <c r="K545" s="199"/>
      <c r="L545" s="199"/>
      <c r="M545" s="199"/>
      <c r="N545" s="199"/>
      <c r="O545" s="199"/>
      <c r="P545" s="199"/>
      <c r="Q545" s="199"/>
      <c r="R545" s="199"/>
    </row>
    <row r="546" spans="1:19" s="18" customFormat="1">
      <c r="A546" s="82" t="s">
        <v>31</v>
      </c>
      <c r="B546" s="84" t="s">
        <v>93</v>
      </c>
      <c r="C546" s="84" t="s">
        <v>25</v>
      </c>
      <c r="D546" s="84" t="s">
        <v>18</v>
      </c>
      <c r="E546" s="84" t="s">
        <v>886</v>
      </c>
      <c r="F546" s="84" t="s">
        <v>32</v>
      </c>
      <c r="G546" s="87">
        <v>19700000</v>
      </c>
      <c r="H546" s="87">
        <v>20500000</v>
      </c>
      <c r="I546" s="87">
        <v>23200000</v>
      </c>
      <c r="J546" s="177"/>
      <c r="K546" s="199"/>
      <c r="L546" s="199"/>
      <c r="M546" s="214"/>
      <c r="N546" s="199"/>
      <c r="O546" s="199"/>
      <c r="P546" s="199"/>
      <c r="Q546" s="199"/>
      <c r="R546" s="199"/>
    </row>
    <row r="547" spans="1:19" s="18" customFormat="1" ht="15" customHeight="1">
      <c r="A547" s="82" t="s">
        <v>1077</v>
      </c>
      <c r="B547" s="149">
        <v>774</v>
      </c>
      <c r="C547" s="84" t="s">
        <v>25</v>
      </c>
      <c r="D547" s="84" t="s">
        <v>18</v>
      </c>
      <c r="E547" s="84" t="s">
        <v>133</v>
      </c>
      <c r="F547" s="84"/>
      <c r="G547" s="87">
        <f t="shared" ref="G547:I548" si="153">G548</f>
        <v>207451697.49000001</v>
      </c>
      <c r="H547" s="87">
        <f t="shared" si="153"/>
        <v>214805923</v>
      </c>
      <c r="I547" s="87">
        <f t="shared" si="153"/>
        <v>219406733</v>
      </c>
      <c r="J547" s="177"/>
      <c r="K547" s="199"/>
      <c r="L547" s="199"/>
      <c r="M547" s="199"/>
      <c r="N547" s="199"/>
      <c r="O547" s="199"/>
      <c r="P547" s="199"/>
      <c r="Q547" s="214"/>
      <c r="R547" s="214"/>
      <c r="S547" s="17"/>
    </row>
    <row r="548" spans="1:19" s="18" customFormat="1" ht="26.4">
      <c r="A548" s="82" t="s">
        <v>29</v>
      </c>
      <c r="B548" s="149">
        <v>774</v>
      </c>
      <c r="C548" s="84" t="s">
        <v>25</v>
      </c>
      <c r="D548" s="84" t="s">
        <v>18</v>
      </c>
      <c r="E548" s="84" t="s">
        <v>133</v>
      </c>
      <c r="F548" s="84" t="s">
        <v>30</v>
      </c>
      <c r="G548" s="87">
        <f t="shared" si="153"/>
        <v>207451697.49000001</v>
      </c>
      <c r="H548" s="87">
        <f t="shared" si="153"/>
        <v>214805923</v>
      </c>
      <c r="I548" s="87">
        <f t="shared" si="153"/>
        <v>219406733</v>
      </c>
      <c r="J548" s="177"/>
      <c r="K548" s="199"/>
      <c r="L548" s="199"/>
      <c r="M548" s="199"/>
      <c r="N548" s="199"/>
      <c r="O548" s="199"/>
      <c r="P548" s="199"/>
      <c r="Q548" s="214"/>
      <c r="R548" s="214"/>
      <c r="S548" s="17"/>
    </row>
    <row r="549" spans="1:19" s="18" customFormat="1">
      <c r="A549" s="82" t="s">
        <v>31</v>
      </c>
      <c r="B549" s="149">
        <v>774</v>
      </c>
      <c r="C549" s="84" t="s">
        <v>25</v>
      </c>
      <c r="D549" s="84" t="s">
        <v>18</v>
      </c>
      <c r="E549" s="84" t="s">
        <v>133</v>
      </c>
      <c r="F549" s="84" t="s">
        <v>32</v>
      </c>
      <c r="G549" s="87">
        <v>207451697.49000001</v>
      </c>
      <c r="H549" s="87">
        <v>214805923</v>
      </c>
      <c r="I549" s="87">
        <v>219406733</v>
      </c>
      <c r="J549" s="177"/>
      <c r="K549" s="199"/>
      <c r="L549" s="199"/>
      <c r="M549" s="199"/>
      <c r="N549" s="199"/>
      <c r="O549" s="199"/>
      <c r="P549" s="199"/>
      <c r="Q549" s="214"/>
      <c r="R549" s="214"/>
      <c r="S549" s="17"/>
    </row>
    <row r="550" spans="1:19" s="18" customFormat="1" ht="26.4">
      <c r="A550" s="82" t="s">
        <v>92</v>
      </c>
      <c r="B550" s="149">
        <v>774</v>
      </c>
      <c r="C550" s="84" t="s">
        <v>25</v>
      </c>
      <c r="D550" s="84" t="s">
        <v>18</v>
      </c>
      <c r="E550" s="84" t="s">
        <v>215</v>
      </c>
      <c r="F550" s="84"/>
      <c r="G550" s="87">
        <f t="shared" ref="G550:I554" si="154">G551</f>
        <v>116129134.05</v>
      </c>
      <c r="H550" s="87">
        <f t="shared" si="154"/>
        <v>115129134.05</v>
      </c>
      <c r="I550" s="87">
        <f t="shared" si="154"/>
        <v>116129134.05</v>
      </c>
      <c r="J550" s="177"/>
      <c r="K550" s="199"/>
      <c r="L550" s="199"/>
      <c r="M550" s="199"/>
      <c r="N550" s="199"/>
      <c r="O550" s="199"/>
      <c r="P550" s="199"/>
      <c r="Q550" s="214"/>
      <c r="R550" s="214"/>
      <c r="S550" s="17"/>
    </row>
    <row r="551" spans="1:19" s="18" customFormat="1" ht="26.4">
      <c r="A551" s="82" t="s">
        <v>29</v>
      </c>
      <c r="B551" s="149">
        <v>774</v>
      </c>
      <c r="C551" s="84" t="s">
        <v>25</v>
      </c>
      <c r="D551" s="84" t="s">
        <v>18</v>
      </c>
      <c r="E551" s="84" t="s">
        <v>215</v>
      </c>
      <c r="F551" s="84" t="s">
        <v>30</v>
      </c>
      <c r="G551" s="87">
        <f t="shared" si="154"/>
        <v>116129134.05</v>
      </c>
      <c r="H551" s="87">
        <f t="shared" si="154"/>
        <v>115129134.05</v>
      </c>
      <c r="I551" s="87">
        <f t="shared" si="154"/>
        <v>116129134.05</v>
      </c>
      <c r="J551" s="177"/>
      <c r="K551" s="199"/>
      <c r="L551" s="199"/>
      <c r="M551" s="199"/>
      <c r="N551" s="199"/>
      <c r="O551" s="199"/>
      <c r="P551" s="199"/>
      <c r="Q551" s="214"/>
      <c r="R551" s="214"/>
      <c r="S551" s="17"/>
    </row>
    <row r="552" spans="1:19" s="18" customFormat="1">
      <c r="A552" s="82" t="s">
        <v>31</v>
      </c>
      <c r="B552" s="149">
        <v>774</v>
      </c>
      <c r="C552" s="84" t="s">
        <v>25</v>
      </c>
      <c r="D552" s="84" t="s">
        <v>18</v>
      </c>
      <c r="E552" s="84" t="s">
        <v>215</v>
      </c>
      <c r="F552" s="84" t="s">
        <v>32</v>
      </c>
      <c r="G552" s="70">
        <v>116129134.05</v>
      </c>
      <c r="H552" s="87">
        <f>116129134.05-1000000</f>
        <v>115129134.05</v>
      </c>
      <c r="I552" s="87">
        <v>116129134.05</v>
      </c>
      <c r="J552" s="177"/>
      <c r="K552" s="199"/>
      <c r="L552" s="199"/>
      <c r="M552" s="199"/>
      <c r="N552" s="199"/>
      <c r="O552" s="199"/>
      <c r="P552" s="199"/>
      <c r="Q552" s="214"/>
      <c r="R552" s="214"/>
      <c r="S552" s="17"/>
    </row>
    <row r="553" spans="1:19" s="18" customFormat="1">
      <c r="A553" s="82" t="s">
        <v>832</v>
      </c>
      <c r="B553" s="149">
        <v>774</v>
      </c>
      <c r="C553" s="84" t="s">
        <v>25</v>
      </c>
      <c r="D553" s="84" t="s">
        <v>18</v>
      </c>
      <c r="E553" s="84" t="s">
        <v>850</v>
      </c>
      <c r="F553" s="84"/>
      <c r="G553" s="70">
        <f t="shared" si="154"/>
        <v>778350</v>
      </c>
      <c r="H553" s="87">
        <f t="shared" si="154"/>
        <v>778350</v>
      </c>
      <c r="I553" s="87">
        <f t="shared" si="154"/>
        <v>778350</v>
      </c>
      <c r="J553" s="177"/>
      <c r="K553" s="199"/>
      <c r="L553" s="199"/>
      <c r="M553" s="199"/>
      <c r="N553" s="199"/>
      <c r="O553" s="199"/>
      <c r="P553" s="199"/>
      <c r="Q553" s="214"/>
      <c r="R553" s="214"/>
      <c r="S553" s="17"/>
    </row>
    <row r="554" spans="1:19" s="18" customFormat="1" ht="26.4">
      <c r="A554" s="82" t="s">
        <v>29</v>
      </c>
      <c r="B554" s="149">
        <v>774</v>
      </c>
      <c r="C554" s="84" t="s">
        <v>25</v>
      </c>
      <c r="D554" s="84" t="s">
        <v>18</v>
      </c>
      <c r="E554" s="84" t="s">
        <v>850</v>
      </c>
      <c r="F554" s="84" t="s">
        <v>30</v>
      </c>
      <c r="G554" s="70">
        <f t="shared" si="154"/>
        <v>778350</v>
      </c>
      <c r="H554" s="87">
        <f t="shared" si="154"/>
        <v>778350</v>
      </c>
      <c r="I554" s="87">
        <f t="shared" si="154"/>
        <v>778350</v>
      </c>
      <c r="J554" s="177"/>
      <c r="K554" s="199"/>
      <c r="L554" s="199"/>
      <c r="M554" s="199"/>
      <c r="N554" s="199"/>
      <c r="O554" s="199"/>
      <c r="P554" s="199"/>
      <c r="Q554" s="214"/>
      <c r="R554" s="214"/>
      <c r="S554" s="17"/>
    </row>
    <row r="555" spans="1:19" s="18" customFormat="1">
      <c r="A555" s="82" t="s">
        <v>31</v>
      </c>
      <c r="B555" s="149">
        <v>774</v>
      </c>
      <c r="C555" s="84" t="s">
        <v>25</v>
      </c>
      <c r="D555" s="84" t="s">
        <v>18</v>
      </c>
      <c r="E555" s="84" t="s">
        <v>850</v>
      </c>
      <c r="F555" s="84" t="s">
        <v>32</v>
      </c>
      <c r="G555" s="70">
        <v>778350</v>
      </c>
      <c r="H555" s="87">
        <v>778350</v>
      </c>
      <c r="I555" s="87">
        <v>778350</v>
      </c>
      <c r="J555" s="177"/>
      <c r="K555" s="199"/>
      <c r="L555" s="199"/>
      <c r="M555" s="199"/>
      <c r="N555" s="199"/>
      <c r="O555" s="199"/>
      <c r="P555" s="199"/>
      <c r="Q555" s="214"/>
      <c r="R555" s="214"/>
      <c r="S555" s="17"/>
    </row>
    <row r="556" spans="1:19" s="18" customFormat="1" ht="31.5" customHeight="1">
      <c r="A556" s="280" t="s">
        <v>124</v>
      </c>
      <c r="B556" s="84" t="s">
        <v>93</v>
      </c>
      <c r="C556" s="84" t="s">
        <v>25</v>
      </c>
      <c r="D556" s="84" t="s">
        <v>18</v>
      </c>
      <c r="E556" s="84" t="s">
        <v>224</v>
      </c>
      <c r="F556" s="84"/>
      <c r="G556" s="70">
        <f t="shared" ref="G556:I563" si="155">G557</f>
        <v>1068773.6399999999</v>
      </c>
      <c r="H556" s="87">
        <f t="shared" si="155"/>
        <v>568773.6399999999</v>
      </c>
      <c r="I556" s="87">
        <f t="shared" si="155"/>
        <v>568773.6399999999</v>
      </c>
      <c r="J556" s="177"/>
      <c r="K556" s="199"/>
      <c r="L556" s="199"/>
      <c r="M556" s="199"/>
      <c r="N556" s="199"/>
      <c r="O556" s="199"/>
      <c r="P556" s="199"/>
      <c r="Q556" s="214"/>
      <c r="R556" s="214"/>
      <c r="S556" s="17"/>
    </row>
    <row r="557" spans="1:19" s="18" customFormat="1" ht="26.4">
      <c r="A557" s="82" t="s">
        <v>29</v>
      </c>
      <c r="B557" s="84" t="s">
        <v>93</v>
      </c>
      <c r="C557" s="84" t="s">
        <v>25</v>
      </c>
      <c r="D557" s="84" t="s">
        <v>18</v>
      </c>
      <c r="E557" s="84" t="s">
        <v>224</v>
      </c>
      <c r="F557" s="84" t="s">
        <v>30</v>
      </c>
      <c r="G557" s="70">
        <f t="shared" si="155"/>
        <v>1068773.6399999999</v>
      </c>
      <c r="H557" s="87">
        <f t="shared" si="155"/>
        <v>568773.6399999999</v>
      </c>
      <c r="I557" s="87">
        <f t="shared" si="155"/>
        <v>568773.6399999999</v>
      </c>
      <c r="J557" s="177"/>
      <c r="K557" s="199"/>
      <c r="L557" s="199"/>
      <c r="M557" s="199"/>
      <c r="N557" s="199"/>
      <c r="O557" s="199"/>
      <c r="P557" s="199"/>
      <c r="Q557" s="199"/>
      <c r="R557" s="199"/>
    </row>
    <row r="558" spans="1:19">
      <c r="A558" s="82" t="s">
        <v>31</v>
      </c>
      <c r="B558" s="84" t="s">
        <v>93</v>
      </c>
      <c r="C558" s="84" t="s">
        <v>25</v>
      </c>
      <c r="D558" s="84" t="s">
        <v>18</v>
      </c>
      <c r="E558" s="84" t="s">
        <v>224</v>
      </c>
      <c r="F558" s="84" t="s">
        <v>32</v>
      </c>
      <c r="G558" s="70">
        <v>1068773.6399999999</v>
      </c>
      <c r="H558" s="87">
        <f>1068773.64-500000</f>
        <v>568773.6399999999</v>
      </c>
      <c r="I558" s="87">
        <f>1068773.64-500000</f>
        <v>568773.6399999999</v>
      </c>
      <c r="J558" s="177"/>
    </row>
    <row r="559" spans="1:19" s="18" customFormat="1" ht="26.4">
      <c r="A559" s="82" t="s">
        <v>1089</v>
      </c>
      <c r="B559" s="149">
        <v>774</v>
      </c>
      <c r="C559" s="84" t="s">
        <v>25</v>
      </c>
      <c r="D559" s="84" t="s">
        <v>18</v>
      </c>
      <c r="E559" s="84" t="s">
        <v>1090</v>
      </c>
      <c r="F559" s="84"/>
      <c r="G559" s="70">
        <f t="shared" ref="G559:I560" si="156">G560</f>
        <v>108000</v>
      </c>
      <c r="H559" s="87">
        <f t="shared" si="156"/>
        <v>0</v>
      </c>
      <c r="I559" s="87">
        <f t="shared" si="156"/>
        <v>0</v>
      </c>
      <c r="J559" s="177"/>
      <c r="K559" s="199"/>
      <c r="L559" s="199"/>
      <c r="M559" s="199"/>
      <c r="N559" s="199"/>
      <c r="O559" s="199"/>
      <c r="P559" s="199"/>
      <c r="Q559" s="214"/>
      <c r="R559" s="214"/>
      <c r="S559" s="17"/>
    </row>
    <row r="560" spans="1:19" s="18" customFormat="1" ht="26.4">
      <c r="A560" s="82" t="s">
        <v>29</v>
      </c>
      <c r="B560" s="149">
        <v>774</v>
      </c>
      <c r="C560" s="84" t="s">
        <v>25</v>
      </c>
      <c r="D560" s="84" t="s">
        <v>18</v>
      </c>
      <c r="E560" s="84" t="s">
        <v>1090</v>
      </c>
      <c r="F560" s="84" t="s">
        <v>30</v>
      </c>
      <c r="G560" s="70">
        <f t="shared" si="156"/>
        <v>108000</v>
      </c>
      <c r="H560" s="87">
        <f t="shared" si="156"/>
        <v>0</v>
      </c>
      <c r="I560" s="87">
        <f t="shared" si="156"/>
        <v>0</v>
      </c>
      <c r="J560" s="177"/>
      <c r="K560" s="199"/>
      <c r="L560" s="199"/>
      <c r="M560" s="199"/>
      <c r="N560" s="199"/>
      <c r="O560" s="199"/>
      <c r="P560" s="199"/>
      <c r="Q560" s="214"/>
      <c r="R560" s="214"/>
      <c r="S560" s="17"/>
    </row>
    <row r="561" spans="1:19" s="18" customFormat="1">
      <c r="A561" s="82" t="s">
        <v>31</v>
      </c>
      <c r="B561" s="149">
        <v>774</v>
      </c>
      <c r="C561" s="84" t="s">
        <v>25</v>
      </c>
      <c r="D561" s="84" t="s">
        <v>18</v>
      </c>
      <c r="E561" s="84" t="s">
        <v>1090</v>
      </c>
      <c r="F561" s="84" t="s">
        <v>32</v>
      </c>
      <c r="G561" s="70">
        <v>108000</v>
      </c>
      <c r="H561" s="87">
        <v>0</v>
      </c>
      <c r="I561" s="87">
        <v>0</v>
      </c>
      <c r="J561" s="177"/>
      <c r="K561" s="199"/>
      <c r="L561" s="199"/>
      <c r="M561" s="199"/>
      <c r="N561" s="199"/>
      <c r="O561" s="199"/>
      <c r="P561" s="199"/>
      <c r="Q561" s="214"/>
      <c r="R561" s="214"/>
      <c r="S561" s="17"/>
    </row>
    <row r="562" spans="1:19" s="18" customFormat="1" ht="42.75" hidden="1" customHeight="1">
      <c r="A562" s="280" t="s">
        <v>851</v>
      </c>
      <c r="B562" s="84" t="s">
        <v>93</v>
      </c>
      <c r="C562" s="84" t="s">
        <v>25</v>
      </c>
      <c r="D562" s="84" t="s">
        <v>18</v>
      </c>
      <c r="E562" s="84" t="s">
        <v>599</v>
      </c>
      <c r="F562" s="84"/>
      <c r="G562" s="87">
        <f t="shared" si="155"/>
        <v>0</v>
      </c>
      <c r="H562" s="87">
        <f t="shared" si="155"/>
        <v>0</v>
      </c>
      <c r="I562" s="87">
        <f t="shared" si="155"/>
        <v>0</v>
      </c>
      <c r="J562" s="177"/>
      <c r="K562" s="199"/>
      <c r="L562" s="199"/>
      <c r="M562" s="199"/>
      <c r="N562" s="199"/>
      <c r="O562" s="199"/>
      <c r="P562" s="199"/>
      <c r="Q562" s="214"/>
      <c r="R562" s="214"/>
      <c r="S562" s="17"/>
    </row>
    <row r="563" spans="1:19" s="18" customFormat="1" ht="26.4" hidden="1">
      <c r="A563" s="82" t="s">
        <v>29</v>
      </c>
      <c r="B563" s="84" t="s">
        <v>93</v>
      </c>
      <c r="C563" s="84" t="s">
        <v>25</v>
      </c>
      <c r="D563" s="84" t="s">
        <v>18</v>
      </c>
      <c r="E563" s="84" t="s">
        <v>599</v>
      </c>
      <c r="F563" s="84" t="s">
        <v>30</v>
      </c>
      <c r="G563" s="87">
        <f t="shared" si="155"/>
        <v>0</v>
      </c>
      <c r="H563" s="87">
        <f t="shared" si="155"/>
        <v>0</v>
      </c>
      <c r="I563" s="87">
        <f t="shared" si="155"/>
        <v>0</v>
      </c>
      <c r="J563" s="177"/>
      <c r="K563" s="199"/>
      <c r="L563" s="199"/>
      <c r="M563" s="199"/>
      <c r="N563" s="199"/>
      <c r="O563" s="199"/>
      <c r="P563" s="199"/>
      <c r="Q563" s="214"/>
      <c r="R563" s="214"/>
      <c r="S563" s="17"/>
    </row>
    <row r="564" spans="1:19" hidden="1">
      <c r="A564" s="82" t="s">
        <v>31</v>
      </c>
      <c r="B564" s="84" t="s">
        <v>93</v>
      </c>
      <c r="C564" s="84" t="s">
        <v>25</v>
      </c>
      <c r="D564" s="84" t="s">
        <v>18</v>
      </c>
      <c r="E564" s="84" t="s">
        <v>599</v>
      </c>
      <c r="F564" s="84" t="s">
        <v>32</v>
      </c>
      <c r="G564" s="87"/>
      <c r="H564" s="87"/>
      <c r="I564" s="87"/>
      <c r="J564" s="177"/>
    </row>
    <row r="565" spans="1:19" s="3" customFormat="1" ht="42.75" hidden="1" customHeight="1">
      <c r="A565" s="82" t="s">
        <v>717</v>
      </c>
      <c r="B565" s="149">
        <v>774</v>
      </c>
      <c r="C565" s="84" t="s">
        <v>25</v>
      </c>
      <c r="D565" s="84" t="s">
        <v>18</v>
      </c>
      <c r="E565" s="84" t="s">
        <v>704</v>
      </c>
      <c r="F565" s="84"/>
      <c r="G565" s="87">
        <f>G566</f>
        <v>0</v>
      </c>
      <c r="H565" s="87">
        <f>H566</f>
        <v>0</v>
      </c>
      <c r="I565" s="87">
        <f>I566</f>
        <v>0</v>
      </c>
      <c r="J565" s="177"/>
      <c r="K565" s="198"/>
      <c r="L565" s="198"/>
      <c r="M565" s="198"/>
      <c r="N565" s="198"/>
      <c r="O565" s="198"/>
      <c r="P565" s="198"/>
      <c r="Q565" s="198"/>
      <c r="R565" s="198"/>
    </row>
    <row r="566" spans="1:19" s="3" customFormat="1" hidden="1">
      <c r="A566" s="82" t="s">
        <v>31</v>
      </c>
      <c r="B566" s="149">
        <v>774</v>
      </c>
      <c r="C566" s="84" t="s">
        <v>25</v>
      </c>
      <c r="D566" s="84" t="s">
        <v>18</v>
      </c>
      <c r="E566" s="84" t="s">
        <v>704</v>
      </c>
      <c r="F566" s="84" t="s">
        <v>32</v>
      </c>
      <c r="G566" s="87"/>
      <c r="H566" s="87"/>
      <c r="I566" s="87"/>
      <c r="J566" s="177"/>
      <c r="K566" s="198"/>
      <c r="L566" s="198"/>
      <c r="M566" s="198"/>
      <c r="N566" s="198"/>
      <c r="O566" s="198"/>
      <c r="P566" s="198"/>
      <c r="Q566" s="198"/>
      <c r="R566" s="198"/>
    </row>
    <row r="567" spans="1:19" s="18" customFormat="1" ht="51" customHeight="1">
      <c r="A567" s="280" t="s">
        <v>856</v>
      </c>
      <c r="B567" s="84" t="s">
        <v>93</v>
      </c>
      <c r="C567" s="84" t="s">
        <v>25</v>
      </c>
      <c r="D567" s="84" t="s">
        <v>18</v>
      </c>
      <c r="E567" s="84" t="s">
        <v>852</v>
      </c>
      <c r="F567" s="84"/>
      <c r="G567" s="87">
        <f t="shared" ref="G567:I571" si="157">G568</f>
        <v>3886914</v>
      </c>
      <c r="H567" s="87">
        <f t="shared" si="157"/>
        <v>2386914</v>
      </c>
      <c r="I567" s="87">
        <f t="shared" si="157"/>
        <v>2386914</v>
      </c>
      <c r="J567" s="177"/>
      <c r="K567" s="199"/>
      <c r="L567" s="199"/>
      <c r="M567" s="199"/>
      <c r="N567" s="199"/>
      <c r="O567" s="199"/>
      <c r="P567" s="199"/>
      <c r="Q567" s="199"/>
      <c r="R567" s="199"/>
    </row>
    <row r="568" spans="1:19" s="18" customFormat="1" ht="26.4">
      <c r="A568" s="82" t="s">
        <v>29</v>
      </c>
      <c r="B568" s="84" t="s">
        <v>93</v>
      </c>
      <c r="C568" s="84" t="s">
        <v>25</v>
      </c>
      <c r="D568" s="84" t="s">
        <v>18</v>
      </c>
      <c r="E568" s="84" t="s">
        <v>852</v>
      </c>
      <c r="F568" s="84" t="s">
        <v>30</v>
      </c>
      <c r="G568" s="87">
        <f t="shared" si="157"/>
        <v>3886914</v>
      </c>
      <c r="H568" s="87">
        <f t="shared" si="157"/>
        <v>2386914</v>
      </c>
      <c r="I568" s="87">
        <f t="shared" si="157"/>
        <v>2386914</v>
      </c>
      <c r="J568" s="177"/>
      <c r="K568" s="199"/>
      <c r="L568" s="199"/>
      <c r="M568" s="199"/>
      <c r="N568" s="199"/>
      <c r="O568" s="199"/>
      <c r="P568" s="199"/>
      <c r="Q568" s="199"/>
      <c r="R568" s="199"/>
    </row>
    <row r="569" spans="1:19">
      <c r="A569" s="82" t="s">
        <v>31</v>
      </c>
      <c r="B569" s="84" t="s">
        <v>93</v>
      </c>
      <c r="C569" s="84" t="s">
        <v>25</v>
      </c>
      <c r="D569" s="84" t="s">
        <v>18</v>
      </c>
      <c r="E569" s="84" t="s">
        <v>852</v>
      </c>
      <c r="F569" s="84" t="s">
        <v>32</v>
      </c>
      <c r="G569" s="70">
        <v>3886914</v>
      </c>
      <c r="H569" s="87">
        <f>3886914-1500000</f>
        <v>2386914</v>
      </c>
      <c r="I569" s="87">
        <f>3886914-1500000</f>
        <v>2386914</v>
      </c>
      <c r="J569" s="177"/>
    </row>
    <row r="570" spans="1:19" s="18" customFormat="1" ht="45.75" hidden="1" customHeight="1">
      <c r="A570" s="280" t="s">
        <v>600</v>
      </c>
      <c r="B570" s="84" t="s">
        <v>93</v>
      </c>
      <c r="C570" s="84" t="s">
        <v>25</v>
      </c>
      <c r="D570" s="84" t="s">
        <v>18</v>
      </c>
      <c r="E570" s="84" t="s">
        <v>599</v>
      </c>
      <c r="F570" s="84"/>
      <c r="G570" s="70">
        <f t="shared" si="157"/>
        <v>0</v>
      </c>
      <c r="H570" s="87">
        <f t="shared" si="157"/>
        <v>0</v>
      </c>
      <c r="I570" s="87">
        <f t="shared" si="157"/>
        <v>0</v>
      </c>
      <c r="J570" s="177"/>
      <c r="K570" s="199"/>
      <c r="L570" s="199"/>
      <c r="M570" s="199"/>
      <c r="N570" s="199"/>
      <c r="O570" s="199"/>
      <c r="P570" s="199"/>
      <c r="Q570" s="199"/>
      <c r="R570" s="199"/>
    </row>
    <row r="571" spans="1:19" s="18" customFormat="1" ht="26.4" hidden="1">
      <c r="A571" s="82" t="s">
        <v>29</v>
      </c>
      <c r="B571" s="84" t="s">
        <v>93</v>
      </c>
      <c r="C571" s="84" t="s">
        <v>25</v>
      </c>
      <c r="D571" s="84" t="s">
        <v>18</v>
      </c>
      <c r="E571" s="84" t="s">
        <v>599</v>
      </c>
      <c r="F571" s="84" t="s">
        <v>30</v>
      </c>
      <c r="G571" s="70">
        <f t="shared" si="157"/>
        <v>0</v>
      </c>
      <c r="H571" s="87">
        <f t="shared" si="157"/>
        <v>0</v>
      </c>
      <c r="I571" s="87">
        <f t="shared" si="157"/>
        <v>0</v>
      </c>
      <c r="J571" s="177"/>
      <c r="K571" s="199"/>
      <c r="L571" s="199"/>
      <c r="M571" s="199"/>
      <c r="N571" s="199"/>
      <c r="O571" s="199"/>
      <c r="P571" s="199"/>
      <c r="Q571" s="199"/>
      <c r="R571" s="199"/>
    </row>
    <row r="572" spans="1:19" hidden="1">
      <c r="A572" s="82" t="s">
        <v>31</v>
      </c>
      <c r="B572" s="84" t="s">
        <v>93</v>
      </c>
      <c r="C572" s="84" t="s">
        <v>25</v>
      </c>
      <c r="D572" s="84" t="s">
        <v>18</v>
      </c>
      <c r="E572" s="84" t="s">
        <v>599</v>
      </c>
      <c r="F572" s="84" t="s">
        <v>32</v>
      </c>
      <c r="G572" s="70"/>
      <c r="H572" s="87"/>
      <c r="I572" s="87"/>
      <c r="J572" s="177"/>
    </row>
    <row r="573" spans="1:19" s="3" customFormat="1" ht="26.4">
      <c r="A573" s="82" t="s">
        <v>0</v>
      </c>
      <c r="B573" s="149">
        <v>774</v>
      </c>
      <c r="C573" s="84" t="s">
        <v>25</v>
      </c>
      <c r="D573" s="84" t="s">
        <v>18</v>
      </c>
      <c r="E573" s="84" t="s">
        <v>216</v>
      </c>
      <c r="F573" s="84"/>
      <c r="G573" s="70">
        <f>G588+G599+G605+G611+G600+G574+G606+G583+G582+G577+G622</f>
        <v>1593555.84</v>
      </c>
      <c r="H573" s="87">
        <f>H588+H599+H605+H611+H600+H574+H606+H583+H582+H577+H622</f>
        <v>1593555.84</v>
      </c>
      <c r="I573" s="87">
        <f t="shared" ref="I573" si="158">I588+I599+I605+I611+I600+I574+I606+I583+I582+I577+I622</f>
        <v>1593555.84</v>
      </c>
      <c r="J573" s="177"/>
      <c r="K573" s="198"/>
      <c r="L573" s="198"/>
      <c r="M573" s="198"/>
      <c r="N573" s="198"/>
      <c r="O573" s="198"/>
      <c r="P573" s="198"/>
      <c r="Q573" s="198"/>
      <c r="R573" s="198"/>
    </row>
    <row r="574" spans="1:19" ht="25.5" hidden="1" customHeight="1">
      <c r="A574" s="82" t="s">
        <v>751</v>
      </c>
      <c r="B574" s="149">
        <v>774</v>
      </c>
      <c r="C574" s="84" t="s">
        <v>25</v>
      </c>
      <c r="D574" s="84" t="s">
        <v>18</v>
      </c>
      <c r="E574" s="84" t="s">
        <v>750</v>
      </c>
      <c r="F574" s="149"/>
      <c r="G574" s="70">
        <f t="shared" ref="G574:I575" si="159">G575</f>
        <v>0</v>
      </c>
      <c r="H574" s="87">
        <f t="shared" si="159"/>
        <v>0</v>
      </c>
      <c r="I574" s="87">
        <f t="shared" si="159"/>
        <v>0</v>
      </c>
      <c r="J574" s="177"/>
    </row>
    <row r="575" spans="1:19" ht="25.5" hidden="1" customHeight="1">
      <c r="A575" s="82" t="s">
        <v>29</v>
      </c>
      <c r="B575" s="149">
        <v>774</v>
      </c>
      <c r="C575" s="84" t="s">
        <v>25</v>
      </c>
      <c r="D575" s="84" t="s">
        <v>18</v>
      </c>
      <c r="E575" s="84" t="s">
        <v>750</v>
      </c>
      <c r="F575" s="84" t="s">
        <v>30</v>
      </c>
      <c r="G575" s="70">
        <f t="shared" si="159"/>
        <v>0</v>
      </c>
      <c r="H575" s="87">
        <f t="shared" si="159"/>
        <v>0</v>
      </c>
      <c r="I575" s="87">
        <f t="shared" si="159"/>
        <v>0</v>
      </c>
      <c r="J575" s="177"/>
    </row>
    <row r="576" spans="1:19" ht="25.5" hidden="1" customHeight="1">
      <c r="A576" s="82" t="s">
        <v>31</v>
      </c>
      <c r="B576" s="149">
        <v>774</v>
      </c>
      <c r="C576" s="84" t="s">
        <v>25</v>
      </c>
      <c r="D576" s="84" t="s">
        <v>18</v>
      </c>
      <c r="E576" s="84" t="s">
        <v>750</v>
      </c>
      <c r="F576" s="84" t="s">
        <v>32</v>
      </c>
      <c r="G576" s="70"/>
      <c r="H576" s="87"/>
      <c r="I576" s="87"/>
      <c r="J576" s="177"/>
    </row>
    <row r="577" spans="1:18" s="3" customFormat="1" ht="26.4" hidden="1">
      <c r="A577" s="82" t="s">
        <v>972</v>
      </c>
      <c r="B577" s="149">
        <v>774</v>
      </c>
      <c r="C577" s="84" t="s">
        <v>25</v>
      </c>
      <c r="D577" s="84" t="s">
        <v>18</v>
      </c>
      <c r="E577" s="84" t="s">
        <v>217</v>
      </c>
      <c r="F577" s="84"/>
      <c r="G577" s="70">
        <f t="shared" ref="G577:I578" si="160">G578</f>
        <v>0</v>
      </c>
      <c r="H577" s="87">
        <f t="shared" si="160"/>
        <v>0</v>
      </c>
      <c r="I577" s="87">
        <f t="shared" si="160"/>
        <v>0</v>
      </c>
      <c r="J577" s="177"/>
      <c r="K577" s="198"/>
      <c r="L577" s="198"/>
      <c r="M577" s="198"/>
      <c r="N577" s="198"/>
      <c r="O577" s="198"/>
      <c r="P577" s="198"/>
      <c r="Q577" s="198"/>
      <c r="R577" s="198"/>
    </row>
    <row r="578" spans="1:18" s="3" customFormat="1" ht="26.4" hidden="1">
      <c r="A578" s="82" t="s">
        <v>29</v>
      </c>
      <c r="B578" s="149">
        <v>774</v>
      </c>
      <c r="C578" s="84" t="s">
        <v>25</v>
      </c>
      <c r="D578" s="84" t="s">
        <v>18</v>
      </c>
      <c r="E578" s="84" t="s">
        <v>217</v>
      </c>
      <c r="F578" s="84" t="s">
        <v>30</v>
      </c>
      <c r="G578" s="70">
        <f t="shared" si="160"/>
        <v>0</v>
      </c>
      <c r="H578" s="87">
        <f t="shared" si="160"/>
        <v>0</v>
      </c>
      <c r="I578" s="87">
        <f t="shared" si="160"/>
        <v>0</v>
      </c>
      <c r="J578" s="177"/>
      <c r="K578" s="198"/>
      <c r="L578" s="198"/>
      <c r="M578" s="198"/>
      <c r="N578" s="198"/>
      <c r="O578" s="198"/>
      <c r="P578" s="198"/>
      <c r="Q578" s="198"/>
      <c r="R578" s="198"/>
    </row>
    <row r="579" spans="1:18" s="3" customFormat="1" hidden="1">
      <c r="A579" s="82" t="s">
        <v>31</v>
      </c>
      <c r="B579" s="149">
        <v>774</v>
      </c>
      <c r="C579" s="84" t="s">
        <v>25</v>
      </c>
      <c r="D579" s="84" t="s">
        <v>18</v>
      </c>
      <c r="E579" s="84" t="s">
        <v>217</v>
      </c>
      <c r="F579" s="84" t="s">
        <v>32</v>
      </c>
      <c r="G579" s="70"/>
      <c r="H579" s="87"/>
      <c r="I579" s="87"/>
      <c r="J579" s="177"/>
      <c r="K579" s="198"/>
      <c r="L579" s="198"/>
      <c r="M579" s="198"/>
      <c r="N579" s="198"/>
      <c r="O579" s="198"/>
      <c r="P579" s="198"/>
      <c r="Q579" s="198"/>
      <c r="R579" s="198"/>
    </row>
    <row r="580" spans="1:18" s="3" customFormat="1" ht="26.4">
      <c r="A580" s="82" t="s">
        <v>971</v>
      </c>
      <c r="B580" s="149">
        <v>774</v>
      </c>
      <c r="C580" s="84" t="s">
        <v>25</v>
      </c>
      <c r="D580" s="84" t="s">
        <v>18</v>
      </c>
      <c r="E580" s="84" t="s">
        <v>969</v>
      </c>
      <c r="F580" s="84"/>
      <c r="G580" s="70">
        <f t="shared" ref="G580:I581" si="161">G581</f>
        <v>60000</v>
      </c>
      <c r="H580" s="87">
        <f t="shared" si="161"/>
        <v>60000</v>
      </c>
      <c r="I580" s="87">
        <f t="shared" si="161"/>
        <v>60000</v>
      </c>
      <c r="J580" s="177"/>
      <c r="K580" s="198"/>
      <c r="L580" s="198"/>
      <c r="M580" s="198"/>
      <c r="N580" s="198"/>
      <c r="O580" s="198"/>
      <c r="P580" s="198"/>
      <c r="Q580" s="198"/>
      <c r="R580" s="198"/>
    </row>
    <row r="581" spans="1:18" s="3" customFormat="1" ht="26.4">
      <c r="A581" s="82" t="s">
        <v>29</v>
      </c>
      <c r="B581" s="149">
        <v>774</v>
      </c>
      <c r="C581" s="84" t="s">
        <v>25</v>
      </c>
      <c r="D581" s="84" t="s">
        <v>18</v>
      </c>
      <c r="E581" s="84" t="s">
        <v>969</v>
      </c>
      <c r="F581" s="84" t="s">
        <v>30</v>
      </c>
      <c r="G581" s="70">
        <f t="shared" si="161"/>
        <v>60000</v>
      </c>
      <c r="H581" s="87">
        <f t="shared" si="161"/>
        <v>60000</v>
      </c>
      <c r="I581" s="87">
        <f t="shared" si="161"/>
        <v>60000</v>
      </c>
      <c r="J581" s="177"/>
      <c r="K581" s="198"/>
      <c r="L581" s="198"/>
      <c r="M581" s="198"/>
      <c r="N581" s="198"/>
      <c r="O581" s="198"/>
      <c r="P581" s="198"/>
      <c r="Q581" s="198"/>
      <c r="R581" s="198"/>
    </row>
    <row r="582" spans="1:18" s="3" customFormat="1">
      <c r="A582" s="82" t="s">
        <v>31</v>
      </c>
      <c r="B582" s="149">
        <v>774</v>
      </c>
      <c r="C582" s="84" t="s">
        <v>25</v>
      </c>
      <c r="D582" s="84" t="s">
        <v>18</v>
      </c>
      <c r="E582" s="84" t="s">
        <v>969</v>
      </c>
      <c r="F582" s="84" t="s">
        <v>32</v>
      </c>
      <c r="G582" s="70">
        <v>60000</v>
      </c>
      <c r="H582" s="87">
        <v>60000</v>
      </c>
      <c r="I582" s="87">
        <v>60000</v>
      </c>
      <c r="J582" s="177"/>
      <c r="K582" s="198"/>
      <c r="L582" s="198"/>
      <c r="M582" s="198"/>
      <c r="N582" s="198"/>
      <c r="O582" s="198"/>
      <c r="P582" s="198"/>
      <c r="Q582" s="198"/>
      <c r="R582" s="198"/>
    </row>
    <row r="583" spans="1:18" s="3" customFormat="1" ht="65.25" hidden="1" customHeight="1">
      <c r="A583" s="82" t="s">
        <v>932</v>
      </c>
      <c r="B583" s="149">
        <v>774</v>
      </c>
      <c r="C583" s="84" t="s">
        <v>25</v>
      </c>
      <c r="D583" s="84" t="s">
        <v>18</v>
      </c>
      <c r="E583" s="84" t="s">
        <v>714</v>
      </c>
      <c r="F583" s="84"/>
      <c r="G583" s="70">
        <f t="shared" ref="G583:I584" si="162">G584</f>
        <v>0</v>
      </c>
      <c r="H583" s="87">
        <f t="shared" si="162"/>
        <v>0</v>
      </c>
      <c r="I583" s="87">
        <f t="shared" si="162"/>
        <v>0</v>
      </c>
      <c r="J583" s="177"/>
      <c r="K583" s="198"/>
      <c r="L583" s="198"/>
      <c r="M583" s="198"/>
      <c r="N583" s="198"/>
      <c r="O583" s="198"/>
      <c r="P583" s="198"/>
      <c r="Q583" s="198"/>
      <c r="R583" s="198"/>
    </row>
    <row r="584" spans="1:18" s="3" customFormat="1" ht="26.4" hidden="1">
      <c r="A584" s="82" t="s">
        <v>29</v>
      </c>
      <c r="B584" s="149">
        <v>774</v>
      </c>
      <c r="C584" s="84" t="s">
        <v>25</v>
      </c>
      <c r="D584" s="84" t="s">
        <v>18</v>
      </c>
      <c r="E584" s="84" t="s">
        <v>714</v>
      </c>
      <c r="F584" s="84" t="s">
        <v>30</v>
      </c>
      <c r="G584" s="70">
        <f t="shared" si="162"/>
        <v>0</v>
      </c>
      <c r="H584" s="87">
        <f t="shared" si="162"/>
        <v>0</v>
      </c>
      <c r="I584" s="87">
        <f t="shared" si="162"/>
        <v>0</v>
      </c>
      <c r="J584" s="177"/>
      <c r="K584" s="198"/>
      <c r="L584" s="198"/>
      <c r="M584" s="198"/>
      <c r="N584" s="198"/>
      <c r="O584" s="198"/>
      <c r="P584" s="198"/>
      <c r="Q584" s="198"/>
      <c r="R584" s="198"/>
    </row>
    <row r="585" spans="1:18" s="3" customFormat="1" hidden="1">
      <c r="A585" s="82" t="s">
        <v>31</v>
      </c>
      <c r="B585" s="149">
        <v>774</v>
      </c>
      <c r="C585" s="84" t="s">
        <v>25</v>
      </c>
      <c r="D585" s="84" t="s">
        <v>18</v>
      </c>
      <c r="E585" s="84" t="s">
        <v>714</v>
      </c>
      <c r="F585" s="84" t="s">
        <v>32</v>
      </c>
      <c r="G585" s="70"/>
      <c r="H585" s="87"/>
      <c r="I585" s="87"/>
      <c r="J585" s="177"/>
      <c r="K585" s="198"/>
      <c r="L585" s="198"/>
      <c r="M585" s="198"/>
      <c r="N585" s="198"/>
      <c r="O585" s="198"/>
      <c r="P585" s="198"/>
      <c r="Q585" s="198"/>
      <c r="R585" s="198"/>
    </row>
    <row r="586" spans="1:18" ht="25.5" customHeight="1">
      <c r="A586" s="82" t="s">
        <v>293</v>
      </c>
      <c r="B586" s="149">
        <v>774</v>
      </c>
      <c r="C586" s="84" t="s">
        <v>25</v>
      </c>
      <c r="D586" s="84" t="s">
        <v>18</v>
      </c>
      <c r="E586" s="84" t="s">
        <v>292</v>
      </c>
      <c r="F586" s="149"/>
      <c r="G586" s="70">
        <f t="shared" ref="G586:I587" si="163">G587</f>
        <v>1283555.8400000001</v>
      </c>
      <c r="H586" s="87">
        <f t="shared" si="163"/>
        <v>1283555.8400000001</v>
      </c>
      <c r="I586" s="87">
        <f t="shared" si="163"/>
        <v>1283555.8400000001</v>
      </c>
      <c r="J586" s="177"/>
    </row>
    <row r="587" spans="1:18" ht="25.5" customHeight="1">
      <c r="A587" s="82" t="s">
        <v>29</v>
      </c>
      <c r="B587" s="149">
        <v>774</v>
      </c>
      <c r="C587" s="84" t="s">
        <v>25</v>
      </c>
      <c r="D587" s="84" t="s">
        <v>18</v>
      </c>
      <c r="E587" s="84" t="s">
        <v>292</v>
      </c>
      <c r="F587" s="84" t="s">
        <v>30</v>
      </c>
      <c r="G587" s="70">
        <f t="shared" si="163"/>
        <v>1283555.8400000001</v>
      </c>
      <c r="H587" s="87">
        <f t="shared" si="163"/>
        <v>1283555.8400000001</v>
      </c>
      <c r="I587" s="87">
        <f t="shared" si="163"/>
        <v>1283555.8400000001</v>
      </c>
      <c r="J587" s="177"/>
    </row>
    <row r="588" spans="1:18" ht="25.5" customHeight="1">
      <c r="A588" s="82" t="s">
        <v>31</v>
      </c>
      <c r="B588" s="149">
        <v>774</v>
      </c>
      <c r="C588" s="84" t="s">
        <v>25</v>
      </c>
      <c r="D588" s="84" t="s">
        <v>18</v>
      </c>
      <c r="E588" s="84" t="s">
        <v>292</v>
      </c>
      <c r="F588" s="84" t="s">
        <v>32</v>
      </c>
      <c r="G588" s="70">
        <f>1127593+155962.84</f>
        <v>1283555.8400000001</v>
      </c>
      <c r="H588" s="87">
        <f>1127593+155962.84</f>
        <v>1283555.8400000001</v>
      </c>
      <c r="I588" s="87">
        <f>1127593+155962.84</f>
        <v>1283555.8400000001</v>
      </c>
      <c r="J588" s="177"/>
    </row>
    <row r="589" spans="1:18" ht="96" hidden="1" customHeight="1">
      <c r="A589" s="82" t="s">
        <v>3</v>
      </c>
      <c r="B589" s="149">
        <v>774</v>
      </c>
      <c r="C589" s="84" t="s">
        <v>25</v>
      </c>
      <c r="D589" s="84" t="s">
        <v>18</v>
      </c>
      <c r="E589" s="84" t="s">
        <v>4</v>
      </c>
      <c r="F589" s="149"/>
      <c r="G589" s="87">
        <f t="shared" ref="G589:I590" si="164">G590</f>
        <v>0</v>
      </c>
      <c r="H589" s="87">
        <f t="shared" si="164"/>
        <v>0</v>
      </c>
      <c r="I589" s="87">
        <f t="shared" si="164"/>
        <v>0</v>
      </c>
      <c r="J589" s="177"/>
    </row>
    <row r="590" spans="1:18" ht="25.5" hidden="1" customHeight="1">
      <c r="A590" s="82" t="s">
        <v>29</v>
      </c>
      <c r="B590" s="149">
        <v>774</v>
      </c>
      <c r="C590" s="84" t="s">
        <v>25</v>
      </c>
      <c r="D590" s="84" t="s">
        <v>18</v>
      </c>
      <c r="E590" s="84" t="s">
        <v>4</v>
      </c>
      <c r="F590" s="84" t="s">
        <v>30</v>
      </c>
      <c r="G590" s="87">
        <f t="shared" si="164"/>
        <v>0</v>
      </c>
      <c r="H590" s="87">
        <f t="shared" si="164"/>
        <v>0</v>
      </c>
      <c r="I590" s="87">
        <f t="shared" si="164"/>
        <v>0</v>
      </c>
      <c r="J590" s="177"/>
    </row>
    <row r="591" spans="1:18" ht="25.5" hidden="1" customHeight="1">
      <c r="A591" s="82" t="s">
        <v>31</v>
      </c>
      <c r="B591" s="149">
        <v>774</v>
      </c>
      <c r="C591" s="84" t="s">
        <v>25</v>
      </c>
      <c r="D591" s="84" t="s">
        <v>18</v>
      </c>
      <c r="E591" s="84" t="s">
        <v>4</v>
      </c>
      <c r="F591" s="84" t="s">
        <v>32</v>
      </c>
      <c r="G591" s="87"/>
      <c r="H591" s="87"/>
      <c r="I591" s="87"/>
      <c r="J591" s="177"/>
    </row>
    <row r="592" spans="1:18" ht="96" hidden="1" customHeight="1">
      <c r="A592" s="133" t="s">
        <v>41</v>
      </c>
      <c r="B592" s="149">
        <v>774</v>
      </c>
      <c r="C592" s="84" t="s">
        <v>25</v>
      </c>
      <c r="D592" s="84" t="s">
        <v>18</v>
      </c>
      <c r="E592" s="84" t="s">
        <v>40</v>
      </c>
      <c r="F592" s="149"/>
      <c r="G592" s="87">
        <f t="shared" ref="G592:I593" si="165">G593</f>
        <v>0</v>
      </c>
      <c r="H592" s="87">
        <f t="shared" si="165"/>
        <v>0</v>
      </c>
      <c r="I592" s="87">
        <f t="shared" si="165"/>
        <v>0</v>
      </c>
      <c r="J592" s="177"/>
    </row>
    <row r="593" spans="1:18" ht="25.5" hidden="1" customHeight="1">
      <c r="A593" s="82" t="s">
        <v>29</v>
      </c>
      <c r="B593" s="149">
        <v>774</v>
      </c>
      <c r="C593" s="84" t="s">
        <v>25</v>
      </c>
      <c r="D593" s="84" t="s">
        <v>18</v>
      </c>
      <c r="E593" s="84" t="s">
        <v>4</v>
      </c>
      <c r="F593" s="84" t="s">
        <v>30</v>
      </c>
      <c r="G593" s="87">
        <f t="shared" si="165"/>
        <v>0</v>
      </c>
      <c r="H593" s="87">
        <f t="shared" si="165"/>
        <v>0</v>
      </c>
      <c r="I593" s="87">
        <f t="shared" si="165"/>
        <v>0</v>
      </c>
      <c r="J593" s="177"/>
    </row>
    <row r="594" spans="1:18" ht="25.5" hidden="1" customHeight="1">
      <c r="A594" s="82" t="s">
        <v>31</v>
      </c>
      <c r="B594" s="149">
        <v>774</v>
      </c>
      <c r="C594" s="84" t="s">
        <v>25</v>
      </c>
      <c r="D594" s="84" t="s">
        <v>18</v>
      </c>
      <c r="E594" s="84" t="s">
        <v>4</v>
      </c>
      <c r="F594" s="84" t="s">
        <v>32</v>
      </c>
      <c r="G594" s="87"/>
      <c r="H594" s="87"/>
      <c r="I594" s="87"/>
      <c r="J594" s="177"/>
    </row>
    <row r="595" spans="1:18" ht="48" hidden="1" customHeight="1">
      <c r="A595" s="82" t="s">
        <v>385</v>
      </c>
      <c r="B595" s="149">
        <v>774</v>
      </c>
      <c r="C595" s="84" t="s">
        <v>25</v>
      </c>
      <c r="D595" s="84" t="s">
        <v>18</v>
      </c>
      <c r="E595" s="84" t="s">
        <v>381</v>
      </c>
      <c r="F595" s="84"/>
      <c r="G595" s="87">
        <f>G596</f>
        <v>0</v>
      </c>
      <c r="H595" s="87">
        <f>H596</f>
        <v>0</v>
      </c>
      <c r="I595" s="87">
        <f>I596</f>
        <v>0</v>
      </c>
      <c r="J595" s="177"/>
    </row>
    <row r="596" spans="1:18" ht="25.5" hidden="1" customHeight="1">
      <c r="A596" s="82" t="s">
        <v>31</v>
      </c>
      <c r="B596" s="149">
        <v>774</v>
      </c>
      <c r="C596" s="84" t="s">
        <v>25</v>
      </c>
      <c r="D596" s="84" t="s">
        <v>18</v>
      </c>
      <c r="E596" s="84" t="s">
        <v>381</v>
      </c>
      <c r="F596" s="84" t="s">
        <v>32</v>
      </c>
      <c r="G596" s="87"/>
      <c r="H596" s="87"/>
      <c r="I596" s="87"/>
      <c r="J596" s="177"/>
    </row>
    <row r="597" spans="1:18" s="3" customFormat="1" hidden="1">
      <c r="A597" s="82" t="s">
        <v>1</v>
      </c>
      <c r="B597" s="149">
        <v>774</v>
      </c>
      <c r="C597" s="84" t="s">
        <v>25</v>
      </c>
      <c r="D597" s="84" t="s">
        <v>18</v>
      </c>
      <c r="E597" s="84" t="s">
        <v>217</v>
      </c>
      <c r="F597" s="84"/>
      <c r="G597" s="87">
        <f t="shared" ref="G597:I598" si="166">G598</f>
        <v>0</v>
      </c>
      <c r="H597" s="87">
        <f t="shared" si="166"/>
        <v>0</v>
      </c>
      <c r="I597" s="87">
        <f t="shared" si="166"/>
        <v>0</v>
      </c>
      <c r="J597" s="177"/>
      <c r="K597" s="198"/>
      <c r="L597" s="198"/>
      <c r="M597" s="198"/>
      <c r="N597" s="198"/>
      <c r="O597" s="198"/>
      <c r="P597" s="198"/>
      <c r="Q597" s="198"/>
      <c r="R597" s="198"/>
    </row>
    <row r="598" spans="1:18" s="3" customFormat="1" ht="26.4" hidden="1">
      <c r="A598" s="82" t="s">
        <v>29</v>
      </c>
      <c r="B598" s="149">
        <v>774</v>
      </c>
      <c r="C598" s="84" t="s">
        <v>25</v>
      </c>
      <c r="D598" s="84" t="s">
        <v>18</v>
      </c>
      <c r="E598" s="84" t="s">
        <v>217</v>
      </c>
      <c r="F598" s="84" t="s">
        <v>30</v>
      </c>
      <c r="G598" s="87">
        <f t="shared" si="166"/>
        <v>0</v>
      </c>
      <c r="H598" s="87">
        <f t="shared" si="166"/>
        <v>0</v>
      </c>
      <c r="I598" s="87">
        <f t="shared" si="166"/>
        <v>0</v>
      </c>
      <c r="J598" s="177"/>
      <c r="K598" s="198"/>
      <c r="L598" s="198"/>
      <c r="M598" s="198"/>
      <c r="N598" s="198"/>
      <c r="O598" s="198"/>
      <c r="P598" s="198"/>
      <c r="Q598" s="198"/>
      <c r="R598" s="198"/>
    </row>
    <row r="599" spans="1:18" s="3" customFormat="1" hidden="1">
      <c r="A599" s="82" t="s">
        <v>31</v>
      </c>
      <c r="B599" s="149">
        <v>774</v>
      </c>
      <c r="C599" s="84" t="s">
        <v>25</v>
      </c>
      <c r="D599" s="84" t="s">
        <v>18</v>
      </c>
      <c r="E599" s="84" t="s">
        <v>217</v>
      </c>
      <c r="F599" s="84" t="s">
        <v>32</v>
      </c>
      <c r="G599" s="87">
        <v>0</v>
      </c>
      <c r="H599" s="87"/>
      <c r="I599" s="87"/>
      <c r="J599" s="177"/>
      <c r="K599" s="198"/>
      <c r="L599" s="198"/>
      <c r="M599" s="198"/>
      <c r="N599" s="198"/>
      <c r="O599" s="198"/>
      <c r="P599" s="198"/>
      <c r="Q599" s="198"/>
      <c r="R599" s="198"/>
    </row>
    <row r="600" spans="1:18" s="3" customFormat="1" ht="54.75" hidden="1" customHeight="1">
      <c r="A600" s="82" t="s">
        <v>724</v>
      </c>
      <c r="B600" s="149">
        <v>774</v>
      </c>
      <c r="C600" s="84" t="s">
        <v>25</v>
      </c>
      <c r="D600" s="84" t="s">
        <v>18</v>
      </c>
      <c r="E600" s="84" t="s">
        <v>712</v>
      </c>
      <c r="F600" s="84"/>
      <c r="G600" s="87">
        <f t="shared" ref="G600:I601" si="167">G601</f>
        <v>0</v>
      </c>
      <c r="H600" s="87">
        <f t="shared" si="167"/>
        <v>0</v>
      </c>
      <c r="I600" s="87">
        <f t="shared" si="167"/>
        <v>0</v>
      </c>
      <c r="J600" s="177"/>
      <c r="K600" s="198"/>
      <c r="L600" s="198"/>
      <c r="M600" s="198"/>
      <c r="N600" s="198"/>
      <c r="O600" s="198"/>
      <c r="P600" s="198"/>
      <c r="Q600" s="198"/>
      <c r="R600" s="198"/>
    </row>
    <row r="601" spans="1:18" s="3" customFormat="1" ht="26.4" hidden="1">
      <c r="A601" s="82" t="s">
        <v>29</v>
      </c>
      <c r="B601" s="149">
        <v>774</v>
      </c>
      <c r="C601" s="84" t="s">
        <v>25</v>
      </c>
      <c r="D601" s="84" t="s">
        <v>18</v>
      </c>
      <c r="E601" s="84" t="s">
        <v>712</v>
      </c>
      <c r="F601" s="84" t="s">
        <v>30</v>
      </c>
      <c r="G601" s="87">
        <f t="shared" si="167"/>
        <v>0</v>
      </c>
      <c r="H601" s="87">
        <f t="shared" si="167"/>
        <v>0</v>
      </c>
      <c r="I601" s="87">
        <f t="shared" si="167"/>
        <v>0</v>
      </c>
      <c r="J601" s="177"/>
      <c r="K601" s="198"/>
      <c r="L601" s="198"/>
      <c r="M601" s="198"/>
      <c r="N601" s="198"/>
      <c r="O601" s="198"/>
      <c r="P601" s="198"/>
      <c r="Q601" s="198"/>
      <c r="R601" s="198"/>
    </row>
    <row r="602" spans="1:18" s="3" customFormat="1" hidden="1">
      <c r="A602" s="82" t="s">
        <v>31</v>
      </c>
      <c r="B602" s="149">
        <v>774</v>
      </c>
      <c r="C602" s="84" t="s">
        <v>25</v>
      </c>
      <c r="D602" s="84" t="s">
        <v>18</v>
      </c>
      <c r="E602" s="84" t="s">
        <v>712</v>
      </c>
      <c r="F602" s="84" t="s">
        <v>32</v>
      </c>
      <c r="G602" s="87"/>
      <c r="H602" s="87"/>
      <c r="I602" s="87"/>
      <c r="J602" s="177"/>
      <c r="K602" s="198"/>
      <c r="L602" s="198"/>
      <c r="M602" s="198"/>
      <c r="N602" s="198"/>
      <c r="O602" s="198"/>
      <c r="P602" s="198"/>
      <c r="Q602" s="198"/>
      <c r="R602" s="198"/>
    </row>
    <row r="603" spans="1:18" s="3" customFormat="1" ht="39.6" hidden="1">
      <c r="A603" s="82" t="s">
        <v>796</v>
      </c>
      <c r="B603" s="149">
        <v>774</v>
      </c>
      <c r="C603" s="84" t="s">
        <v>25</v>
      </c>
      <c r="D603" s="84" t="s">
        <v>18</v>
      </c>
      <c r="E603" s="84" t="s">
        <v>439</v>
      </c>
      <c r="F603" s="84"/>
      <c r="G603" s="87">
        <f>G604</f>
        <v>0</v>
      </c>
      <c r="H603" s="87">
        <f t="shared" ref="H603:I603" si="168">H604</f>
        <v>0</v>
      </c>
      <c r="I603" s="87">
        <f t="shared" si="168"/>
        <v>0</v>
      </c>
      <c r="J603" s="177"/>
      <c r="K603" s="198"/>
      <c r="L603" s="198"/>
      <c r="M603" s="198"/>
      <c r="N603" s="198"/>
      <c r="O603" s="198"/>
      <c r="P603" s="198"/>
      <c r="Q603" s="198"/>
      <c r="R603" s="198"/>
    </row>
    <row r="604" spans="1:18" s="3" customFormat="1" ht="33" hidden="1" customHeight="1">
      <c r="A604" s="82" t="s">
        <v>29</v>
      </c>
      <c r="B604" s="149">
        <v>774</v>
      </c>
      <c r="C604" s="84" t="s">
        <v>25</v>
      </c>
      <c r="D604" s="84" t="s">
        <v>18</v>
      </c>
      <c r="E604" s="84" t="s">
        <v>439</v>
      </c>
      <c r="F604" s="84" t="s">
        <v>30</v>
      </c>
      <c r="G604" s="87">
        <f>G605</f>
        <v>0</v>
      </c>
      <c r="H604" s="87">
        <f t="shared" ref="H604:I604" si="169">H605</f>
        <v>0</v>
      </c>
      <c r="I604" s="87">
        <f t="shared" si="169"/>
        <v>0</v>
      </c>
      <c r="J604" s="177"/>
      <c r="K604" s="198"/>
      <c r="L604" s="198"/>
      <c r="M604" s="198"/>
      <c r="N604" s="198"/>
      <c r="O604" s="198"/>
      <c r="P604" s="198"/>
      <c r="Q604" s="198"/>
      <c r="R604" s="198"/>
    </row>
    <row r="605" spans="1:18" s="3" customFormat="1" hidden="1">
      <c r="A605" s="82" t="s">
        <v>31</v>
      </c>
      <c r="B605" s="149">
        <v>774</v>
      </c>
      <c r="C605" s="84" t="s">
        <v>25</v>
      </c>
      <c r="D605" s="84" t="s">
        <v>18</v>
      </c>
      <c r="E605" s="84" t="s">
        <v>439</v>
      </c>
      <c r="F605" s="84" t="s">
        <v>32</v>
      </c>
      <c r="G605" s="164">
        <v>0</v>
      </c>
      <c r="H605" s="87">
        <v>0</v>
      </c>
      <c r="I605" s="87">
        <v>0</v>
      </c>
      <c r="J605" s="177"/>
      <c r="K605" s="198"/>
      <c r="L605" s="198"/>
      <c r="M605" s="198"/>
      <c r="N605" s="198"/>
      <c r="O605" s="198"/>
      <c r="P605" s="198"/>
      <c r="Q605" s="198"/>
      <c r="R605" s="198"/>
    </row>
    <row r="606" spans="1:18" s="3" customFormat="1" hidden="1">
      <c r="A606" s="82"/>
      <c r="B606" s="149"/>
      <c r="C606" s="84"/>
      <c r="D606" s="84"/>
      <c r="E606" s="84"/>
      <c r="F606" s="84"/>
      <c r="G606" s="87"/>
      <c r="H606" s="87"/>
      <c r="I606" s="87"/>
      <c r="J606" s="177"/>
      <c r="K606" s="198"/>
      <c r="L606" s="198"/>
      <c r="M606" s="198"/>
      <c r="N606" s="198"/>
      <c r="O606" s="198"/>
      <c r="P606" s="198"/>
      <c r="Q606" s="198"/>
      <c r="R606" s="198"/>
    </row>
    <row r="607" spans="1:18" s="3" customFormat="1" ht="33" hidden="1" customHeight="1">
      <c r="A607" s="82"/>
      <c r="B607" s="149"/>
      <c r="C607" s="84"/>
      <c r="D607" s="84"/>
      <c r="E607" s="84"/>
      <c r="F607" s="84"/>
      <c r="G607" s="87"/>
      <c r="H607" s="87"/>
      <c r="I607" s="87"/>
      <c r="J607" s="177"/>
      <c r="K607" s="198"/>
      <c r="L607" s="198"/>
      <c r="M607" s="198"/>
      <c r="N607" s="198"/>
      <c r="O607" s="198"/>
      <c r="P607" s="198"/>
      <c r="Q607" s="198"/>
      <c r="R607" s="198"/>
    </row>
    <row r="608" spans="1:18" s="3" customFormat="1" hidden="1">
      <c r="A608" s="82"/>
      <c r="B608" s="149"/>
      <c r="C608" s="84"/>
      <c r="D608" s="84"/>
      <c r="E608" s="84"/>
      <c r="F608" s="84"/>
      <c r="G608" s="87"/>
      <c r="H608" s="87"/>
      <c r="I608" s="87"/>
      <c r="J608" s="177"/>
      <c r="K608" s="198"/>
      <c r="L608" s="198"/>
      <c r="M608" s="198"/>
      <c r="N608" s="198"/>
      <c r="O608" s="198"/>
      <c r="P608" s="198"/>
      <c r="Q608" s="198"/>
      <c r="R608" s="198"/>
    </row>
    <row r="609" spans="1:18" s="3" customFormat="1" ht="30.75" hidden="1" customHeight="1">
      <c r="A609" s="82" t="s">
        <v>707</v>
      </c>
      <c r="B609" s="149">
        <v>774</v>
      </c>
      <c r="C609" s="84" t="s">
        <v>25</v>
      </c>
      <c r="D609" s="84" t="s">
        <v>18</v>
      </c>
      <c r="E609" s="84" t="s">
        <v>708</v>
      </c>
      <c r="F609" s="84"/>
      <c r="G609" s="87">
        <f>G610</f>
        <v>0</v>
      </c>
      <c r="H609" s="87">
        <f>H611</f>
        <v>0</v>
      </c>
      <c r="I609" s="87">
        <f>I611</f>
        <v>0</v>
      </c>
      <c r="J609" s="177"/>
      <c r="K609" s="198"/>
      <c r="L609" s="198"/>
      <c r="M609" s="198"/>
      <c r="N609" s="198"/>
      <c r="O609" s="198"/>
      <c r="P609" s="198"/>
      <c r="Q609" s="198"/>
      <c r="R609" s="198"/>
    </row>
    <row r="610" spans="1:18" s="3" customFormat="1" ht="29.25" hidden="1" customHeight="1">
      <c r="A610" s="82" t="s">
        <v>29</v>
      </c>
      <c r="B610" s="149">
        <v>774</v>
      </c>
      <c r="C610" s="84" t="s">
        <v>25</v>
      </c>
      <c r="D610" s="84" t="s">
        <v>18</v>
      </c>
      <c r="E610" s="84" t="s">
        <v>708</v>
      </c>
      <c r="F610" s="84" t="s">
        <v>30</v>
      </c>
      <c r="G610" s="87">
        <f>G611</f>
        <v>0</v>
      </c>
      <c r="H610" s="87">
        <v>0</v>
      </c>
      <c r="I610" s="87">
        <v>0</v>
      </c>
      <c r="J610" s="177"/>
      <c r="K610" s="198"/>
      <c r="L610" s="198"/>
      <c r="M610" s="198"/>
      <c r="N610" s="198"/>
      <c r="O610" s="198"/>
      <c r="P610" s="198"/>
      <c r="Q610" s="198"/>
      <c r="R610" s="198"/>
    </row>
    <row r="611" spans="1:18" s="3" customFormat="1" hidden="1">
      <c r="A611" s="82" t="s">
        <v>31</v>
      </c>
      <c r="B611" s="149">
        <v>774</v>
      </c>
      <c r="C611" s="84" t="s">
        <v>25</v>
      </c>
      <c r="D611" s="84" t="s">
        <v>18</v>
      </c>
      <c r="E611" s="84" t="s">
        <v>708</v>
      </c>
      <c r="F611" s="84" t="s">
        <v>32</v>
      </c>
      <c r="G611" s="87">
        <v>0</v>
      </c>
      <c r="H611" s="87">
        <v>0</v>
      </c>
      <c r="I611" s="87">
        <v>0</v>
      </c>
      <c r="J611" s="177"/>
      <c r="K611" s="198"/>
      <c r="L611" s="198"/>
      <c r="M611" s="198"/>
      <c r="N611" s="198"/>
      <c r="O611" s="198"/>
      <c r="P611" s="198"/>
      <c r="Q611" s="198"/>
      <c r="R611" s="198"/>
    </row>
    <row r="612" spans="1:18" s="18" customFormat="1" ht="25.5" hidden="1" customHeight="1">
      <c r="A612" s="135" t="s">
        <v>469</v>
      </c>
      <c r="B612" s="149">
        <v>774</v>
      </c>
      <c r="C612" s="84" t="s">
        <v>25</v>
      </c>
      <c r="D612" s="84" t="s">
        <v>18</v>
      </c>
      <c r="E612" s="84" t="s">
        <v>218</v>
      </c>
      <c r="F612" s="84"/>
      <c r="G612" s="87">
        <f t="shared" ref="G612:I614" si="170">G613</f>
        <v>0</v>
      </c>
      <c r="H612" s="87">
        <f t="shared" si="170"/>
        <v>0</v>
      </c>
      <c r="I612" s="87">
        <f t="shared" si="170"/>
        <v>0</v>
      </c>
      <c r="J612" s="177"/>
      <c r="K612" s="199"/>
      <c r="L612" s="199"/>
      <c r="M612" s="199"/>
      <c r="N612" s="199"/>
      <c r="O612" s="199"/>
      <c r="P612" s="199"/>
      <c r="Q612" s="199"/>
      <c r="R612" s="199"/>
    </row>
    <row r="613" spans="1:18" s="18" customFormat="1" ht="26.4" hidden="1">
      <c r="A613" s="82" t="s">
        <v>98</v>
      </c>
      <c r="B613" s="84" t="s">
        <v>93</v>
      </c>
      <c r="C613" s="84" t="s">
        <v>25</v>
      </c>
      <c r="D613" s="84" t="s">
        <v>18</v>
      </c>
      <c r="E613" s="84" t="s">
        <v>219</v>
      </c>
      <c r="F613" s="84"/>
      <c r="G613" s="87">
        <f t="shared" si="170"/>
        <v>0</v>
      </c>
      <c r="H613" s="87">
        <f t="shared" si="170"/>
        <v>0</v>
      </c>
      <c r="I613" s="87">
        <f t="shared" si="170"/>
        <v>0</v>
      </c>
      <c r="J613" s="177"/>
      <c r="K613" s="199"/>
      <c r="L613" s="199"/>
      <c r="M613" s="199"/>
      <c r="N613" s="199"/>
      <c r="O613" s="199"/>
      <c r="P613" s="199"/>
      <c r="Q613" s="199"/>
      <c r="R613" s="199"/>
    </row>
    <row r="614" spans="1:18" s="18" customFormat="1" ht="30.75" hidden="1" customHeight="1">
      <c r="A614" s="82" t="s">
        <v>29</v>
      </c>
      <c r="B614" s="84" t="s">
        <v>93</v>
      </c>
      <c r="C614" s="84" t="s">
        <v>25</v>
      </c>
      <c r="D614" s="84" t="s">
        <v>18</v>
      </c>
      <c r="E614" s="84" t="s">
        <v>219</v>
      </c>
      <c r="F614" s="84" t="s">
        <v>30</v>
      </c>
      <c r="G614" s="87">
        <f t="shared" si="170"/>
        <v>0</v>
      </c>
      <c r="H614" s="87">
        <f t="shared" si="170"/>
        <v>0</v>
      </c>
      <c r="I614" s="87">
        <f t="shared" si="170"/>
        <v>0</v>
      </c>
      <c r="J614" s="177"/>
      <c r="K614" s="199"/>
      <c r="L614" s="199"/>
      <c r="M614" s="199"/>
      <c r="N614" s="199"/>
      <c r="O614" s="199"/>
      <c r="P614" s="199"/>
      <c r="Q614" s="199"/>
      <c r="R614" s="199"/>
    </row>
    <row r="615" spans="1:18" s="18" customFormat="1" hidden="1">
      <c r="A615" s="82" t="s">
        <v>31</v>
      </c>
      <c r="B615" s="84" t="s">
        <v>93</v>
      </c>
      <c r="C615" s="84" t="s">
        <v>25</v>
      </c>
      <c r="D615" s="84" t="s">
        <v>18</v>
      </c>
      <c r="E615" s="84" t="s">
        <v>219</v>
      </c>
      <c r="F615" s="84" t="s">
        <v>32</v>
      </c>
      <c r="G615" s="87"/>
      <c r="H615" s="87"/>
      <c r="I615" s="87"/>
      <c r="J615" s="177"/>
      <c r="K615" s="199"/>
      <c r="L615" s="199"/>
      <c r="M615" s="199"/>
      <c r="N615" s="199"/>
      <c r="O615" s="199"/>
      <c r="P615" s="199"/>
      <c r="Q615" s="199"/>
      <c r="R615" s="199"/>
    </row>
    <row r="616" spans="1:18" s="18" customFormat="1" ht="26.4" hidden="1">
      <c r="A616" s="82" t="s">
        <v>167</v>
      </c>
      <c r="B616" s="84" t="s">
        <v>93</v>
      </c>
      <c r="C616" s="84" t="s">
        <v>25</v>
      </c>
      <c r="D616" s="84" t="s">
        <v>18</v>
      </c>
      <c r="E616" s="84" t="s">
        <v>232</v>
      </c>
      <c r="F616" s="84"/>
      <c r="G616" s="87">
        <f>G617</f>
        <v>0</v>
      </c>
      <c r="H616" s="87">
        <v>0</v>
      </c>
      <c r="I616" s="87">
        <v>0</v>
      </c>
      <c r="J616" s="177"/>
      <c r="K616" s="199"/>
      <c r="L616" s="199"/>
      <c r="M616" s="199"/>
      <c r="N616" s="199"/>
      <c r="O616" s="199"/>
      <c r="P616" s="199"/>
      <c r="Q616" s="199"/>
      <c r="R616" s="199"/>
    </row>
    <row r="617" spans="1:18" s="18" customFormat="1" ht="47.25" hidden="1" customHeight="1">
      <c r="A617" s="82" t="s">
        <v>167</v>
      </c>
      <c r="B617" s="84" t="s">
        <v>93</v>
      </c>
      <c r="C617" s="84" t="s">
        <v>25</v>
      </c>
      <c r="D617" s="84" t="s">
        <v>18</v>
      </c>
      <c r="E617" s="84" t="s">
        <v>274</v>
      </c>
      <c r="F617" s="84"/>
      <c r="G617" s="87">
        <f>G618</f>
        <v>0</v>
      </c>
      <c r="H617" s="87">
        <f t="shared" ref="H617:I618" si="171">H618</f>
        <v>0</v>
      </c>
      <c r="I617" s="87">
        <f t="shared" si="171"/>
        <v>0</v>
      </c>
      <c r="J617" s="177"/>
      <c r="K617" s="199"/>
      <c r="L617" s="199"/>
      <c r="M617" s="199"/>
      <c r="N617" s="199"/>
      <c r="O617" s="199"/>
      <c r="P617" s="199"/>
      <c r="Q617" s="199"/>
      <c r="R617" s="199"/>
    </row>
    <row r="618" spans="1:18" s="18" customFormat="1" ht="26.4" hidden="1">
      <c r="A618" s="82" t="s">
        <v>29</v>
      </c>
      <c r="B618" s="84" t="s">
        <v>93</v>
      </c>
      <c r="C618" s="84" t="s">
        <v>25</v>
      </c>
      <c r="D618" s="84" t="s">
        <v>18</v>
      </c>
      <c r="E618" s="84" t="s">
        <v>274</v>
      </c>
      <c r="F618" s="84" t="s">
        <v>30</v>
      </c>
      <c r="G618" s="87">
        <f>G619</f>
        <v>0</v>
      </c>
      <c r="H618" s="87">
        <f t="shared" si="171"/>
        <v>0</v>
      </c>
      <c r="I618" s="87">
        <f t="shared" si="171"/>
        <v>0</v>
      </c>
      <c r="J618" s="177"/>
      <c r="K618" s="199"/>
      <c r="L618" s="199"/>
      <c r="M618" s="199"/>
      <c r="N618" s="199"/>
      <c r="O618" s="199"/>
      <c r="P618" s="199"/>
      <c r="Q618" s="199"/>
      <c r="R618" s="199"/>
    </row>
    <row r="619" spans="1:18" s="18" customFormat="1" hidden="1">
      <c r="A619" s="82" t="s">
        <v>31</v>
      </c>
      <c r="B619" s="84" t="s">
        <v>93</v>
      </c>
      <c r="C619" s="84" t="s">
        <v>25</v>
      </c>
      <c r="D619" s="84" t="s">
        <v>18</v>
      </c>
      <c r="E619" s="84" t="s">
        <v>274</v>
      </c>
      <c r="F619" s="84" t="s">
        <v>32</v>
      </c>
      <c r="G619" s="87"/>
      <c r="H619" s="87">
        <v>0</v>
      </c>
      <c r="I619" s="87">
        <v>0</v>
      </c>
      <c r="J619" s="177"/>
      <c r="K619" s="199"/>
      <c r="L619" s="199"/>
      <c r="M619" s="199"/>
      <c r="N619" s="199"/>
      <c r="O619" s="199"/>
      <c r="P619" s="199"/>
      <c r="Q619" s="199"/>
      <c r="R619" s="199"/>
    </row>
    <row r="620" spans="1:18" s="3" customFormat="1" ht="25.5" customHeight="1">
      <c r="A620" s="82" t="s">
        <v>861</v>
      </c>
      <c r="B620" s="149">
        <v>774</v>
      </c>
      <c r="C620" s="84" t="s">
        <v>25</v>
      </c>
      <c r="D620" s="84" t="s">
        <v>18</v>
      </c>
      <c r="E620" s="84" t="s">
        <v>860</v>
      </c>
      <c r="F620" s="84"/>
      <c r="G620" s="87">
        <f t="shared" ref="G620:I621" si="172">G621</f>
        <v>250000</v>
      </c>
      <c r="H620" s="87">
        <f t="shared" si="172"/>
        <v>250000</v>
      </c>
      <c r="I620" s="87">
        <f t="shared" si="172"/>
        <v>250000</v>
      </c>
      <c r="J620" s="177"/>
      <c r="K620" s="198"/>
      <c r="L620" s="198"/>
      <c r="M620" s="198"/>
      <c r="N620" s="198"/>
      <c r="O620" s="198"/>
      <c r="P620" s="198"/>
      <c r="Q620" s="198"/>
      <c r="R620" s="198"/>
    </row>
    <row r="621" spans="1:18" s="3" customFormat="1" ht="26.4">
      <c r="A621" s="82" t="s">
        <v>29</v>
      </c>
      <c r="B621" s="149">
        <v>774</v>
      </c>
      <c r="C621" s="84" t="s">
        <v>25</v>
      </c>
      <c r="D621" s="84" t="s">
        <v>18</v>
      </c>
      <c r="E621" s="84" t="s">
        <v>860</v>
      </c>
      <c r="F621" s="84" t="s">
        <v>30</v>
      </c>
      <c r="G621" s="87">
        <f t="shared" si="172"/>
        <v>250000</v>
      </c>
      <c r="H621" s="87">
        <f t="shared" si="172"/>
        <v>250000</v>
      </c>
      <c r="I621" s="87">
        <f t="shared" si="172"/>
        <v>250000</v>
      </c>
      <c r="J621" s="177"/>
      <c r="K621" s="198"/>
      <c r="L621" s="198"/>
      <c r="M621" s="198"/>
      <c r="N621" s="198"/>
      <c r="O621" s="198"/>
      <c r="P621" s="198"/>
      <c r="Q621" s="198"/>
      <c r="R621" s="198"/>
    </row>
    <row r="622" spans="1:18" s="3" customFormat="1">
      <c r="A622" s="82" t="s">
        <v>31</v>
      </c>
      <c r="B622" s="149">
        <v>774</v>
      </c>
      <c r="C622" s="84" t="s">
        <v>25</v>
      </c>
      <c r="D622" s="84" t="s">
        <v>18</v>
      </c>
      <c r="E622" s="84" t="s">
        <v>860</v>
      </c>
      <c r="F622" s="84" t="s">
        <v>32</v>
      </c>
      <c r="G622" s="70">
        <v>250000</v>
      </c>
      <c r="H622" s="87">
        <v>250000</v>
      </c>
      <c r="I622" s="87">
        <v>250000</v>
      </c>
      <c r="J622" s="177"/>
      <c r="K622" s="198"/>
      <c r="L622" s="198"/>
      <c r="M622" s="198"/>
      <c r="N622" s="198"/>
      <c r="O622" s="198"/>
      <c r="P622" s="198"/>
      <c r="Q622" s="198"/>
      <c r="R622" s="198"/>
    </row>
    <row r="623" spans="1:18" ht="22.5" customHeight="1">
      <c r="A623" s="135" t="s">
        <v>26</v>
      </c>
      <c r="B623" s="84" t="s">
        <v>93</v>
      </c>
      <c r="C623" s="84" t="s">
        <v>25</v>
      </c>
      <c r="D623" s="84" t="s">
        <v>27</v>
      </c>
      <c r="E623" s="84"/>
      <c r="F623" s="84"/>
      <c r="G623" s="87">
        <f>G624+G805+G813+G824+G828+G809+G831+G841+G858+G851+G865</f>
        <v>651881324.05999994</v>
      </c>
      <c r="H623" s="87">
        <f>H624+H805+H813+H824+H828+H809+H831+H841+H858</f>
        <v>641129419.74000001</v>
      </c>
      <c r="I623" s="87">
        <f>I624+I805+I813+I824+I828+I809+I831+I841+I858</f>
        <v>656693693.71000004</v>
      </c>
      <c r="J623" s="177"/>
    </row>
    <row r="624" spans="1:18" s="28" customFormat="1" ht="36" customHeight="1">
      <c r="A624" s="359" t="s">
        <v>1168</v>
      </c>
      <c r="B624" s="84" t="s">
        <v>93</v>
      </c>
      <c r="C624" s="84" t="s">
        <v>25</v>
      </c>
      <c r="D624" s="84" t="s">
        <v>27</v>
      </c>
      <c r="E624" s="84" t="s">
        <v>187</v>
      </c>
      <c r="F624" s="168"/>
      <c r="G624" s="87">
        <f>G625+G710+G801</f>
        <v>651881324.05999994</v>
      </c>
      <c r="H624" s="87">
        <f>H625+H710+H801</f>
        <v>641129419.74000001</v>
      </c>
      <c r="I624" s="87">
        <f>I625+I710+I801</f>
        <v>656693693.71000004</v>
      </c>
      <c r="J624" s="177"/>
      <c r="K624" s="203"/>
      <c r="L624" s="203"/>
      <c r="M624" s="203"/>
      <c r="N624" s="209"/>
      <c r="O624" s="203"/>
      <c r="P624" s="203"/>
      <c r="Q624" s="203"/>
      <c r="R624" s="203"/>
    </row>
    <row r="625" spans="1:18" ht="30.75" customHeight="1">
      <c r="A625" s="82" t="s">
        <v>89</v>
      </c>
      <c r="B625" s="84" t="s">
        <v>93</v>
      </c>
      <c r="C625" s="84" t="s">
        <v>25</v>
      </c>
      <c r="D625" s="84" t="s">
        <v>27</v>
      </c>
      <c r="E625" s="84" t="s">
        <v>213</v>
      </c>
      <c r="F625" s="84"/>
      <c r="G625" s="87">
        <f>G631+G634+G648+G653+G661+G664+G670+G682+G685+G697+G700+G703+G642+G654+G665</f>
        <v>623370794.93999994</v>
      </c>
      <c r="H625" s="87">
        <f t="shared" ref="H625:I625" si="173">H631+H634+H648+H653+H661+H664+H670+H682+H685+H697+H700+H703+H642+H654+H665</f>
        <v>636883499.62</v>
      </c>
      <c r="I625" s="87">
        <f t="shared" si="173"/>
        <v>652447773.59000003</v>
      </c>
      <c r="J625" s="177"/>
      <c r="K625" s="177"/>
      <c r="L625" s="177"/>
      <c r="M625" s="177"/>
      <c r="N625" s="177"/>
      <c r="O625" s="177"/>
    </row>
    <row r="626" spans="1:18" ht="50.25" hidden="1" customHeight="1">
      <c r="A626" s="82" t="s">
        <v>631</v>
      </c>
      <c r="B626" s="84" t="s">
        <v>93</v>
      </c>
      <c r="C626" s="84" t="s">
        <v>25</v>
      </c>
      <c r="D626" s="84" t="s">
        <v>27</v>
      </c>
      <c r="E626" s="84" t="s">
        <v>630</v>
      </c>
      <c r="F626" s="84"/>
      <c r="G626" s="87">
        <f t="shared" ref="G626:I627" si="174">G627</f>
        <v>0</v>
      </c>
      <c r="H626" s="87">
        <f t="shared" si="174"/>
        <v>0</v>
      </c>
      <c r="I626" s="87">
        <f t="shared" si="174"/>
        <v>0</v>
      </c>
      <c r="J626" s="177"/>
    </row>
    <row r="627" spans="1:18" s="18" customFormat="1" ht="26.4" hidden="1">
      <c r="A627" s="82" t="s">
        <v>29</v>
      </c>
      <c r="B627" s="84" t="s">
        <v>93</v>
      </c>
      <c r="C627" s="84" t="s">
        <v>25</v>
      </c>
      <c r="D627" s="84" t="s">
        <v>27</v>
      </c>
      <c r="E627" s="84" t="s">
        <v>630</v>
      </c>
      <c r="F627" s="84" t="s">
        <v>30</v>
      </c>
      <c r="G627" s="87">
        <f t="shared" si="174"/>
        <v>0</v>
      </c>
      <c r="H627" s="87">
        <f>H628</f>
        <v>0</v>
      </c>
      <c r="I627" s="87">
        <f>I628</f>
        <v>0</v>
      </c>
      <c r="J627" s="177"/>
      <c r="K627" s="199"/>
      <c r="L627" s="199"/>
      <c r="M627" s="214"/>
      <c r="N627" s="214"/>
      <c r="O627" s="199"/>
      <c r="P627" s="199"/>
      <c r="Q627" s="199"/>
      <c r="R627" s="199"/>
    </row>
    <row r="628" spans="1:18" s="18" customFormat="1" hidden="1">
      <c r="A628" s="82" t="s">
        <v>31</v>
      </c>
      <c r="B628" s="84" t="s">
        <v>93</v>
      </c>
      <c r="C628" s="84" t="s">
        <v>25</v>
      </c>
      <c r="D628" s="84" t="s">
        <v>27</v>
      </c>
      <c r="E628" s="84" t="s">
        <v>630</v>
      </c>
      <c r="F628" s="84" t="s">
        <v>32</v>
      </c>
      <c r="G628" s="87"/>
      <c r="H628" s="87"/>
      <c r="I628" s="87"/>
      <c r="J628" s="177"/>
      <c r="K628" s="199"/>
      <c r="L628" s="199"/>
      <c r="M628" s="199"/>
      <c r="N628" s="199"/>
      <c r="O628" s="199"/>
      <c r="P628" s="199"/>
      <c r="Q628" s="199"/>
      <c r="R628" s="199"/>
    </row>
    <row r="629" spans="1:18" ht="83.25" customHeight="1">
      <c r="A629" s="104" t="s">
        <v>1078</v>
      </c>
      <c r="B629" s="84" t="s">
        <v>93</v>
      </c>
      <c r="C629" s="84" t="s">
        <v>25</v>
      </c>
      <c r="D629" s="84" t="s">
        <v>27</v>
      </c>
      <c r="E629" s="84" t="s">
        <v>886</v>
      </c>
      <c r="F629" s="84"/>
      <c r="G629" s="87">
        <f t="shared" ref="G629:I630" si="175">G630</f>
        <v>37100000</v>
      </c>
      <c r="H629" s="87">
        <f t="shared" si="175"/>
        <v>38600000</v>
      </c>
      <c r="I629" s="87">
        <f t="shared" si="175"/>
        <v>43800000</v>
      </c>
      <c r="J629" s="177"/>
      <c r="K629" s="177"/>
      <c r="L629" s="177"/>
      <c r="Q629" s="208"/>
    </row>
    <row r="630" spans="1:18" s="18" customFormat="1" ht="26.4">
      <c r="A630" s="82" t="s">
        <v>29</v>
      </c>
      <c r="B630" s="84" t="s">
        <v>93</v>
      </c>
      <c r="C630" s="84" t="s">
        <v>25</v>
      </c>
      <c r="D630" s="84" t="s">
        <v>27</v>
      </c>
      <c r="E630" s="84" t="s">
        <v>886</v>
      </c>
      <c r="F630" s="84" t="s">
        <v>30</v>
      </c>
      <c r="G630" s="87">
        <f t="shared" si="175"/>
        <v>37100000</v>
      </c>
      <c r="H630" s="87">
        <f t="shared" si="175"/>
        <v>38600000</v>
      </c>
      <c r="I630" s="87">
        <f t="shared" si="175"/>
        <v>43800000</v>
      </c>
      <c r="J630" s="177"/>
      <c r="K630" s="199"/>
      <c r="L630" s="199"/>
      <c r="M630" s="214"/>
      <c r="N630" s="214"/>
      <c r="O630" s="199"/>
      <c r="P630" s="199"/>
      <c r="Q630" s="214"/>
      <c r="R630" s="199"/>
    </row>
    <row r="631" spans="1:18" s="18" customFormat="1">
      <c r="A631" s="82" t="s">
        <v>31</v>
      </c>
      <c r="B631" s="84" t="s">
        <v>93</v>
      </c>
      <c r="C631" s="84" t="s">
        <v>25</v>
      </c>
      <c r="D631" s="84" t="s">
        <v>27</v>
      </c>
      <c r="E631" s="84" t="s">
        <v>886</v>
      </c>
      <c r="F631" s="84" t="s">
        <v>32</v>
      </c>
      <c r="G631" s="87">
        <v>37100000</v>
      </c>
      <c r="H631" s="87">
        <v>38600000</v>
      </c>
      <c r="I631" s="87">
        <v>43800000</v>
      </c>
      <c r="J631" s="177"/>
      <c r="K631" s="199"/>
      <c r="L631" s="199"/>
      <c r="M631" s="199"/>
      <c r="N631" s="199"/>
      <c r="O631" s="199"/>
      <c r="P631" s="199"/>
      <c r="Q631" s="199"/>
      <c r="R631" s="199"/>
    </row>
    <row r="632" spans="1:18" s="18" customFormat="1" ht="15" customHeight="1">
      <c r="A632" s="309" t="s">
        <v>1077</v>
      </c>
      <c r="B632" s="84" t="s">
        <v>93</v>
      </c>
      <c r="C632" s="84" t="s">
        <v>25</v>
      </c>
      <c r="D632" s="84" t="s">
        <v>27</v>
      </c>
      <c r="E632" s="84" t="s">
        <v>214</v>
      </c>
      <c r="F632" s="84"/>
      <c r="G632" s="87">
        <f t="shared" ref="G632:I633" si="176">G633</f>
        <v>400319266.50999999</v>
      </c>
      <c r="H632" s="87">
        <f t="shared" si="176"/>
        <v>414510706</v>
      </c>
      <c r="I632" s="87">
        <f t="shared" si="176"/>
        <v>423388884</v>
      </c>
      <c r="J632" s="177"/>
      <c r="K632" s="199"/>
      <c r="L632" s="199"/>
      <c r="M632" s="199"/>
      <c r="N632" s="199"/>
      <c r="O632" s="199"/>
      <c r="P632" s="199"/>
      <c r="Q632" s="199"/>
      <c r="R632" s="199"/>
    </row>
    <row r="633" spans="1:18" s="18" customFormat="1" ht="26.4">
      <c r="A633" s="82" t="s">
        <v>29</v>
      </c>
      <c r="B633" s="84" t="s">
        <v>93</v>
      </c>
      <c r="C633" s="84" t="s">
        <v>25</v>
      </c>
      <c r="D633" s="84" t="s">
        <v>27</v>
      </c>
      <c r="E633" s="84" t="s">
        <v>214</v>
      </c>
      <c r="F633" s="84" t="s">
        <v>30</v>
      </c>
      <c r="G633" s="87">
        <f t="shared" si="176"/>
        <v>400319266.50999999</v>
      </c>
      <c r="H633" s="87">
        <f t="shared" si="176"/>
        <v>414510706</v>
      </c>
      <c r="I633" s="87">
        <f t="shared" si="176"/>
        <v>423388884</v>
      </c>
      <c r="J633" s="177"/>
      <c r="K633" s="199"/>
      <c r="L633" s="199"/>
      <c r="M633" s="199"/>
      <c r="N633" s="199"/>
      <c r="O633" s="199"/>
      <c r="P633" s="199"/>
      <c r="Q633" s="224"/>
      <c r="R633" s="199"/>
    </row>
    <row r="634" spans="1:18" s="18" customFormat="1">
      <c r="A634" s="82" t="s">
        <v>31</v>
      </c>
      <c r="B634" s="84" t="s">
        <v>93</v>
      </c>
      <c r="C634" s="84" t="s">
        <v>25</v>
      </c>
      <c r="D634" s="84" t="s">
        <v>27</v>
      </c>
      <c r="E634" s="84" t="s">
        <v>133</v>
      </c>
      <c r="F634" s="84" t="s">
        <v>32</v>
      </c>
      <c r="G634" s="87">
        <v>400319266.50999999</v>
      </c>
      <c r="H634" s="87">
        <v>414510706</v>
      </c>
      <c r="I634" s="87">
        <v>423388884</v>
      </c>
      <c r="J634" s="177"/>
      <c r="K634" s="199"/>
      <c r="L634" s="199"/>
      <c r="M634" s="199"/>
      <c r="N634" s="199"/>
      <c r="O634" s="199"/>
      <c r="P634" s="199"/>
      <c r="Q634" s="199"/>
      <c r="R634" s="199"/>
    </row>
    <row r="635" spans="1:18" s="18" customFormat="1" ht="39.6" hidden="1">
      <c r="A635" s="82" t="s">
        <v>296</v>
      </c>
      <c r="B635" s="84" t="s">
        <v>93</v>
      </c>
      <c r="C635" s="84" t="s">
        <v>25</v>
      </c>
      <c r="D635" s="84" t="s">
        <v>27</v>
      </c>
      <c r="E635" s="84" t="s">
        <v>133</v>
      </c>
      <c r="F635" s="84"/>
      <c r="G635" s="87">
        <f t="shared" ref="G635:I636" si="177">G636</f>
        <v>0</v>
      </c>
      <c r="H635" s="87">
        <f t="shared" si="177"/>
        <v>0</v>
      </c>
      <c r="I635" s="87">
        <f t="shared" si="177"/>
        <v>0</v>
      </c>
      <c r="J635" s="177"/>
      <c r="K635" s="199"/>
      <c r="L635" s="199"/>
      <c r="M635" s="199"/>
      <c r="N635" s="199"/>
      <c r="O635" s="199"/>
      <c r="P635" s="199"/>
      <c r="Q635" s="199"/>
      <c r="R635" s="199"/>
    </row>
    <row r="636" spans="1:18" s="18" customFormat="1" hidden="1">
      <c r="A636" s="82" t="s">
        <v>62</v>
      </c>
      <c r="B636" s="84" t="s">
        <v>93</v>
      </c>
      <c r="C636" s="84" t="s">
        <v>25</v>
      </c>
      <c r="D636" s="84" t="s">
        <v>27</v>
      </c>
      <c r="E636" s="84" t="s">
        <v>133</v>
      </c>
      <c r="F636" s="84" t="s">
        <v>63</v>
      </c>
      <c r="G636" s="87">
        <f t="shared" si="177"/>
        <v>0</v>
      </c>
      <c r="H636" s="87">
        <f t="shared" si="177"/>
        <v>0</v>
      </c>
      <c r="I636" s="87">
        <f t="shared" si="177"/>
        <v>0</v>
      </c>
      <c r="J636" s="177"/>
      <c r="K636" s="199"/>
      <c r="L636" s="199"/>
      <c r="M636" s="199"/>
      <c r="N636" s="199"/>
      <c r="O636" s="199"/>
      <c r="P636" s="199"/>
      <c r="Q636" s="199"/>
      <c r="R636" s="199"/>
    </row>
    <row r="637" spans="1:18" s="18" customFormat="1" hidden="1">
      <c r="A637" s="82" t="s">
        <v>178</v>
      </c>
      <c r="B637" s="84" t="s">
        <v>93</v>
      </c>
      <c r="C637" s="84" t="s">
        <v>25</v>
      </c>
      <c r="D637" s="84" t="s">
        <v>27</v>
      </c>
      <c r="E637" s="84" t="s">
        <v>133</v>
      </c>
      <c r="F637" s="84" t="s">
        <v>179</v>
      </c>
      <c r="G637" s="87"/>
      <c r="H637" s="87"/>
      <c r="I637" s="87"/>
      <c r="J637" s="177"/>
      <c r="K637" s="199"/>
      <c r="L637" s="199"/>
      <c r="M637" s="199"/>
      <c r="N637" s="199"/>
      <c r="O637" s="199"/>
      <c r="P637" s="199"/>
      <c r="Q637" s="199"/>
      <c r="R637" s="199"/>
    </row>
    <row r="638" spans="1:18" ht="57" customHeight="1">
      <c r="A638" s="82" t="s">
        <v>117</v>
      </c>
      <c r="B638" s="84" t="s">
        <v>93</v>
      </c>
      <c r="C638" s="84" t="s">
        <v>25</v>
      </c>
      <c r="D638" s="84" t="s">
        <v>27</v>
      </c>
      <c r="E638" s="84" t="s">
        <v>220</v>
      </c>
      <c r="F638" s="84"/>
      <c r="G638" s="87">
        <f>G641+G639</f>
        <v>150756372.59</v>
      </c>
      <c r="H638" s="87">
        <f t="shared" ref="H638:I638" si="178">H641</f>
        <v>149270276.62</v>
      </c>
      <c r="I638" s="87">
        <f t="shared" si="178"/>
        <v>150756372.59</v>
      </c>
      <c r="J638" s="177"/>
      <c r="Q638" s="225"/>
    </row>
    <row r="639" spans="1:18" ht="26.4" hidden="1">
      <c r="A639" s="82" t="s">
        <v>95</v>
      </c>
      <c r="B639" s="84" t="s">
        <v>93</v>
      </c>
      <c r="C639" s="84" t="s">
        <v>25</v>
      </c>
      <c r="D639" s="84" t="s">
        <v>27</v>
      </c>
      <c r="E639" s="84" t="s">
        <v>713</v>
      </c>
      <c r="F639" s="84" t="s">
        <v>346</v>
      </c>
      <c r="G639" s="87">
        <f>G640</f>
        <v>0</v>
      </c>
      <c r="H639" s="87">
        <f>H640</f>
        <v>0</v>
      </c>
      <c r="I639" s="87">
        <f>I640</f>
        <v>0</v>
      </c>
      <c r="J639" s="177"/>
    </row>
    <row r="640" spans="1:18" s="3" customFormat="1" ht="92.4" hidden="1">
      <c r="A640" s="82" t="s">
        <v>417</v>
      </c>
      <c r="B640" s="149">
        <v>774</v>
      </c>
      <c r="C640" s="84" t="s">
        <v>25</v>
      </c>
      <c r="D640" s="84" t="s">
        <v>27</v>
      </c>
      <c r="E640" s="84" t="s">
        <v>713</v>
      </c>
      <c r="F640" s="84" t="s">
        <v>416</v>
      </c>
      <c r="G640" s="87"/>
      <c r="H640" s="87">
        <v>0</v>
      </c>
      <c r="I640" s="87">
        <v>0</v>
      </c>
      <c r="J640" s="177"/>
      <c r="K640" s="198"/>
      <c r="L640" s="198"/>
      <c r="M640" s="198"/>
      <c r="N640" s="198"/>
      <c r="O640" s="198"/>
      <c r="P640" s="198"/>
      <c r="Q640" s="198"/>
      <c r="R640" s="198"/>
    </row>
    <row r="641" spans="1:19" ht="26.4">
      <c r="A641" s="82" t="s">
        <v>29</v>
      </c>
      <c r="B641" s="84" t="s">
        <v>93</v>
      </c>
      <c r="C641" s="84" t="s">
        <v>25</v>
      </c>
      <c r="D641" s="84" t="s">
        <v>27</v>
      </c>
      <c r="E641" s="84" t="s">
        <v>220</v>
      </c>
      <c r="F641" s="84" t="s">
        <v>30</v>
      </c>
      <c r="G641" s="87">
        <f>G642</f>
        <v>150756372.59</v>
      </c>
      <c r="H641" s="87">
        <f>H642</f>
        <v>149270276.62</v>
      </c>
      <c r="I641" s="87">
        <f>I642</f>
        <v>150756372.59</v>
      </c>
      <c r="J641" s="177"/>
    </row>
    <row r="642" spans="1:19">
      <c r="A642" s="82" t="s">
        <v>31</v>
      </c>
      <c r="B642" s="84" t="s">
        <v>93</v>
      </c>
      <c r="C642" s="84" t="s">
        <v>25</v>
      </c>
      <c r="D642" s="84" t="s">
        <v>27</v>
      </c>
      <c r="E642" s="84" t="s">
        <v>220</v>
      </c>
      <c r="F642" s="84" t="s">
        <v>32</v>
      </c>
      <c r="G642" s="70">
        <v>150756372.59</v>
      </c>
      <c r="H642" s="87">
        <f>150756372.59-1486095.97</f>
        <v>149270276.62</v>
      </c>
      <c r="I642" s="87">
        <v>150756372.59</v>
      </c>
      <c r="J642" s="177"/>
    </row>
    <row r="643" spans="1:19" ht="43.5" hidden="1" customHeight="1">
      <c r="A643" s="82" t="s">
        <v>719</v>
      </c>
      <c r="B643" s="84" t="s">
        <v>93</v>
      </c>
      <c r="C643" s="84" t="s">
        <v>25</v>
      </c>
      <c r="D643" s="84" t="s">
        <v>27</v>
      </c>
      <c r="E643" s="84" t="s">
        <v>713</v>
      </c>
      <c r="F643" s="84"/>
      <c r="G643" s="70">
        <f>G644</f>
        <v>0</v>
      </c>
      <c r="H643" s="87"/>
      <c r="I643" s="87"/>
      <c r="J643" s="177"/>
      <c r="K643" s="214"/>
    </row>
    <row r="644" spans="1:19" ht="26.4" hidden="1">
      <c r="A644" s="82" t="s">
        <v>95</v>
      </c>
      <c r="B644" s="84" t="s">
        <v>93</v>
      </c>
      <c r="C644" s="84" t="s">
        <v>25</v>
      </c>
      <c r="D644" s="84" t="s">
        <v>27</v>
      </c>
      <c r="E644" s="84" t="s">
        <v>713</v>
      </c>
      <c r="F644" s="84" t="s">
        <v>346</v>
      </c>
      <c r="G644" s="70">
        <f>G645</f>
        <v>0</v>
      </c>
      <c r="H644" s="87">
        <f>H645</f>
        <v>0</v>
      </c>
      <c r="I644" s="87">
        <f>I645</f>
        <v>0</v>
      </c>
      <c r="J644" s="177"/>
    </row>
    <row r="645" spans="1:19" s="3" customFormat="1" ht="92.4" hidden="1">
      <c r="A645" s="82" t="s">
        <v>417</v>
      </c>
      <c r="B645" s="149">
        <v>774</v>
      </c>
      <c r="C645" s="84" t="s">
        <v>25</v>
      </c>
      <c r="D645" s="84" t="s">
        <v>27</v>
      </c>
      <c r="E645" s="84" t="s">
        <v>713</v>
      </c>
      <c r="F645" s="84" t="s">
        <v>416</v>
      </c>
      <c r="G645" s="70"/>
      <c r="H645" s="87">
        <v>0</v>
      </c>
      <c r="I645" s="87">
        <v>0</v>
      </c>
      <c r="J645" s="177"/>
      <c r="K645" s="198"/>
      <c r="L645" s="198"/>
      <c r="M645" s="198"/>
      <c r="N645" s="198"/>
      <c r="O645" s="198"/>
      <c r="P645" s="198"/>
      <c r="Q645" s="198"/>
      <c r="R645" s="198"/>
    </row>
    <row r="646" spans="1:19" s="18" customFormat="1">
      <c r="A646" s="82" t="s">
        <v>832</v>
      </c>
      <c r="B646" s="149">
        <v>774</v>
      </c>
      <c r="C646" s="84" t="s">
        <v>25</v>
      </c>
      <c r="D646" s="84" t="s">
        <v>27</v>
      </c>
      <c r="E646" s="84" t="s">
        <v>850</v>
      </c>
      <c r="F646" s="84"/>
      <c r="G646" s="70">
        <f t="shared" ref="G646:I647" si="179">G647</f>
        <v>1100730</v>
      </c>
      <c r="H646" s="87">
        <f t="shared" si="179"/>
        <v>1100730</v>
      </c>
      <c r="I646" s="87">
        <f t="shared" si="179"/>
        <v>1100730</v>
      </c>
      <c r="J646" s="177"/>
      <c r="K646" s="199"/>
      <c r="L646" s="199"/>
      <c r="M646" s="199"/>
      <c r="N646" s="199"/>
      <c r="O646" s="199"/>
      <c r="P646" s="199"/>
      <c r="Q646" s="214"/>
      <c r="R646" s="214"/>
      <c r="S646" s="17"/>
    </row>
    <row r="647" spans="1:19" s="18" customFormat="1" ht="26.4">
      <c r="A647" s="82" t="s">
        <v>29</v>
      </c>
      <c r="B647" s="149">
        <v>774</v>
      </c>
      <c r="C647" s="84" t="s">
        <v>25</v>
      </c>
      <c r="D647" s="84" t="s">
        <v>27</v>
      </c>
      <c r="E647" s="84" t="s">
        <v>850</v>
      </c>
      <c r="F647" s="84" t="s">
        <v>30</v>
      </c>
      <c r="G647" s="70">
        <f t="shared" si="179"/>
        <v>1100730</v>
      </c>
      <c r="H647" s="87">
        <f t="shared" si="179"/>
        <v>1100730</v>
      </c>
      <c r="I647" s="87">
        <f t="shared" si="179"/>
        <v>1100730</v>
      </c>
      <c r="J647" s="177"/>
      <c r="K647" s="199"/>
      <c r="L647" s="199"/>
      <c r="M647" s="199"/>
      <c r="N647" s="199"/>
      <c r="O647" s="199"/>
      <c r="P647" s="199"/>
      <c r="Q647" s="214"/>
      <c r="R647" s="214"/>
      <c r="S647" s="17"/>
    </row>
    <row r="648" spans="1:19" s="18" customFormat="1">
      <c r="A648" s="82" t="s">
        <v>31</v>
      </c>
      <c r="B648" s="149">
        <v>774</v>
      </c>
      <c r="C648" s="84" t="s">
        <v>25</v>
      </c>
      <c r="D648" s="84" t="s">
        <v>27</v>
      </c>
      <c r="E648" s="84" t="s">
        <v>850</v>
      </c>
      <c r="F648" s="84" t="s">
        <v>32</v>
      </c>
      <c r="G648" s="70">
        <v>1100730</v>
      </c>
      <c r="H648" s="87">
        <v>1100730</v>
      </c>
      <c r="I648" s="87">
        <v>1100730</v>
      </c>
      <c r="J648" s="177"/>
      <c r="K648" s="199"/>
      <c r="L648" s="199"/>
      <c r="M648" s="199"/>
      <c r="N648" s="199"/>
      <c r="O648" s="199"/>
      <c r="P648" s="199"/>
      <c r="Q648" s="214"/>
      <c r="R648" s="214"/>
      <c r="S648" s="17"/>
    </row>
    <row r="649" spans="1:19" ht="74.25" hidden="1" customHeight="1">
      <c r="A649" s="82" t="s">
        <v>739</v>
      </c>
      <c r="B649" s="84" t="s">
        <v>93</v>
      </c>
      <c r="C649" s="84" t="s">
        <v>25</v>
      </c>
      <c r="D649" s="84" t="s">
        <v>27</v>
      </c>
      <c r="E649" s="84" t="s">
        <v>737</v>
      </c>
      <c r="F649" s="84"/>
      <c r="G649" s="70">
        <f>G652+G650</f>
        <v>0</v>
      </c>
      <c r="H649" s="87">
        <f t="shared" ref="H649:I649" si="180">H652</f>
        <v>0</v>
      </c>
      <c r="I649" s="87">
        <f t="shared" si="180"/>
        <v>0</v>
      </c>
      <c r="J649" s="177"/>
    </row>
    <row r="650" spans="1:19" ht="26.4" hidden="1">
      <c r="A650" s="82" t="s">
        <v>95</v>
      </c>
      <c r="B650" s="84" t="s">
        <v>93</v>
      </c>
      <c r="C650" s="84" t="s">
        <v>25</v>
      </c>
      <c r="D650" s="84" t="s">
        <v>27</v>
      </c>
      <c r="E650" s="84" t="s">
        <v>713</v>
      </c>
      <c r="F650" s="84" t="s">
        <v>346</v>
      </c>
      <c r="G650" s="87">
        <f>G651</f>
        <v>0</v>
      </c>
      <c r="H650" s="87">
        <f>H651</f>
        <v>0</v>
      </c>
      <c r="I650" s="87">
        <f>I651</f>
        <v>0</v>
      </c>
      <c r="J650" s="177"/>
    </row>
    <row r="651" spans="1:19" s="3" customFormat="1" ht="92.4" hidden="1">
      <c r="A651" s="82" t="s">
        <v>417</v>
      </c>
      <c r="B651" s="149">
        <v>774</v>
      </c>
      <c r="C651" s="84" t="s">
        <v>25</v>
      </c>
      <c r="D651" s="84" t="s">
        <v>27</v>
      </c>
      <c r="E651" s="84" t="s">
        <v>713</v>
      </c>
      <c r="F651" s="84" t="s">
        <v>416</v>
      </c>
      <c r="G651" s="87"/>
      <c r="H651" s="87">
        <v>0</v>
      </c>
      <c r="I651" s="87">
        <v>0</v>
      </c>
      <c r="J651" s="177"/>
      <c r="K651" s="198"/>
      <c r="L651" s="198"/>
      <c r="M651" s="198"/>
      <c r="N651" s="198"/>
      <c r="O651" s="198"/>
      <c r="P651" s="198"/>
      <c r="Q651" s="198"/>
      <c r="R651" s="198"/>
    </row>
    <row r="652" spans="1:19" ht="26.4" hidden="1">
      <c r="A652" s="82" t="s">
        <v>29</v>
      </c>
      <c r="B652" s="84" t="s">
        <v>93</v>
      </c>
      <c r="C652" s="84" t="s">
        <v>25</v>
      </c>
      <c r="D652" s="84" t="s">
        <v>27</v>
      </c>
      <c r="E652" s="84" t="s">
        <v>737</v>
      </c>
      <c r="F652" s="84" t="s">
        <v>30</v>
      </c>
      <c r="G652" s="87">
        <f>G653</f>
        <v>0</v>
      </c>
      <c r="H652" s="87">
        <f>H653</f>
        <v>0</v>
      </c>
      <c r="I652" s="87">
        <f>I653</f>
        <v>0</v>
      </c>
      <c r="J652" s="177"/>
    </row>
    <row r="653" spans="1:19" hidden="1">
      <c r="A653" s="82" t="s">
        <v>31</v>
      </c>
      <c r="B653" s="84" t="s">
        <v>93</v>
      </c>
      <c r="C653" s="84" t="s">
        <v>25</v>
      </c>
      <c r="D653" s="84" t="s">
        <v>27</v>
      </c>
      <c r="E653" s="84" t="s">
        <v>737</v>
      </c>
      <c r="F653" s="84" t="s">
        <v>32</v>
      </c>
      <c r="G653" s="87"/>
      <c r="H653" s="87"/>
      <c r="I653" s="87"/>
      <c r="J653" s="177"/>
    </row>
    <row r="654" spans="1:19" ht="57" hidden="1" customHeight="1">
      <c r="A654" s="82" t="s">
        <v>738</v>
      </c>
      <c r="B654" s="84" t="s">
        <v>93</v>
      </c>
      <c r="C654" s="84" t="s">
        <v>25</v>
      </c>
      <c r="D654" s="84" t="s">
        <v>27</v>
      </c>
      <c r="E654" s="84" t="s">
        <v>736</v>
      </c>
      <c r="F654" s="84"/>
      <c r="G654" s="87">
        <f>G657+G655</f>
        <v>0</v>
      </c>
      <c r="H654" s="87">
        <f t="shared" ref="H654:I654" si="181">H657</f>
        <v>0</v>
      </c>
      <c r="I654" s="87">
        <f t="shared" si="181"/>
        <v>0</v>
      </c>
      <c r="J654" s="177"/>
    </row>
    <row r="655" spans="1:19" ht="26.4" hidden="1">
      <c r="A655" s="82" t="s">
        <v>95</v>
      </c>
      <c r="B655" s="84" t="s">
        <v>93</v>
      </c>
      <c r="C655" s="84" t="s">
        <v>25</v>
      </c>
      <c r="D655" s="84" t="s">
        <v>27</v>
      </c>
      <c r="E655" s="84" t="s">
        <v>713</v>
      </c>
      <c r="F655" s="84" t="s">
        <v>346</v>
      </c>
      <c r="G655" s="87">
        <f>G656</f>
        <v>0</v>
      </c>
      <c r="H655" s="87">
        <f>H656</f>
        <v>0</v>
      </c>
      <c r="I655" s="87">
        <f>I656</f>
        <v>0</v>
      </c>
      <c r="J655" s="177"/>
    </row>
    <row r="656" spans="1:19" s="3" customFormat="1" ht="92.4" hidden="1">
      <c r="A656" s="82" t="s">
        <v>417</v>
      </c>
      <c r="B656" s="149">
        <v>774</v>
      </c>
      <c r="C656" s="84" t="s">
        <v>25</v>
      </c>
      <c r="D656" s="84" t="s">
        <v>27</v>
      </c>
      <c r="E656" s="84" t="s">
        <v>713</v>
      </c>
      <c r="F656" s="84" t="s">
        <v>416</v>
      </c>
      <c r="G656" s="87"/>
      <c r="H656" s="87">
        <v>0</v>
      </c>
      <c r="I656" s="87">
        <v>0</v>
      </c>
      <c r="J656" s="177"/>
      <c r="K656" s="198"/>
      <c r="L656" s="198"/>
      <c r="M656" s="198"/>
      <c r="N656" s="198"/>
      <c r="O656" s="198"/>
      <c r="P656" s="198"/>
      <c r="Q656" s="198"/>
      <c r="R656" s="198"/>
    </row>
    <row r="657" spans="1:18" ht="26.4" hidden="1">
      <c r="A657" s="82" t="s">
        <v>29</v>
      </c>
      <c r="B657" s="84" t="s">
        <v>93</v>
      </c>
      <c r="C657" s="84" t="s">
        <v>25</v>
      </c>
      <c r="D657" s="84" t="s">
        <v>27</v>
      </c>
      <c r="E657" s="84" t="s">
        <v>736</v>
      </c>
      <c r="F657" s="84" t="s">
        <v>30</v>
      </c>
      <c r="G657" s="87">
        <f>G658</f>
        <v>0</v>
      </c>
      <c r="H657" s="87">
        <f>H658</f>
        <v>0</v>
      </c>
      <c r="I657" s="87">
        <f>I658</f>
        <v>0</v>
      </c>
      <c r="J657" s="177"/>
    </row>
    <row r="658" spans="1:18" hidden="1">
      <c r="A658" s="82" t="s">
        <v>31</v>
      </c>
      <c r="B658" s="84" t="s">
        <v>93</v>
      </c>
      <c r="C658" s="84" t="s">
        <v>25</v>
      </c>
      <c r="D658" s="84" t="s">
        <v>27</v>
      </c>
      <c r="E658" s="84" t="s">
        <v>736</v>
      </c>
      <c r="F658" s="84" t="s">
        <v>32</v>
      </c>
      <c r="G658" s="87"/>
      <c r="H658" s="87"/>
      <c r="I658" s="87"/>
      <c r="J658" s="177"/>
    </row>
    <row r="659" spans="1:18" ht="32.25" hidden="1" customHeight="1">
      <c r="A659" s="82" t="s">
        <v>141</v>
      </c>
      <c r="B659" s="84" t="s">
        <v>93</v>
      </c>
      <c r="C659" s="84" t="s">
        <v>25</v>
      </c>
      <c r="D659" s="84" t="s">
        <v>27</v>
      </c>
      <c r="E659" s="84" t="s">
        <v>694</v>
      </c>
      <c r="F659" s="84"/>
      <c r="G659" s="87">
        <f t="shared" ref="G659:I659" si="182">G660</f>
        <v>0</v>
      </c>
      <c r="H659" s="87">
        <f t="shared" si="182"/>
        <v>0</v>
      </c>
      <c r="I659" s="87">
        <f t="shared" si="182"/>
        <v>0</v>
      </c>
      <c r="J659" s="177"/>
    </row>
    <row r="660" spans="1:18" ht="26.4" hidden="1">
      <c r="A660" s="82" t="s">
        <v>29</v>
      </c>
      <c r="B660" s="84" t="s">
        <v>93</v>
      </c>
      <c r="C660" s="84" t="s">
        <v>25</v>
      </c>
      <c r="D660" s="84" t="s">
        <v>27</v>
      </c>
      <c r="E660" s="84" t="s">
        <v>694</v>
      </c>
      <c r="F660" s="84" t="s">
        <v>30</v>
      </c>
      <c r="G660" s="87">
        <f>G661</f>
        <v>0</v>
      </c>
      <c r="H660" s="87">
        <f>H661</f>
        <v>0</v>
      </c>
      <c r="I660" s="87">
        <f>I661</f>
        <v>0</v>
      </c>
      <c r="J660" s="177"/>
    </row>
    <row r="661" spans="1:18" hidden="1">
      <c r="A661" s="82" t="s">
        <v>31</v>
      </c>
      <c r="B661" s="84" t="s">
        <v>93</v>
      </c>
      <c r="C661" s="84" t="s">
        <v>25</v>
      </c>
      <c r="D661" s="84" t="s">
        <v>27</v>
      </c>
      <c r="E661" s="84" t="s">
        <v>694</v>
      </c>
      <c r="F661" s="84" t="s">
        <v>32</v>
      </c>
      <c r="G661" s="87"/>
      <c r="H661" s="87"/>
      <c r="I661" s="87"/>
      <c r="J661" s="177"/>
    </row>
    <row r="662" spans="1:18" ht="33" hidden="1" customHeight="1">
      <c r="A662" s="82" t="s">
        <v>925</v>
      </c>
      <c r="B662" s="84" t="s">
        <v>93</v>
      </c>
      <c r="C662" s="84" t="s">
        <v>25</v>
      </c>
      <c r="D662" s="84" t="s">
        <v>27</v>
      </c>
      <c r="E662" s="84" t="s">
        <v>924</v>
      </c>
      <c r="F662" s="84"/>
      <c r="G662" s="87">
        <f>G663</f>
        <v>0</v>
      </c>
      <c r="H662" s="87"/>
      <c r="I662" s="87"/>
      <c r="J662" s="177"/>
    </row>
    <row r="663" spans="1:18" ht="24.75" hidden="1" customHeight="1">
      <c r="A663" s="82" t="s">
        <v>29</v>
      </c>
      <c r="B663" s="84" t="s">
        <v>93</v>
      </c>
      <c r="C663" s="84" t="s">
        <v>25</v>
      </c>
      <c r="D663" s="84" t="s">
        <v>27</v>
      </c>
      <c r="E663" s="84" t="s">
        <v>924</v>
      </c>
      <c r="F663" s="84" t="s">
        <v>30</v>
      </c>
      <c r="G663" s="87">
        <f>G664</f>
        <v>0</v>
      </c>
      <c r="H663" s="87"/>
      <c r="I663" s="87"/>
      <c r="J663" s="177"/>
    </row>
    <row r="664" spans="1:18" ht="19.5" hidden="1" customHeight="1">
      <c r="A664" s="82" t="s">
        <v>31</v>
      </c>
      <c r="B664" s="84" t="s">
        <v>93</v>
      </c>
      <c r="C664" s="84" t="s">
        <v>25</v>
      </c>
      <c r="D664" s="84" t="s">
        <v>27</v>
      </c>
      <c r="E664" s="84" t="s">
        <v>924</v>
      </c>
      <c r="F664" s="84" t="s">
        <v>32</v>
      </c>
      <c r="G664" s="87"/>
      <c r="H664" s="87"/>
      <c r="I664" s="87"/>
      <c r="J664" s="177"/>
    </row>
    <row r="665" spans="1:18" ht="32.25" customHeight="1">
      <c r="A665" s="82" t="s">
        <v>426</v>
      </c>
      <c r="B665" s="84" t="s">
        <v>93</v>
      </c>
      <c r="C665" s="84" t="s">
        <v>25</v>
      </c>
      <c r="D665" s="84" t="s">
        <v>27</v>
      </c>
      <c r="E665" s="84" t="s">
        <v>533</v>
      </c>
      <c r="F665" s="84"/>
      <c r="G665" s="87">
        <f t="shared" ref="G665:I665" si="183">G666</f>
        <v>206212</v>
      </c>
      <c r="H665" s="87">
        <f t="shared" si="183"/>
        <v>0</v>
      </c>
      <c r="I665" s="87">
        <f t="shared" si="183"/>
        <v>0</v>
      </c>
      <c r="J665" s="177"/>
    </row>
    <row r="666" spans="1:18" ht="26.4">
      <c r="A666" s="82" t="s">
        <v>29</v>
      </c>
      <c r="B666" s="84" t="s">
        <v>93</v>
      </c>
      <c r="C666" s="84" t="s">
        <v>25</v>
      </c>
      <c r="D666" s="84" t="s">
        <v>27</v>
      </c>
      <c r="E666" s="84" t="s">
        <v>533</v>
      </c>
      <c r="F666" s="84" t="s">
        <v>30</v>
      </c>
      <c r="G666" s="87">
        <f>G667</f>
        <v>206212</v>
      </c>
      <c r="H666" s="87">
        <f>H667</f>
        <v>0</v>
      </c>
      <c r="I666" s="87">
        <f>I667</f>
        <v>0</v>
      </c>
      <c r="J666" s="177"/>
    </row>
    <row r="667" spans="1:18">
      <c r="A667" s="82" t="s">
        <v>31</v>
      </c>
      <c r="B667" s="84" t="s">
        <v>93</v>
      </c>
      <c r="C667" s="84" t="s">
        <v>25</v>
      </c>
      <c r="D667" s="84" t="s">
        <v>27</v>
      </c>
      <c r="E667" s="15" t="s">
        <v>533</v>
      </c>
      <c r="F667" s="15" t="s">
        <v>32</v>
      </c>
      <c r="G667" s="70">
        <v>206212</v>
      </c>
      <c r="H667" s="70">
        <v>0</v>
      </c>
      <c r="I667" s="87">
        <v>0</v>
      </c>
      <c r="J667" s="177"/>
    </row>
    <row r="668" spans="1:18" s="3" customFormat="1" ht="66">
      <c r="A668" s="104" t="s">
        <v>866</v>
      </c>
      <c r="B668" s="149">
        <v>774</v>
      </c>
      <c r="C668" s="84" t="s">
        <v>25</v>
      </c>
      <c r="D668" s="84" t="s">
        <v>27</v>
      </c>
      <c r="E668" s="15" t="s">
        <v>753</v>
      </c>
      <c r="F668" s="15"/>
      <c r="G668" s="70">
        <f>G670</f>
        <v>1787576</v>
      </c>
      <c r="H668" s="70">
        <f>H670</f>
        <v>1787576</v>
      </c>
      <c r="I668" s="87">
        <f>I670</f>
        <v>1787576</v>
      </c>
      <c r="J668" s="177"/>
      <c r="K668" s="198"/>
      <c r="L668" s="198"/>
      <c r="M668" s="198"/>
      <c r="N668" s="198"/>
      <c r="O668" s="198"/>
      <c r="P668" s="198"/>
      <c r="Q668" s="198"/>
      <c r="R668" s="198"/>
    </row>
    <row r="669" spans="1:18" ht="26.4">
      <c r="A669" s="82" t="s">
        <v>29</v>
      </c>
      <c r="B669" s="84" t="s">
        <v>93</v>
      </c>
      <c r="C669" s="84" t="s">
        <v>25</v>
      </c>
      <c r="D669" s="84" t="s">
        <v>27</v>
      </c>
      <c r="E669" s="15" t="s">
        <v>753</v>
      </c>
      <c r="F669" s="15" t="s">
        <v>30</v>
      </c>
      <c r="G669" s="70">
        <f>G670</f>
        <v>1787576</v>
      </c>
      <c r="H669" s="70">
        <f>H670</f>
        <v>1787576</v>
      </c>
      <c r="I669" s="87">
        <f>I670</f>
        <v>1787576</v>
      </c>
      <c r="J669" s="177"/>
    </row>
    <row r="670" spans="1:18" s="3" customFormat="1">
      <c r="A670" s="82" t="s">
        <v>31</v>
      </c>
      <c r="B670" s="149">
        <v>774</v>
      </c>
      <c r="C670" s="84" t="s">
        <v>25</v>
      </c>
      <c r="D670" s="84" t="s">
        <v>27</v>
      </c>
      <c r="E670" s="15" t="s">
        <v>753</v>
      </c>
      <c r="F670" s="15" t="s">
        <v>32</v>
      </c>
      <c r="G670" s="70">
        <f>893788+893788</f>
        <v>1787576</v>
      </c>
      <c r="H670" s="70">
        <f>893788+893788</f>
        <v>1787576</v>
      </c>
      <c r="I670" s="87">
        <f>893788+893788</f>
        <v>1787576</v>
      </c>
      <c r="J670" s="177"/>
      <c r="K670" s="198"/>
      <c r="L670" s="198"/>
      <c r="M670" s="198"/>
      <c r="N670" s="198"/>
      <c r="O670" s="198"/>
      <c r="P670" s="198"/>
      <c r="Q670" s="198"/>
      <c r="R670" s="198"/>
    </row>
    <row r="671" spans="1:18" s="3" customFormat="1" ht="88.5" hidden="1" customHeight="1">
      <c r="A671" s="82" t="s">
        <v>715</v>
      </c>
      <c r="B671" s="149">
        <v>774</v>
      </c>
      <c r="C671" s="84" t="s">
        <v>25</v>
      </c>
      <c r="D671" s="84" t="s">
        <v>27</v>
      </c>
      <c r="E671" s="15" t="s">
        <v>686</v>
      </c>
      <c r="F671" s="15"/>
      <c r="G671" s="70">
        <f>G673</f>
        <v>0</v>
      </c>
      <c r="H671" s="70">
        <f>H673</f>
        <v>0</v>
      </c>
      <c r="I671" s="87">
        <f>I673</f>
        <v>0</v>
      </c>
      <c r="J671" s="177"/>
      <c r="K671" s="198"/>
      <c r="L671" s="198"/>
      <c r="M671" s="198"/>
      <c r="N671" s="198"/>
      <c r="O671" s="198"/>
      <c r="P671" s="198"/>
      <c r="Q671" s="198"/>
      <c r="R671" s="198"/>
    </row>
    <row r="672" spans="1:18" ht="26.4" hidden="1">
      <c r="A672" s="82" t="s">
        <v>95</v>
      </c>
      <c r="B672" s="84" t="s">
        <v>93</v>
      </c>
      <c r="C672" s="84" t="s">
        <v>25</v>
      </c>
      <c r="D672" s="84" t="s">
        <v>27</v>
      </c>
      <c r="E672" s="15" t="s">
        <v>686</v>
      </c>
      <c r="F672" s="15" t="s">
        <v>346</v>
      </c>
      <c r="G672" s="70">
        <f>G673</f>
        <v>0</v>
      </c>
      <c r="H672" s="70">
        <f>H673</f>
        <v>0</v>
      </c>
      <c r="I672" s="87">
        <f>I673</f>
        <v>0</v>
      </c>
      <c r="J672" s="177"/>
    </row>
    <row r="673" spans="1:18" s="3" customFormat="1" ht="92.4" hidden="1">
      <c r="A673" s="82" t="s">
        <v>417</v>
      </c>
      <c r="B673" s="149">
        <v>774</v>
      </c>
      <c r="C673" s="84" t="s">
        <v>25</v>
      </c>
      <c r="D673" s="84" t="s">
        <v>27</v>
      </c>
      <c r="E673" s="15" t="s">
        <v>686</v>
      </c>
      <c r="F673" s="15" t="s">
        <v>416</v>
      </c>
      <c r="G673" s="70"/>
      <c r="H673" s="70">
        <v>0</v>
      </c>
      <c r="I673" s="87">
        <v>0</v>
      </c>
      <c r="J673" s="177"/>
      <c r="K673" s="198"/>
      <c r="L673" s="198"/>
      <c r="M673" s="198"/>
      <c r="N673" s="198"/>
      <c r="O673" s="198"/>
      <c r="P673" s="198"/>
      <c r="Q673" s="198"/>
      <c r="R673" s="198"/>
    </row>
    <row r="674" spans="1:18" s="3" customFormat="1" ht="39.6" hidden="1">
      <c r="A674" s="82" t="s">
        <v>688</v>
      </c>
      <c r="B674" s="149">
        <v>774</v>
      </c>
      <c r="C674" s="84" t="s">
        <v>25</v>
      </c>
      <c r="D674" s="84" t="s">
        <v>27</v>
      </c>
      <c r="E674" s="15" t="s">
        <v>687</v>
      </c>
      <c r="F674" s="15"/>
      <c r="G674" s="70">
        <f>G676</f>
        <v>0</v>
      </c>
      <c r="H674" s="70">
        <f>H676</f>
        <v>0</v>
      </c>
      <c r="I674" s="87">
        <f>I676</f>
        <v>0</v>
      </c>
      <c r="J674" s="177"/>
      <c r="K674" s="198"/>
      <c r="L674" s="198"/>
      <c r="M674" s="198"/>
      <c r="N674" s="198"/>
      <c r="O674" s="198"/>
      <c r="P674" s="198"/>
      <c r="Q674" s="198"/>
      <c r="R674" s="198"/>
    </row>
    <row r="675" spans="1:18" ht="26.4" hidden="1">
      <c r="A675" s="82" t="s">
        <v>95</v>
      </c>
      <c r="B675" s="84" t="s">
        <v>93</v>
      </c>
      <c r="C675" s="84" t="s">
        <v>25</v>
      </c>
      <c r="D675" s="84" t="s">
        <v>27</v>
      </c>
      <c r="E675" s="15" t="s">
        <v>687</v>
      </c>
      <c r="F675" s="15" t="s">
        <v>346</v>
      </c>
      <c r="G675" s="70">
        <f>G676</f>
        <v>0</v>
      </c>
      <c r="H675" s="70">
        <f>H676</f>
        <v>0</v>
      </c>
      <c r="I675" s="87">
        <f>I676</f>
        <v>0</v>
      </c>
      <c r="J675" s="177"/>
    </row>
    <row r="676" spans="1:18" s="3" customFormat="1" ht="92.4" hidden="1">
      <c r="A676" s="82" t="s">
        <v>417</v>
      </c>
      <c r="B676" s="149">
        <v>774</v>
      </c>
      <c r="C676" s="84" t="s">
        <v>25</v>
      </c>
      <c r="D676" s="84" t="s">
        <v>27</v>
      </c>
      <c r="E676" s="15" t="s">
        <v>687</v>
      </c>
      <c r="F676" s="15" t="s">
        <v>416</v>
      </c>
      <c r="G676" s="70"/>
      <c r="H676" s="70">
        <v>0</v>
      </c>
      <c r="I676" s="87">
        <v>0</v>
      </c>
      <c r="J676" s="177"/>
      <c r="K676" s="198"/>
      <c r="L676" s="198"/>
      <c r="M676" s="198"/>
      <c r="N676" s="198"/>
      <c r="O676" s="198"/>
      <c r="P676" s="198"/>
      <c r="Q676" s="198"/>
      <c r="R676" s="198"/>
    </row>
    <row r="677" spans="1:18" ht="63" hidden="1" customHeight="1">
      <c r="A677" s="82" t="s">
        <v>411</v>
      </c>
      <c r="B677" s="84" t="s">
        <v>93</v>
      </c>
      <c r="C677" s="84" t="s">
        <v>25</v>
      </c>
      <c r="D677" s="84" t="s">
        <v>27</v>
      </c>
      <c r="E677" s="15" t="s">
        <v>752</v>
      </c>
      <c r="F677" s="15"/>
      <c r="G677" s="70">
        <f t="shared" ref="G677:I677" si="184">G678</f>
        <v>0</v>
      </c>
      <c r="H677" s="70">
        <f t="shared" si="184"/>
        <v>0</v>
      </c>
      <c r="I677" s="87">
        <f t="shared" si="184"/>
        <v>0</v>
      </c>
      <c r="J677" s="177"/>
    </row>
    <row r="678" spans="1:18" ht="26.4" hidden="1">
      <c r="A678" s="82" t="s">
        <v>29</v>
      </c>
      <c r="B678" s="84" t="s">
        <v>93</v>
      </c>
      <c r="C678" s="84" t="s">
        <v>25</v>
      </c>
      <c r="D678" s="84" t="s">
        <v>27</v>
      </c>
      <c r="E678" s="15" t="s">
        <v>752</v>
      </c>
      <c r="F678" s="15" t="s">
        <v>30</v>
      </c>
      <c r="G678" s="70">
        <f>G679</f>
        <v>0</v>
      </c>
      <c r="H678" s="70">
        <f>H679</f>
        <v>0</v>
      </c>
      <c r="I678" s="87">
        <f>I679</f>
        <v>0</v>
      </c>
      <c r="J678" s="177"/>
    </row>
    <row r="679" spans="1:18" hidden="1">
      <c r="A679" s="82" t="s">
        <v>31</v>
      </c>
      <c r="B679" s="84" t="s">
        <v>93</v>
      </c>
      <c r="C679" s="84" t="s">
        <v>25</v>
      </c>
      <c r="D679" s="84" t="s">
        <v>27</v>
      </c>
      <c r="E679" s="15" t="s">
        <v>752</v>
      </c>
      <c r="F679" s="15" t="s">
        <v>32</v>
      </c>
      <c r="G679" s="70"/>
      <c r="H679" s="70">
        <v>0</v>
      </c>
      <c r="I679" s="87">
        <v>0</v>
      </c>
      <c r="J679" s="177"/>
    </row>
    <row r="680" spans="1:18" s="18" customFormat="1" ht="51" customHeight="1">
      <c r="A680" s="280" t="s">
        <v>853</v>
      </c>
      <c r="B680" s="84" t="s">
        <v>93</v>
      </c>
      <c r="C680" s="84" t="s">
        <v>25</v>
      </c>
      <c r="D680" s="84" t="s">
        <v>27</v>
      </c>
      <c r="E680" s="15" t="s">
        <v>857</v>
      </c>
      <c r="F680" s="15"/>
      <c r="G680" s="70">
        <f t="shared" ref="G680:I681" si="185">G681</f>
        <v>1630221</v>
      </c>
      <c r="H680" s="70">
        <f t="shared" si="185"/>
        <v>830221</v>
      </c>
      <c r="I680" s="87">
        <f t="shared" si="185"/>
        <v>830221</v>
      </c>
      <c r="J680" s="177"/>
      <c r="K680" s="199"/>
      <c r="L680" s="199"/>
      <c r="M680" s="199"/>
      <c r="N680" s="199"/>
      <c r="O680" s="199"/>
      <c r="P680" s="199"/>
      <c r="Q680" s="199"/>
      <c r="R680" s="199"/>
    </row>
    <row r="681" spans="1:18" s="18" customFormat="1" ht="26.4">
      <c r="A681" s="82" t="s">
        <v>29</v>
      </c>
      <c r="B681" s="84" t="s">
        <v>93</v>
      </c>
      <c r="C681" s="84" t="s">
        <v>25</v>
      </c>
      <c r="D681" s="84" t="s">
        <v>27</v>
      </c>
      <c r="E681" s="15" t="s">
        <v>857</v>
      </c>
      <c r="F681" s="15" t="s">
        <v>30</v>
      </c>
      <c r="G681" s="70">
        <f t="shared" si="185"/>
        <v>1630221</v>
      </c>
      <c r="H681" s="70">
        <f t="shared" si="185"/>
        <v>830221</v>
      </c>
      <c r="I681" s="87">
        <f t="shared" si="185"/>
        <v>830221</v>
      </c>
      <c r="J681" s="177"/>
      <c r="K681" s="199"/>
      <c r="L681" s="199"/>
      <c r="M681" s="199"/>
      <c r="N681" s="199"/>
      <c r="O681" s="199"/>
      <c r="P681" s="199"/>
      <c r="Q681" s="199"/>
      <c r="R681" s="199"/>
    </row>
    <row r="682" spans="1:18">
      <c r="A682" s="82" t="s">
        <v>31</v>
      </c>
      <c r="B682" s="84" t="s">
        <v>93</v>
      </c>
      <c r="C682" s="84" t="s">
        <v>25</v>
      </c>
      <c r="D682" s="84" t="s">
        <v>27</v>
      </c>
      <c r="E682" s="15" t="s">
        <v>857</v>
      </c>
      <c r="F682" s="15" t="s">
        <v>32</v>
      </c>
      <c r="G682" s="70">
        <v>1630221</v>
      </c>
      <c r="H682" s="70">
        <f>1630221-800000</f>
        <v>830221</v>
      </c>
      <c r="I682" s="87">
        <f>1630221-800000</f>
        <v>830221</v>
      </c>
      <c r="J682" s="177"/>
    </row>
    <row r="683" spans="1:18" s="18" customFormat="1" ht="92.4">
      <c r="A683" s="104" t="s">
        <v>1079</v>
      </c>
      <c r="B683" s="84" t="s">
        <v>93</v>
      </c>
      <c r="C683" s="84" t="s">
        <v>25</v>
      </c>
      <c r="D683" s="84" t="s">
        <v>27</v>
      </c>
      <c r="E683" s="15" t="s">
        <v>649</v>
      </c>
      <c r="F683" s="15"/>
      <c r="G683" s="70">
        <f t="shared" ref="G683:I684" si="186">G684</f>
        <v>64906.84</v>
      </c>
      <c r="H683" s="70">
        <f t="shared" si="186"/>
        <v>0</v>
      </c>
      <c r="I683" s="87">
        <f t="shared" si="186"/>
        <v>0</v>
      </c>
      <c r="J683" s="177"/>
      <c r="K683" s="199"/>
      <c r="L683" s="199"/>
      <c r="M683" s="199"/>
      <c r="N683" s="199"/>
      <c r="O683" s="199"/>
      <c r="P683" s="199"/>
      <c r="Q683" s="199"/>
      <c r="R683" s="199"/>
    </row>
    <row r="684" spans="1:18" s="18" customFormat="1" ht="26.4">
      <c r="A684" s="82" t="s">
        <v>29</v>
      </c>
      <c r="B684" s="84" t="s">
        <v>93</v>
      </c>
      <c r="C684" s="84" t="s">
        <v>25</v>
      </c>
      <c r="D684" s="84" t="s">
        <v>27</v>
      </c>
      <c r="E684" s="15" t="s">
        <v>649</v>
      </c>
      <c r="F684" s="15" t="s">
        <v>30</v>
      </c>
      <c r="G684" s="70">
        <f t="shared" si="186"/>
        <v>64906.84</v>
      </c>
      <c r="H684" s="70">
        <f t="shared" si="186"/>
        <v>0</v>
      </c>
      <c r="I684" s="87">
        <f t="shared" si="186"/>
        <v>0</v>
      </c>
      <c r="J684" s="177"/>
      <c r="K684" s="199"/>
      <c r="L684" s="199"/>
      <c r="M684" s="199"/>
      <c r="N684" s="199"/>
      <c r="O684" s="199"/>
      <c r="P684" s="199"/>
      <c r="Q684" s="199"/>
      <c r="R684" s="199"/>
    </row>
    <row r="685" spans="1:18" s="18" customFormat="1">
      <c r="A685" s="82" t="s">
        <v>31</v>
      </c>
      <c r="B685" s="84" t="s">
        <v>93</v>
      </c>
      <c r="C685" s="84" t="s">
        <v>25</v>
      </c>
      <c r="D685" s="84" t="s">
        <v>27</v>
      </c>
      <c r="E685" s="15" t="s">
        <v>649</v>
      </c>
      <c r="F685" s="15" t="s">
        <v>32</v>
      </c>
      <c r="G685" s="70">
        <f>1300.84+63606</f>
        <v>64906.84</v>
      </c>
      <c r="H685" s="70"/>
      <c r="I685" s="87"/>
      <c r="J685" s="177"/>
      <c r="K685" s="199"/>
      <c r="L685" s="199"/>
      <c r="M685" s="199"/>
      <c r="N685" s="199"/>
      <c r="O685" s="199"/>
      <c r="P685" s="199"/>
      <c r="Q685" s="199"/>
      <c r="R685" s="199"/>
    </row>
    <row r="686" spans="1:18" s="3" customFormat="1" hidden="1">
      <c r="A686" s="82" t="s">
        <v>1</v>
      </c>
      <c r="B686" s="149">
        <v>774</v>
      </c>
      <c r="C686" s="84" t="s">
        <v>25</v>
      </c>
      <c r="D686" s="84" t="s">
        <v>27</v>
      </c>
      <c r="E686" s="15" t="s">
        <v>534</v>
      </c>
      <c r="F686" s="15"/>
      <c r="G686" s="70">
        <f t="shared" ref="G686:I687" si="187">G687</f>
        <v>0</v>
      </c>
      <c r="H686" s="70">
        <f t="shared" si="187"/>
        <v>0</v>
      </c>
      <c r="I686" s="87">
        <f t="shared" si="187"/>
        <v>0</v>
      </c>
      <c r="J686" s="177"/>
      <c r="K686" s="198"/>
      <c r="L686" s="198"/>
      <c r="M686" s="198"/>
      <c r="N686" s="198"/>
      <c r="O686" s="198"/>
      <c r="P686" s="198"/>
      <c r="Q686" s="198"/>
      <c r="R686" s="198"/>
    </row>
    <row r="687" spans="1:18" s="3" customFormat="1" ht="26.4" hidden="1">
      <c r="A687" s="82" t="s">
        <v>29</v>
      </c>
      <c r="B687" s="149">
        <v>774</v>
      </c>
      <c r="C687" s="84" t="s">
        <v>25</v>
      </c>
      <c r="D687" s="84" t="s">
        <v>27</v>
      </c>
      <c r="E687" s="15" t="s">
        <v>534</v>
      </c>
      <c r="F687" s="15" t="s">
        <v>30</v>
      </c>
      <c r="G687" s="70">
        <f t="shared" si="187"/>
        <v>0</v>
      </c>
      <c r="H687" s="70">
        <f t="shared" si="187"/>
        <v>0</v>
      </c>
      <c r="I687" s="87">
        <f t="shared" si="187"/>
        <v>0</v>
      </c>
      <c r="J687" s="177"/>
      <c r="K687" s="198"/>
      <c r="L687" s="198"/>
      <c r="M687" s="198"/>
      <c r="N687" s="198"/>
      <c r="O687" s="198"/>
      <c r="P687" s="198"/>
      <c r="Q687" s="198"/>
      <c r="R687" s="198"/>
    </row>
    <row r="688" spans="1:18" s="3" customFormat="1" hidden="1">
      <c r="A688" s="82" t="s">
        <v>31</v>
      </c>
      <c r="B688" s="149">
        <v>774</v>
      </c>
      <c r="C688" s="84" t="s">
        <v>25</v>
      </c>
      <c r="D688" s="84" t="s">
        <v>27</v>
      </c>
      <c r="E688" s="15" t="s">
        <v>534</v>
      </c>
      <c r="F688" s="15" t="s">
        <v>32</v>
      </c>
      <c r="G688" s="70"/>
      <c r="H688" s="70">
        <v>0</v>
      </c>
      <c r="I688" s="87">
        <v>0</v>
      </c>
      <c r="J688" s="177"/>
      <c r="K688" s="198"/>
      <c r="L688" s="198"/>
      <c r="M688" s="198"/>
      <c r="N688" s="198"/>
      <c r="O688" s="198"/>
      <c r="P688" s="198"/>
      <c r="Q688" s="198"/>
      <c r="R688" s="198"/>
    </row>
    <row r="689" spans="1:18" s="3" customFormat="1" ht="52.5" hidden="1" customHeight="1">
      <c r="A689" s="82" t="s">
        <v>411</v>
      </c>
      <c r="B689" s="149">
        <v>774</v>
      </c>
      <c r="C689" s="84" t="s">
        <v>25</v>
      </c>
      <c r="D689" s="84" t="s">
        <v>27</v>
      </c>
      <c r="E689" s="15" t="s">
        <v>596</v>
      </c>
      <c r="F689" s="15"/>
      <c r="G689" s="70">
        <f t="shared" ref="G689:I690" si="188">G690</f>
        <v>0</v>
      </c>
      <c r="H689" s="70">
        <f t="shared" si="188"/>
        <v>0</v>
      </c>
      <c r="I689" s="87">
        <f t="shared" si="188"/>
        <v>0</v>
      </c>
      <c r="J689" s="177"/>
      <c r="K689" s="198"/>
      <c r="L689" s="198"/>
      <c r="M689" s="198"/>
      <c r="N689" s="198"/>
      <c r="O689" s="198"/>
      <c r="P689" s="198"/>
      <c r="Q689" s="198"/>
      <c r="R689" s="198"/>
    </row>
    <row r="690" spans="1:18" s="3" customFormat="1" ht="26.4" hidden="1">
      <c r="A690" s="82" t="s">
        <v>29</v>
      </c>
      <c r="B690" s="149">
        <v>774</v>
      </c>
      <c r="C690" s="84" t="s">
        <v>25</v>
      </c>
      <c r="D690" s="84" t="s">
        <v>27</v>
      </c>
      <c r="E690" s="15" t="s">
        <v>596</v>
      </c>
      <c r="F690" s="15" t="s">
        <v>30</v>
      </c>
      <c r="G690" s="70">
        <f t="shared" si="188"/>
        <v>0</v>
      </c>
      <c r="H690" s="70">
        <f t="shared" si="188"/>
        <v>0</v>
      </c>
      <c r="I690" s="87">
        <f t="shared" si="188"/>
        <v>0</v>
      </c>
      <c r="J690" s="177"/>
      <c r="K690" s="198"/>
      <c r="L690" s="198"/>
      <c r="M690" s="198"/>
      <c r="N690" s="198"/>
      <c r="O690" s="198"/>
      <c r="P690" s="198"/>
      <c r="Q690" s="198"/>
      <c r="R690" s="198"/>
    </row>
    <row r="691" spans="1:18" s="3" customFormat="1" hidden="1">
      <c r="A691" s="82" t="s">
        <v>31</v>
      </c>
      <c r="B691" s="149">
        <v>774</v>
      </c>
      <c r="C691" s="84" t="s">
        <v>25</v>
      </c>
      <c r="D691" s="84" t="s">
        <v>27</v>
      </c>
      <c r="E691" s="15" t="s">
        <v>596</v>
      </c>
      <c r="F691" s="15" t="s">
        <v>32</v>
      </c>
      <c r="G691" s="70"/>
      <c r="H691" s="70"/>
      <c r="I691" s="87"/>
      <c r="J691" s="177"/>
      <c r="K691" s="198"/>
      <c r="L691" s="198"/>
      <c r="M691" s="198"/>
      <c r="N691" s="198"/>
      <c r="O691" s="198"/>
      <c r="P691" s="198"/>
      <c r="Q691" s="198"/>
      <c r="R691" s="198"/>
    </row>
    <row r="692" spans="1:18" s="18" customFormat="1" ht="92.4" hidden="1">
      <c r="A692" s="142" t="s">
        <v>754</v>
      </c>
      <c r="B692" s="84" t="s">
        <v>93</v>
      </c>
      <c r="C692" s="84" t="s">
        <v>25</v>
      </c>
      <c r="D692" s="84" t="s">
        <v>27</v>
      </c>
      <c r="E692" s="15" t="s">
        <v>753</v>
      </c>
      <c r="F692" s="15"/>
      <c r="G692" s="70">
        <f t="shared" ref="G692:I693" si="189">G693</f>
        <v>0</v>
      </c>
      <c r="H692" s="70">
        <f t="shared" si="189"/>
        <v>0</v>
      </c>
      <c r="I692" s="87">
        <f t="shared" si="189"/>
        <v>0</v>
      </c>
      <c r="J692" s="177"/>
      <c r="K692" s="199"/>
      <c r="L692" s="199"/>
      <c r="M692" s="199"/>
      <c r="N692" s="199"/>
      <c r="O692" s="199"/>
      <c r="P692" s="199"/>
      <c r="Q692" s="199"/>
      <c r="R692" s="199"/>
    </row>
    <row r="693" spans="1:18" s="18" customFormat="1" ht="26.4" hidden="1">
      <c r="A693" s="82" t="s">
        <v>29</v>
      </c>
      <c r="B693" s="84" t="s">
        <v>93</v>
      </c>
      <c r="C693" s="84" t="s">
        <v>25</v>
      </c>
      <c r="D693" s="84" t="s">
        <v>27</v>
      </c>
      <c r="E693" s="15" t="s">
        <v>753</v>
      </c>
      <c r="F693" s="15" t="s">
        <v>30</v>
      </c>
      <c r="G693" s="70">
        <f t="shared" si="189"/>
        <v>0</v>
      </c>
      <c r="H693" s="70">
        <f t="shared" si="189"/>
        <v>0</v>
      </c>
      <c r="I693" s="87">
        <f t="shared" si="189"/>
        <v>0</v>
      </c>
      <c r="J693" s="177"/>
      <c r="K693" s="199"/>
      <c r="L693" s="199"/>
      <c r="M693" s="199"/>
      <c r="N693" s="199"/>
      <c r="O693" s="199"/>
      <c r="P693" s="199"/>
      <c r="Q693" s="199"/>
      <c r="R693" s="199"/>
    </row>
    <row r="694" spans="1:18" s="18" customFormat="1" hidden="1">
      <c r="A694" s="82" t="s">
        <v>31</v>
      </c>
      <c r="B694" s="84" t="s">
        <v>93</v>
      </c>
      <c r="C694" s="84" t="s">
        <v>25</v>
      </c>
      <c r="D694" s="84" t="s">
        <v>27</v>
      </c>
      <c r="E694" s="15" t="s">
        <v>753</v>
      </c>
      <c r="F694" s="15" t="s">
        <v>32</v>
      </c>
      <c r="G694" s="70"/>
      <c r="H694" s="70"/>
      <c r="I694" s="87"/>
      <c r="J694" s="177"/>
      <c r="K694" s="199"/>
      <c r="L694" s="199"/>
      <c r="M694" s="199"/>
      <c r="N694" s="199"/>
      <c r="O694" s="199"/>
      <c r="P694" s="199"/>
      <c r="Q694" s="199"/>
      <c r="R694" s="199"/>
    </row>
    <row r="695" spans="1:18" s="18" customFormat="1" hidden="1">
      <c r="A695" s="142"/>
      <c r="B695" s="84"/>
      <c r="C695" s="84" t="s">
        <v>25</v>
      </c>
      <c r="D695" s="84" t="s">
        <v>27</v>
      </c>
      <c r="E695" s="15"/>
      <c r="F695" s="15"/>
      <c r="G695" s="70"/>
      <c r="H695" s="70"/>
      <c r="I695" s="87"/>
      <c r="J695" s="177"/>
      <c r="K695" s="199"/>
      <c r="L695" s="199"/>
      <c r="M695" s="199"/>
      <c r="N695" s="199"/>
      <c r="O695" s="199"/>
      <c r="P695" s="199"/>
      <c r="Q695" s="199"/>
      <c r="R695" s="199"/>
    </row>
    <row r="696" spans="1:18" s="18" customFormat="1" hidden="1">
      <c r="A696" s="82"/>
      <c r="B696" s="84"/>
      <c r="C696" s="84" t="s">
        <v>25</v>
      </c>
      <c r="D696" s="84" t="s">
        <v>27</v>
      </c>
      <c r="E696" s="15"/>
      <c r="F696" s="15"/>
      <c r="G696" s="70"/>
      <c r="H696" s="70"/>
      <c r="I696" s="87"/>
      <c r="J696" s="177"/>
      <c r="K696" s="199"/>
      <c r="L696" s="199"/>
      <c r="M696" s="199"/>
      <c r="N696" s="199"/>
      <c r="O696" s="199"/>
      <c r="P696" s="199"/>
      <c r="Q696" s="199"/>
      <c r="R696" s="199"/>
    </row>
    <row r="697" spans="1:18" s="18" customFormat="1" hidden="1">
      <c r="A697" s="82"/>
      <c r="B697" s="84"/>
      <c r="C697" s="84" t="s">
        <v>25</v>
      </c>
      <c r="D697" s="84" t="s">
        <v>27</v>
      </c>
      <c r="E697" s="15"/>
      <c r="F697" s="15"/>
      <c r="G697" s="70"/>
      <c r="H697" s="70"/>
      <c r="I697" s="87"/>
      <c r="J697" s="177"/>
      <c r="K697" s="199"/>
      <c r="L697" s="199"/>
      <c r="M697" s="199"/>
      <c r="N697" s="199"/>
      <c r="O697" s="199"/>
      <c r="P697" s="199"/>
      <c r="Q697" s="199"/>
      <c r="R697" s="199"/>
    </row>
    <row r="698" spans="1:18" ht="54.75" customHeight="1">
      <c r="A698" s="104" t="s">
        <v>631</v>
      </c>
      <c r="B698" s="84" t="s">
        <v>93</v>
      </c>
      <c r="C698" s="84" t="s">
        <v>25</v>
      </c>
      <c r="D698" s="84" t="s">
        <v>27</v>
      </c>
      <c r="E698" s="15" t="s">
        <v>630</v>
      </c>
      <c r="F698" s="15"/>
      <c r="G698" s="70">
        <f t="shared" ref="G698:I698" si="190">G699</f>
        <v>30405510</v>
      </c>
      <c r="H698" s="70">
        <f t="shared" si="190"/>
        <v>30783990</v>
      </c>
      <c r="I698" s="87">
        <f t="shared" si="190"/>
        <v>30783990</v>
      </c>
      <c r="J698" s="177"/>
    </row>
    <row r="699" spans="1:18" ht="26.4">
      <c r="A699" s="82" t="s">
        <v>29</v>
      </c>
      <c r="B699" s="84" t="s">
        <v>93</v>
      </c>
      <c r="C699" s="84" t="s">
        <v>25</v>
      </c>
      <c r="D699" s="84" t="s">
        <v>27</v>
      </c>
      <c r="E699" s="84" t="s">
        <v>630</v>
      </c>
      <c r="F699" s="84" t="s">
        <v>30</v>
      </c>
      <c r="G699" s="87">
        <f>G700</f>
        <v>30405510</v>
      </c>
      <c r="H699" s="87">
        <f>H700</f>
        <v>30783990</v>
      </c>
      <c r="I699" s="87">
        <f>I700</f>
        <v>30783990</v>
      </c>
      <c r="J699" s="177"/>
    </row>
    <row r="700" spans="1:18">
      <c r="A700" s="82" t="s">
        <v>31</v>
      </c>
      <c r="B700" s="84" t="s">
        <v>93</v>
      </c>
      <c r="C700" s="84" t="s">
        <v>25</v>
      </c>
      <c r="D700" s="84" t="s">
        <v>27</v>
      </c>
      <c r="E700" s="84" t="s">
        <v>630</v>
      </c>
      <c r="F700" s="84" t="s">
        <v>32</v>
      </c>
      <c r="G700" s="87">
        <v>30405510</v>
      </c>
      <c r="H700" s="87">
        <v>30783990</v>
      </c>
      <c r="I700" s="87">
        <v>30783990</v>
      </c>
      <c r="J700" s="177"/>
    </row>
    <row r="701" spans="1:18" s="3" customFormat="1" hidden="1">
      <c r="A701" s="82" t="s">
        <v>862</v>
      </c>
      <c r="B701" s="149">
        <v>774</v>
      </c>
      <c r="C701" s="84" t="s">
        <v>25</v>
      </c>
      <c r="D701" s="84" t="s">
        <v>27</v>
      </c>
      <c r="E701" s="84" t="s">
        <v>908</v>
      </c>
      <c r="F701" s="84"/>
      <c r="G701" s="87">
        <f t="shared" ref="G701:I702" si="191">G702</f>
        <v>0</v>
      </c>
      <c r="H701" s="87">
        <f t="shared" si="191"/>
        <v>0</v>
      </c>
      <c r="I701" s="87">
        <f t="shared" si="191"/>
        <v>0</v>
      </c>
      <c r="J701" s="177"/>
      <c r="K701" s="198"/>
      <c r="L701" s="198"/>
      <c r="M701" s="198"/>
      <c r="N701" s="198"/>
      <c r="O701" s="198"/>
      <c r="P701" s="198"/>
      <c r="Q701" s="198"/>
      <c r="R701" s="198"/>
    </row>
    <row r="702" spans="1:18" s="3" customFormat="1" ht="26.4" hidden="1">
      <c r="A702" s="82" t="s">
        <v>29</v>
      </c>
      <c r="B702" s="149">
        <v>774</v>
      </c>
      <c r="C702" s="84" t="s">
        <v>25</v>
      </c>
      <c r="D702" s="84" t="s">
        <v>27</v>
      </c>
      <c r="E702" s="84" t="s">
        <v>908</v>
      </c>
      <c r="F702" s="84" t="s">
        <v>30</v>
      </c>
      <c r="G702" s="87">
        <f t="shared" si="191"/>
        <v>0</v>
      </c>
      <c r="H702" s="87">
        <f t="shared" si="191"/>
        <v>0</v>
      </c>
      <c r="I702" s="87">
        <f t="shared" si="191"/>
        <v>0</v>
      </c>
      <c r="J702" s="177"/>
      <c r="K702" s="198"/>
      <c r="L702" s="198"/>
      <c r="M702" s="198"/>
      <c r="N702" s="198"/>
      <c r="O702" s="198"/>
      <c r="P702" s="198"/>
      <c r="Q702" s="198"/>
      <c r="R702" s="198"/>
    </row>
    <row r="703" spans="1:18" s="3" customFormat="1" hidden="1">
      <c r="A703" s="82" t="s">
        <v>31</v>
      </c>
      <c r="B703" s="149">
        <v>774</v>
      </c>
      <c r="C703" s="84" t="s">
        <v>25</v>
      </c>
      <c r="D703" s="84" t="s">
        <v>27</v>
      </c>
      <c r="E703" s="84" t="s">
        <v>908</v>
      </c>
      <c r="F703" s="84" t="s">
        <v>32</v>
      </c>
      <c r="G703" s="87"/>
      <c r="H703" s="87"/>
      <c r="I703" s="87"/>
      <c r="J703" s="177"/>
      <c r="K703" s="198"/>
      <c r="L703" s="198"/>
      <c r="M703" s="198"/>
      <c r="N703" s="198"/>
      <c r="O703" s="198"/>
      <c r="P703" s="198"/>
      <c r="Q703" s="198"/>
      <c r="R703" s="198"/>
    </row>
    <row r="704" spans="1:18" ht="46.5" hidden="1" customHeight="1">
      <c r="A704" s="82" t="s">
        <v>696</v>
      </c>
      <c r="B704" s="84" t="s">
        <v>93</v>
      </c>
      <c r="C704" s="84" t="s">
        <v>25</v>
      </c>
      <c r="D704" s="84" t="s">
        <v>27</v>
      </c>
      <c r="E704" s="84" t="s">
        <v>695</v>
      </c>
      <c r="F704" s="84"/>
      <c r="G704" s="87">
        <f t="shared" ref="G704:I704" si="192">G705</f>
        <v>0</v>
      </c>
      <c r="H704" s="87">
        <f t="shared" si="192"/>
        <v>0</v>
      </c>
      <c r="I704" s="87">
        <f t="shared" si="192"/>
        <v>0</v>
      </c>
      <c r="J704" s="177"/>
    </row>
    <row r="705" spans="1:18" ht="39.75" hidden="1" customHeight="1">
      <c r="A705" s="82" t="s">
        <v>95</v>
      </c>
      <c r="B705" s="84" t="s">
        <v>93</v>
      </c>
      <c r="C705" s="84" t="s">
        <v>25</v>
      </c>
      <c r="D705" s="84" t="s">
        <v>27</v>
      </c>
      <c r="E705" s="84" t="s">
        <v>695</v>
      </c>
      <c r="F705" s="84" t="s">
        <v>30</v>
      </c>
      <c r="G705" s="87">
        <f>G706</f>
        <v>0</v>
      </c>
      <c r="H705" s="87">
        <f>H706</f>
        <v>0</v>
      </c>
      <c r="I705" s="87">
        <f>I706</f>
        <v>0</v>
      </c>
      <c r="J705" s="177"/>
    </row>
    <row r="706" spans="1:18" ht="46.5" hidden="1" customHeight="1">
      <c r="A706" s="82" t="s">
        <v>417</v>
      </c>
      <c r="B706" s="84" t="s">
        <v>93</v>
      </c>
      <c r="C706" s="84" t="s">
        <v>25</v>
      </c>
      <c r="D706" s="84" t="s">
        <v>27</v>
      </c>
      <c r="E706" s="84" t="s">
        <v>695</v>
      </c>
      <c r="F706" s="84" t="s">
        <v>32</v>
      </c>
      <c r="G706" s="87"/>
      <c r="H706" s="87">
        <v>0</v>
      </c>
      <c r="I706" s="87">
        <v>0</v>
      </c>
      <c r="J706" s="177"/>
    </row>
    <row r="707" spans="1:18" ht="54" hidden="1" customHeight="1">
      <c r="A707" s="82" t="s">
        <v>671</v>
      </c>
      <c r="B707" s="84" t="s">
        <v>93</v>
      </c>
      <c r="C707" s="84" t="s">
        <v>25</v>
      </c>
      <c r="D707" s="84" t="s">
        <v>27</v>
      </c>
      <c r="E707" s="84" t="s">
        <v>670</v>
      </c>
      <c r="F707" s="84"/>
      <c r="G707" s="87">
        <f t="shared" ref="G707:I707" si="193">G708</f>
        <v>0</v>
      </c>
      <c r="H707" s="87">
        <f t="shared" si="193"/>
        <v>0</v>
      </c>
      <c r="I707" s="87">
        <f t="shared" si="193"/>
        <v>0</v>
      </c>
      <c r="J707" s="177"/>
    </row>
    <row r="708" spans="1:18" ht="46.5" hidden="1" customHeight="1">
      <c r="A708" s="82" t="s">
        <v>95</v>
      </c>
      <c r="B708" s="84" t="s">
        <v>93</v>
      </c>
      <c r="C708" s="84" t="s">
        <v>25</v>
      </c>
      <c r="D708" s="84" t="s">
        <v>27</v>
      </c>
      <c r="E708" s="84" t="s">
        <v>670</v>
      </c>
      <c r="F708" s="84" t="s">
        <v>346</v>
      </c>
      <c r="G708" s="87">
        <f>G709</f>
        <v>0</v>
      </c>
      <c r="H708" s="87">
        <f>H709</f>
        <v>0</v>
      </c>
      <c r="I708" s="87">
        <f>I709</f>
        <v>0</v>
      </c>
      <c r="J708" s="177"/>
    </row>
    <row r="709" spans="1:18" ht="52.5" hidden="1" customHeight="1">
      <c r="A709" s="82" t="s">
        <v>417</v>
      </c>
      <c r="B709" s="84" t="s">
        <v>93</v>
      </c>
      <c r="C709" s="84" t="s">
        <v>25</v>
      </c>
      <c r="D709" s="84" t="s">
        <v>27</v>
      </c>
      <c r="E709" s="84" t="s">
        <v>670</v>
      </c>
      <c r="F709" s="84" t="s">
        <v>416</v>
      </c>
      <c r="G709" s="87"/>
      <c r="H709" s="87">
        <v>0</v>
      </c>
      <c r="I709" s="87">
        <v>0</v>
      </c>
      <c r="J709" s="177"/>
    </row>
    <row r="710" spans="1:18" ht="26.4">
      <c r="A710" s="82" t="s">
        <v>0</v>
      </c>
      <c r="B710" s="149">
        <v>774</v>
      </c>
      <c r="C710" s="84" t="s">
        <v>25</v>
      </c>
      <c r="D710" s="84" t="s">
        <v>27</v>
      </c>
      <c r="E710" s="84" t="s">
        <v>216</v>
      </c>
      <c r="F710" s="84"/>
      <c r="G710" s="85">
        <f>G794+G740+G746+G749+G752+G755+G758+G797+G711+G720+G729+G732+G735+G759+G783+G723+G728+G741+G714+G780+G786+G789+G717+G762+G765+G768+G771+G774+G777+G800</f>
        <v>27703827.02</v>
      </c>
      <c r="H710" s="85">
        <f t="shared" ref="H710:I710" si="194">H794+H740+H746+H749+H752+H755+H758+H797+H711+H720+H729+H732+H735+H759+H783+H723+H728+H741+H714</f>
        <v>3439218.02</v>
      </c>
      <c r="I710" s="85">
        <f t="shared" si="194"/>
        <v>3439218.02</v>
      </c>
      <c r="J710" s="178"/>
    </row>
    <row r="711" spans="1:18" ht="29.25" hidden="1" customHeight="1">
      <c r="A711" s="82" t="s">
        <v>922</v>
      </c>
      <c r="B711" s="84" t="s">
        <v>93</v>
      </c>
      <c r="C711" s="84" t="s">
        <v>25</v>
      </c>
      <c r="D711" s="84" t="s">
        <v>27</v>
      </c>
      <c r="E711" s="84" t="s">
        <v>921</v>
      </c>
      <c r="F711" s="84"/>
      <c r="G711" s="87">
        <f t="shared" ref="G711:I718" si="195">G712</f>
        <v>0</v>
      </c>
      <c r="H711" s="87">
        <f t="shared" si="195"/>
        <v>0</v>
      </c>
      <c r="I711" s="87">
        <f t="shared" si="195"/>
        <v>0</v>
      </c>
      <c r="J711" s="177"/>
    </row>
    <row r="712" spans="1:18" ht="26.4" hidden="1">
      <c r="A712" s="82" t="s">
        <v>29</v>
      </c>
      <c r="B712" s="84" t="s">
        <v>93</v>
      </c>
      <c r="C712" s="84" t="s">
        <v>25</v>
      </c>
      <c r="D712" s="84" t="s">
        <v>27</v>
      </c>
      <c r="E712" s="84" t="s">
        <v>921</v>
      </c>
      <c r="F712" s="84" t="s">
        <v>30</v>
      </c>
      <c r="G712" s="87">
        <f t="shared" si="195"/>
        <v>0</v>
      </c>
      <c r="H712" s="87">
        <f t="shared" si="195"/>
        <v>0</v>
      </c>
      <c r="I712" s="87">
        <f t="shared" si="195"/>
        <v>0</v>
      </c>
      <c r="J712" s="177"/>
    </row>
    <row r="713" spans="1:18" hidden="1">
      <c r="A713" s="82" t="s">
        <v>31</v>
      </c>
      <c r="B713" s="84" t="s">
        <v>93</v>
      </c>
      <c r="C713" s="84" t="s">
        <v>25</v>
      </c>
      <c r="D713" s="84" t="s">
        <v>27</v>
      </c>
      <c r="E713" s="84" t="s">
        <v>921</v>
      </c>
      <c r="F713" s="84" t="s">
        <v>32</v>
      </c>
      <c r="G713" s="87"/>
      <c r="H713" s="87"/>
      <c r="I713" s="87"/>
      <c r="J713" s="177"/>
    </row>
    <row r="714" spans="1:18" ht="59.25" hidden="1" customHeight="1">
      <c r="A714" s="82" t="s">
        <v>1017</v>
      </c>
      <c r="B714" s="84" t="s">
        <v>93</v>
      </c>
      <c r="C714" s="84" t="s">
        <v>25</v>
      </c>
      <c r="D714" s="84" t="s">
        <v>27</v>
      </c>
      <c r="E714" s="84" t="s">
        <v>1016</v>
      </c>
      <c r="F714" s="84"/>
      <c r="G714" s="87">
        <f t="shared" si="195"/>
        <v>0</v>
      </c>
      <c r="H714" s="87">
        <f t="shared" si="195"/>
        <v>0</v>
      </c>
      <c r="I714" s="87">
        <f t="shared" si="195"/>
        <v>0</v>
      </c>
      <c r="J714" s="177"/>
    </row>
    <row r="715" spans="1:18" ht="26.4" hidden="1">
      <c r="A715" s="82" t="s">
        <v>29</v>
      </c>
      <c r="B715" s="84" t="s">
        <v>93</v>
      </c>
      <c r="C715" s="84" t="s">
        <v>25</v>
      </c>
      <c r="D715" s="84" t="s">
        <v>27</v>
      </c>
      <c r="E715" s="84" t="s">
        <v>1016</v>
      </c>
      <c r="F715" s="84" t="s">
        <v>30</v>
      </c>
      <c r="G715" s="87">
        <f t="shared" si="195"/>
        <v>0</v>
      </c>
      <c r="H715" s="87">
        <f t="shared" si="195"/>
        <v>0</v>
      </c>
      <c r="I715" s="87">
        <f t="shared" si="195"/>
        <v>0</v>
      </c>
      <c r="J715" s="177"/>
    </row>
    <row r="716" spans="1:18" hidden="1">
      <c r="A716" s="82" t="s">
        <v>31</v>
      </c>
      <c r="B716" s="84" t="s">
        <v>93</v>
      </c>
      <c r="C716" s="84" t="s">
        <v>25</v>
      </c>
      <c r="D716" s="84" t="s">
        <v>27</v>
      </c>
      <c r="E716" s="84" t="s">
        <v>1016</v>
      </c>
      <c r="F716" s="84" t="s">
        <v>32</v>
      </c>
      <c r="G716" s="87"/>
      <c r="H716" s="87"/>
      <c r="I716" s="87"/>
      <c r="J716" s="177"/>
    </row>
    <row r="717" spans="1:18" ht="59.25" hidden="1" customHeight="1">
      <c r="A717" s="82" t="s">
        <v>1040</v>
      </c>
      <c r="B717" s="84" t="s">
        <v>93</v>
      </c>
      <c r="C717" s="84" t="s">
        <v>25</v>
      </c>
      <c r="D717" s="84" t="s">
        <v>27</v>
      </c>
      <c r="E717" s="84" t="s">
        <v>1039</v>
      </c>
      <c r="F717" s="84"/>
      <c r="G717" s="87">
        <f t="shared" si="195"/>
        <v>0</v>
      </c>
      <c r="H717" s="87">
        <f t="shared" si="195"/>
        <v>0</v>
      </c>
      <c r="I717" s="87">
        <f t="shared" si="195"/>
        <v>0</v>
      </c>
      <c r="J717" s="177"/>
    </row>
    <row r="718" spans="1:18" ht="26.4" hidden="1">
      <c r="A718" s="82" t="s">
        <v>29</v>
      </c>
      <c r="B718" s="84" t="s">
        <v>93</v>
      </c>
      <c r="C718" s="84" t="s">
        <v>25</v>
      </c>
      <c r="D718" s="84" t="s">
        <v>27</v>
      </c>
      <c r="E718" s="84" t="s">
        <v>1039</v>
      </c>
      <c r="F718" s="84" t="s">
        <v>30</v>
      </c>
      <c r="G718" s="87">
        <f t="shared" si="195"/>
        <v>0</v>
      </c>
      <c r="H718" s="87">
        <f t="shared" si="195"/>
        <v>0</v>
      </c>
      <c r="I718" s="87">
        <f t="shared" si="195"/>
        <v>0</v>
      </c>
      <c r="J718" s="177"/>
    </row>
    <row r="719" spans="1:18" hidden="1">
      <c r="A719" s="82" t="s">
        <v>31</v>
      </c>
      <c r="B719" s="84" t="s">
        <v>93</v>
      </c>
      <c r="C719" s="84" t="s">
        <v>25</v>
      </c>
      <c r="D719" s="84" t="s">
        <v>27</v>
      </c>
      <c r="E719" s="84" t="s">
        <v>1039</v>
      </c>
      <c r="F719" s="84" t="s">
        <v>32</v>
      </c>
      <c r="G719" s="87"/>
      <c r="H719" s="87"/>
      <c r="I719" s="87"/>
      <c r="J719" s="177"/>
    </row>
    <row r="720" spans="1:18" s="3" customFormat="1" ht="39" customHeight="1">
      <c r="A720" s="82" t="s">
        <v>796</v>
      </c>
      <c r="B720" s="149">
        <v>774</v>
      </c>
      <c r="C720" s="84" t="s">
        <v>25</v>
      </c>
      <c r="D720" s="84" t="s">
        <v>27</v>
      </c>
      <c r="E720" s="84" t="s">
        <v>439</v>
      </c>
      <c r="F720" s="84"/>
      <c r="G720" s="87">
        <f>G721</f>
        <v>2100000</v>
      </c>
      <c r="H720" s="87">
        <f t="shared" ref="H720:I720" si="196">H721</f>
        <v>2100000</v>
      </c>
      <c r="I720" s="87">
        <f t="shared" si="196"/>
        <v>2100000</v>
      </c>
      <c r="J720" s="177"/>
      <c r="K720" s="198"/>
      <c r="L720" s="198"/>
      <c r="M720" s="198"/>
      <c r="N720" s="198"/>
      <c r="O720" s="198"/>
      <c r="P720" s="198"/>
      <c r="Q720" s="198"/>
      <c r="R720" s="198"/>
    </row>
    <row r="721" spans="1:18" s="3" customFormat="1" ht="39" customHeight="1">
      <c r="A721" s="82" t="s">
        <v>29</v>
      </c>
      <c r="B721" s="149">
        <v>774</v>
      </c>
      <c r="C721" s="84" t="s">
        <v>25</v>
      </c>
      <c r="D721" s="84" t="s">
        <v>27</v>
      </c>
      <c r="E721" s="84" t="s">
        <v>439</v>
      </c>
      <c r="F721" s="84" t="s">
        <v>30</v>
      </c>
      <c r="G721" s="87">
        <f>G722</f>
        <v>2100000</v>
      </c>
      <c r="H721" s="87">
        <f t="shared" ref="H721:I721" si="197">H722</f>
        <v>2100000</v>
      </c>
      <c r="I721" s="87">
        <f t="shared" si="197"/>
        <v>2100000</v>
      </c>
      <c r="J721" s="177"/>
      <c r="K721" s="198"/>
      <c r="L721" s="198"/>
      <c r="M721" s="198"/>
      <c r="N721" s="198"/>
      <c r="O721" s="198"/>
      <c r="P721" s="198"/>
      <c r="Q721" s="198"/>
      <c r="R721" s="198"/>
    </row>
    <row r="722" spans="1:18" s="3" customFormat="1" ht="13.5" customHeight="1">
      <c r="A722" s="82" t="s">
        <v>31</v>
      </c>
      <c r="B722" s="149">
        <v>774</v>
      </c>
      <c r="C722" s="84" t="s">
        <v>25</v>
      </c>
      <c r="D722" s="84" t="s">
        <v>27</v>
      </c>
      <c r="E722" s="84" t="s">
        <v>439</v>
      </c>
      <c r="F722" s="84" t="s">
        <v>32</v>
      </c>
      <c r="G722" s="70">
        <f>1400000+700000</f>
        <v>2100000</v>
      </c>
      <c r="H722" s="87">
        <f>1400000+700000</f>
        <v>2100000</v>
      </c>
      <c r="I722" s="87">
        <f>1400000+700000</f>
        <v>2100000</v>
      </c>
      <c r="J722" s="177"/>
      <c r="K722" s="198"/>
      <c r="L722" s="198"/>
      <c r="M722" s="198"/>
      <c r="N722" s="198"/>
      <c r="O722" s="198"/>
      <c r="P722" s="198"/>
      <c r="Q722" s="198"/>
      <c r="R722" s="198"/>
    </row>
    <row r="723" spans="1:18" s="3" customFormat="1" ht="39.6" hidden="1">
      <c r="A723" s="82" t="s">
        <v>875</v>
      </c>
      <c r="B723" s="149">
        <v>774</v>
      </c>
      <c r="C723" s="84" t="s">
        <v>25</v>
      </c>
      <c r="D723" s="84" t="s">
        <v>27</v>
      </c>
      <c r="E723" s="84" t="s">
        <v>874</v>
      </c>
      <c r="F723" s="84"/>
      <c r="G723" s="70">
        <f>G724</f>
        <v>0</v>
      </c>
      <c r="H723" s="87">
        <f t="shared" ref="H723:I727" si="198">H724</f>
        <v>0</v>
      </c>
      <c r="I723" s="87">
        <f t="shared" si="198"/>
        <v>0</v>
      </c>
      <c r="J723" s="177"/>
      <c r="K723" s="198"/>
      <c r="L723" s="198"/>
      <c r="M723" s="198"/>
      <c r="N723" s="198"/>
      <c r="O723" s="198"/>
      <c r="P723" s="198"/>
      <c r="Q723" s="198"/>
      <c r="R723" s="198"/>
    </row>
    <row r="724" spans="1:18" s="3" customFormat="1" ht="33" hidden="1" customHeight="1">
      <c r="A724" s="82" t="s">
        <v>29</v>
      </c>
      <c r="B724" s="149">
        <v>774</v>
      </c>
      <c r="C724" s="84" t="s">
        <v>25</v>
      </c>
      <c r="D724" s="84" t="s">
        <v>27</v>
      </c>
      <c r="E724" s="84" t="s">
        <v>874</v>
      </c>
      <c r="F724" s="84" t="s">
        <v>30</v>
      </c>
      <c r="G724" s="70">
        <f>G725</f>
        <v>0</v>
      </c>
      <c r="H724" s="87">
        <f t="shared" si="198"/>
        <v>0</v>
      </c>
      <c r="I724" s="87">
        <f t="shared" si="198"/>
        <v>0</v>
      </c>
      <c r="J724" s="177"/>
      <c r="K724" s="198"/>
      <c r="L724" s="198"/>
      <c r="M724" s="198"/>
      <c r="N724" s="198"/>
      <c r="O724" s="198"/>
      <c r="P724" s="198"/>
      <c r="Q724" s="198"/>
      <c r="R724" s="198"/>
    </row>
    <row r="725" spans="1:18" s="3" customFormat="1" hidden="1">
      <c r="A725" s="82" t="s">
        <v>31</v>
      </c>
      <c r="B725" s="149">
        <v>774</v>
      </c>
      <c r="C725" s="84" t="s">
        <v>25</v>
      </c>
      <c r="D725" s="84" t="s">
        <v>27</v>
      </c>
      <c r="E725" s="84" t="s">
        <v>874</v>
      </c>
      <c r="F725" s="84" t="s">
        <v>32</v>
      </c>
      <c r="G725" s="70"/>
      <c r="H725" s="87"/>
      <c r="I725" s="87"/>
      <c r="J725" s="177"/>
      <c r="K725" s="198"/>
      <c r="L725" s="198"/>
      <c r="M725" s="198"/>
      <c r="N725" s="198"/>
      <c r="O725" s="198"/>
      <c r="P725" s="198"/>
      <c r="Q725" s="198"/>
      <c r="R725" s="198"/>
    </row>
    <row r="726" spans="1:18" s="3" customFormat="1" ht="39.6" hidden="1">
      <c r="A726" s="82" t="s">
        <v>877</v>
      </c>
      <c r="B726" s="149">
        <v>774</v>
      </c>
      <c r="C726" s="84" t="s">
        <v>25</v>
      </c>
      <c r="D726" s="84" t="s">
        <v>27</v>
      </c>
      <c r="E726" s="84" t="s">
        <v>876</v>
      </c>
      <c r="F726" s="84"/>
      <c r="G726" s="70">
        <f>G727</f>
        <v>0</v>
      </c>
      <c r="H726" s="87">
        <f t="shared" si="198"/>
        <v>0</v>
      </c>
      <c r="I726" s="87">
        <f t="shared" si="198"/>
        <v>0</v>
      </c>
      <c r="J726" s="177"/>
      <c r="K726" s="198"/>
      <c r="L726" s="198"/>
      <c r="M726" s="198"/>
      <c r="N726" s="198"/>
      <c r="O726" s="198"/>
      <c r="P726" s="198"/>
      <c r="Q726" s="198"/>
      <c r="R726" s="198"/>
    </row>
    <row r="727" spans="1:18" s="3" customFormat="1" ht="33" hidden="1" customHeight="1">
      <c r="A727" s="82" t="s">
        <v>29</v>
      </c>
      <c r="B727" s="149">
        <v>774</v>
      </c>
      <c r="C727" s="84" t="s">
        <v>25</v>
      </c>
      <c r="D727" s="84" t="s">
        <v>27</v>
      </c>
      <c r="E727" s="84" t="s">
        <v>876</v>
      </c>
      <c r="F727" s="84" t="s">
        <v>30</v>
      </c>
      <c r="G727" s="70">
        <f>G728</f>
        <v>0</v>
      </c>
      <c r="H727" s="87">
        <f t="shared" si="198"/>
        <v>0</v>
      </c>
      <c r="I727" s="87">
        <f t="shared" si="198"/>
        <v>0</v>
      </c>
      <c r="J727" s="177"/>
      <c r="K727" s="198"/>
      <c r="L727" s="198"/>
      <c r="M727" s="198"/>
      <c r="N727" s="198"/>
      <c r="O727" s="198"/>
      <c r="P727" s="198"/>
      <c r="Q727" s="198"/>
      <c r="R727" s="198"/>
    </row>
    <row r="728" spans="1:18" s="3" customFormat="1" hidden="1">
      <c r="A728" s="82" t="s">
        <v>31</v>
      </c>
      <c r="B728" s="149">
        <v>774</v>
      </c>
      <c r="C728" s="84" t="s">
        <v>25</v>
      </c>
      <c r="D728" s="84" t="s">
        <v>27</v>
      </c>
      <c r="E728" s="84" t="s">
        <v>876</v>
      </c>
      <c r="F728" s="84" t="s">
        <v>32</v>
      </c>
      <c r="G728" s="70"/>
      <c r="H728" s="87"/>
      <c r="I728" s="87"/>
      <c r="J728" s="177"/>
      <c r="K728" s="198"/>
      <c r="L728" s="198"/>
      <c r="M728" s="198"/>
      <c r="N728" s="198"/>
      <c r="O728" s="198"/>
      <c r="P728" s="198"/>
      <c r="Q728" s="198"/>
      <c r="R728" s="198"/>
    </row>
    <row r="729" spans="1:18" s="3" customFormat="1" ht="39.6" hidden="1">
      <c r="A729" s="82" t="s">
        <v>797</v>
      </c>
      <c r="B729" s="149">
        <v>774</v>
      </c>
      <c r="C729" s="84" t="s">
        <v>25</v>
      </c>
      <c r="D729" s="84" t="s">
        <v>27</v>
      </c>
      <c r="E729" s="84" t="s">
        <v>746</v>
      </c>
      <c r="F729" s="84"/>
      <c r="G729" s="70">
        <f t="shared" ref="G729:I736" si="199">G730</f>
        <v>0</v>
      </c>
      <c r="H729" s="87">
        <f t="shared" si="199"/>
        <v>0</v>
      </c>
      <c r="I729" s="87">
        <f t="shared" si="199"/>
        <v>0</v>
      </c>
      <c r="J729" s="177"/>
      <c r="K729" s="198"/>
      <c r="L729" s="198"/>
      <c r="M729" s="198"/>
      <c r="N729" s="198"/>
      <c r="O729" s="198"/>
      <c r="P729" s="198"/>
      <c r="Q729" s="198"/>
      <c r="R729" s="198"/>
    </row>
    <row r="730" spans="1:18" s="3" customFormat="1" ht="26.4" hidden="1">
      <c r="A730" s="82" t="s">
        <v>29</v>
      </c>
      <c r="B730" s="149">
        <v>774</v>
      </c>
      <c r="C730" s="84" t="s">
        <v>25</v>
      </c>
      <c r="D730" s="84" t="s">
        <v>27</v>
      </c>
      <c r="E730" s="84" t="s">
        <v>746</v>
      </c>
      <c r="F730" s="84" t="s">
        <v>30</v>
      </c>
      <c r="G730" s="70">
        <f t="shared" si="199"/>
        <v>0</v>
      </c>
      <c r="H730" s="87">
        <f t="shared" si="199"/>
        <v>0</v>
      </c>
      <c r="I730" s="87">
        <f t="shared" si="199"/>
        <v>0</v>
      </c>
      <c r="J730" s="177"/>
      <c r="K730" s="198"/>
      <c r="L730" s="198"/>
      <c r="M730" s="198"/>
      <c r="N730" s="198"/>
      <c r="O730" s="198"/>
      <c r="P730" s="198"/>
      <c r="Q730" s="198"/>
      <c r="R730" s="198"/>
    </row>
    <row r="731" spans="1:18" s="3" customFormat="1" hidden="1">
      <c r="A731" s="82" t="s">
        <v>31</v>
      </c>
      <c r="B731" s="149">
        <v>774</v>
      </c>
      <c r="C731" s="84" t="s">
        <v>25</v>
      </c>
      <c r="D731" s="84" t="s">
        <v>27</v>
      </c>
      <c r="E731" s="84" t="s">
        <v>746</v>
      </c>
      <c r="F731" s="84" t="s">
        <v>32</v>
      </c>
      <c r="G731" s="70"/>
      <c r="H731" s="87"/>
      <c r="I731" s="87"/>
      <c r="J731" s="177"/>
      <c r="K731" s="198"/>
      <c r="L731" s="198"/>
      <c r="M731" s="198"/>
      <c r="N731" s="198"/>
      <c r="O731" s="198"/>
      <c r="P731" s="198"/>
      <c r="Q731" s="198"/>
      <c r="R731" s="198"/>
    </row>
    <row r="732" spans="1:18" s="3" customFormat="1">
      <c r="A732" s="82" t="s">
        <v>859</v>
      </c>
      <c r="B732" s="149">
        <v>774</v>
      </c>
      <c r="C732" s="84" t="s">
        <v>25</v>
      </c>
      <c r="D732" s="84" t="s">
        <v>27</v>
      </c>
      <c r="E732" s="84" t="s">
        <v>858</v>
      </c>
      <c r="F732" s="84"/>
      <c r="G732" s="70">
        <f t="shared" si="199"/>
        <v>337451</v>
      </c>
      <c r="H732" s="87">
        <f t="shared" si="199"/>
        <v>0</v>
      </c>
      <c r="I732" s="87">
        <f t="shared" si="199"/>
        <v>0</v>
      </c>
      <c r="J732" s="177"/>
      <c r="K732" s="198"/>
      <c r="L732" s="198"/>
      <c r="M732" s="198"/>
      <c r="N732" s="198"/>
      <c r="O732" s="198"/>
      <c r="P732" s="198"/>
      <c r="Q732" s="198"/>
      <c r="R732" s="198"/>
    </row>
    <row r="733" spans="1:18" s="3" customFormat="1" ht="26.4">
      <c r="A733" s="82" t="s">
        <v>29</v>
      </c>
      <c r="B733" s="149">
        <v>774</v>
      </c>
      <c r="C733" s="84" t="s">
        <v>25</v>
      </c>
      <c r="D733" s="84" t="s">
        <v>27</v>
      </c>
      <c r="E733" s="84" t="s">
        <v>858</v>
      </c>
      <c r="F733" s="84" t="s">
        <v>30</v>
      </c>
      <c r="G733" s="70">
        <f t="shared" si="199"/>
        <v>337451</v>
      </c>
      <c r="H733" s="87">
        <f t="shared" si="199"/>
        <v>0</v>
      </c>
      <c r="I733" s="87">
        <f t="shared" si="199"/>
        <v>0</v>
      </c>
      <c r="J733" s="177"/>
      <c r="K733" s="198"/>
      <c r="L733" s="198"/>
      <c r="M733" s="198"/>
      <c r="N733" s="198"/>
      <c r="O733" s="198"/>
      <c r="P733" s="198"/>
      <c r="Q733" s="198"/>
      <c r="R733" s="198"/>
    </row>
    <row r="734" spans="1:18" s="3" customFormat="1">
      <c r="A734" s="82" t="s">
        <v>31</v>
      </c>
      <c r="B734" s="149">
        <v>774</v>
      </c>
      <c r="C734" s="84" t="s">
        <v>25</v>
      </c>
      <c r="D734" s="84" t="s">
        <v>27</v>
      </c>
      <c r="E734" s="84" t="s">
        <v>858</v>
      </c>
      <c r="F734" s="84" t="s">
        <v>32</v>
      </c>
      <c r="G734" s="70">
        <v>337451</v>
      </c>
      <c r="H734" s="87"/>
      <c r="I734" s="87"/>
      <c r="J734" s="177"/>
      <c r="K734" s="198"/>
      <c r="L734" s="198"/>
      <c r="M734" s="198"/>
      <c r="N734" s="198"/>
      <c r="O734" s="198"/>
      <c r="P734" s="198"/>
      <c r="Q734" s="198"/>
      <c r="R734" s="198"/>
    </row>
    <row r="735" spans="1:18" s="3" customFormat="1" ht="25.5" customHeight="1">
      <c r="A735" s="82" t="s">
        <v>861</v>
      </c>
      <c r="B735" s="149">
        <v>774</v>
      </c>
      <c r="C735" s="84" t="s">
        <v>25</v>
      </c>
      <c r="D735" s="84" t="s">
        <v>27</v>
      </c>
      <c r="E735" s="84" t="s">
        <v>860</v>
      </c>
      <c r="F735" s="84"/>
      <c r="G735" s="70">
        <f t="shared" si="199"/>
        <v>250000</v>
      </c>
      <c r="H735" s="87">
        <f t="shared" si="199"/>
        <v>0</v>
      </c>
      <c r="I735" s="87">
        <f t="shared" si="199"/>
        <v>0</v>
      </c>
      <c r="J735" s="177"/>
      <c r="K735" s="198"/>
      <c r="L735" s="198"/>
      <c r="M735" s="198"/>
      <c r="N735" s="198"/>
      <c r="O735" s="198"/>
      <c r="P735" s="198"/>
      <c r="Q735" s="198"/>
      <c r="R735" s="198"/>
    </row>
    <row r="736" spans="1:18" s="3" customFormat="1" ht="26.4">
      <c r="A736" s="82" t="s">
        <v>29</v>
      </c>
      <c r="B736" s="149">
        <v>774</v>
      </c>
      <c r="C736" s="84" t="s">
        <v>25</v>
      </c>
      <c r="D736" s="84" t="s">
        <v>27</v>
      </c>
      <c r="E736" s="84" t="s">
        <v>860</v>
      </c>
      <c r="F736" s="84" t="s">
        <v>30</v>
      </c>
      <c r="G736" s="70">
        <f t="shared" si="199"/>
        <v>250000</v>
      </c>
      <c r="H736" s="87">
        <f t="shared" si="199"/>
        <v>0</v>
      </c>
      <c r="I736" s="87">
        <f t="shared" si="199"/>
        <v>0</v>
      </c>
      <c r="J736" s="177"/>
      <c r="K736" s="198"/>
      <c r="L736" s="198"/>
      <c r="M736" s="198"/>
      <c r="N736" s="198"/>
      <c r="O736" s="198"/>
      <c r="P736" s="198"/>
      <c r="Q736" s="198"/>
      <c r="R736" s="198"/>
    </row>
    <row r="737" spans="1:18" s="3" customFormat="1">
      <c r="A737" s="82" t="s">
        <v>31</v>
      </c>
      <c r="B737" s="149">
        <v>774</v>
      </c>
      <c r="C737" s="84" t="s">
        <v>25</v>
      </c>
      <c r="D737" s="84" t="s">
        <v>27</v>
      </c>
      <c r="E737" s="84" t="s">
        <v>860</v>
      </c>
      <c r="F737" s="84" t="s">
        <v>32</v>
      </c>
      <c r="G737" s="70">
        <v>250000</v>
      </c>
      <c r="H737" s="87">
        <v>0</v>
      </c>
      <c r="I737" s="87">
        <v>0</v>
      </c>
      <c r="J737" s="177"/>
      <c r="K737" s="198"/>
      <c r="L737" s="198"/>
      <c r="M737" s="198"/>
      <c r="N737" s="198"/>
      <c r="O737" s="198"/>
      <c r="P737" s="198"/>
      <c r="Q737" s="198"/>
      <c r="R737" s="198"/>
    </row>
    <row r="738" spans="1:18" s="3" customFormat="1" ht="26.4">
      <c r="A738" s="82" t="s">
        <v>972</v>
      </c>
      <c r="B738" s="149">
        <v>774</v>
      </c>
      <c r="C738" s="84" t="s">
        <v>25</v>
      </c>
      <c r="D738" s="84" t="s">
        <v>27</v>
      </c>
      <c r="E738" s="84" t="s">
        <v>217</v>
      </c>
      <c r="F738" s="84"/>
      <c r="G738" s="70">
        <f t="shared" ref="G738:I742" si="200">G739</f>
        <v>591134</v>
      </c>
      <c r="H738" s="87">
        <f t="shared" si="200"/>
        <v>0</v>
      </c>
      <c r="I738" s="87">
        <f t="shared" si="200"/>
        <v>0</v>
      </c>
      <c r="J738" s="177"/>
      <c r="K738" s="198"/>
      <c r="L738" s="198"/>
      <c r="M738" s="198"/>
      <c r="N738" s="198"/>
      <c r="O738" s="198"/>
      <c r="P738" s="198"/>
      <c r="Q738" s="198"/>
      <c r="R738" s="198"/>
    </row>
    <row r="739" spans="1:18" s="3" customFormat="1" ht="26.4">
      <c r="A739" s="82" t="s">
        <v>29</v>
      </c>
      <c r="B739" s="149">
        <v>774</v>
      </c>
      <c r="C739" s="84" t="s">
        <v>25</v>
      </c>
      <c r="D739" s="84" t="s">
        <v>27</v>
      </c>
      <c r="E739" s="84" t="s">
        <v>217</v>
      </c>
      <c r="F739" s="84" t="s">
        <v>30</v>
      </c>
      <c r="G739" s="70">
        <f t="shared" si="200"/>
        <v>591134</v>
      </c>
      <c r="H739" s="87">
        <f t="shared" si="200"/>
        <v>0</v>
      </c>
      <c r="I739" s="87">
        <f t="shared" si="200"/>
        <v>0</v>
      </c>
      <c r="J739" s="177"/>
      <c r="K739" s="198"/>
      <c r="L739" s="198"/>
      <c r="M739" s="198"/>
      <c r="N739" s="198"/>
      <c r="O739" s="198"/>
      <c r="P739" s="198"/>
      <c r="Q739" s="198"/>
      <c r="R739" s="198"/>
    </row>
    <row r="740" spans="1:18" s="3" customFormat="1">
      <c r="A740" s="82" t="s">
        <v>31</v>
      </c>
      <c r="B740" s="149">
        <v>774</v>
      </c>
      <c r="C740" s="84" t="s">
        <v>25</v>
      </c>
      <c r="D740" s="84" t="s">
        <v>27</v>
      </c>
      <c r="E740" s="84" t="s">
        <v>217</v>
      </c>
      <c r="F740" s="84" t="s">
        <v>32</v>
      </c>
      <c r="G740" s="70">
        <v>591134</v>
      </c>
      <c r="H740" s="87">
        <v>0</v>
      </c>
      <c r="I740" s="87">
        <v>0</v>
      </c>
      <c r="J740" s="177"/>
      <c r="K740" s="198"/>
      <c r="L740" s="198"/>
      <c r="M740" s="198"/>
      <c r="N740" s="198"/>
      <c r="O740" s="198"/>
      <c r="P740" s="198"/>
      <c r="Q740" s="198"/>
      <c r="R740" s="198"/>
    </row>
    <row r="741" spans="1:18" s="3" customFormat="1" ht="26.4">
      <c r="A741" s="82" t="s">
        <v>971</v>
      </c>
      <c r="B741" s="149">
        <v>774</v>
      </c>
      <c r="C741" s="84" t="s">
        <v>25</v>
      </c>
      <c r="D741" s="84" t="s">
        <v>27</v>
      </c>
      <c r="E741" s="84" t="s">
        <v>969</v>
      </c>
      <c r="F741" s="84"/>
      <c r="G741" s="70">
        <f t="shared" si="200"/>
        <v>390000</v>
      </c>
      <c r="H741" s="87">
        <f t="shared" si="200"/>
        <v>0</v>
      </c>
      <c r="I741" s="87">
        <f t="shared" si="200"/>
        <v>0</v>
      </c>
      <c r="J741" s="177"/>
      <c r="K741" s="198"/>
      <c r="L741" s="198"/>
      <c r="M741" s="198"/>
      <c r="N741" s="198"/>
      <c r="O741" s="198"/>
      <c r="P741" s="198"/>
      <c r="Q741" s="198"/>
      <c r="R741" s="198"/>
    </row>
    <row r="742" spans="1:18" s="3" customFormat="1" ht="26.4">
      <c r="A742" s="82" t="s">
        <v>29</v>
      </c>
      <c r="B742" s="149">
        <v>774</v>
      </c>
      <c r="C742" s="84" t="s">
        <v>25</v>
      </c>
      <c r="D742" s="84" t="s">
        <v>27</v>
      </c>
      <c r="E742" s="84" t="s">
        <v>969</v>
      </c>
      <c r="F742" s="84" t="s">
        <v>30</v>
      </c>
      <c r="G742" s="87">
        <f t="shared" si="200"/>
        <v>390000</v>
      </c>
      <c r="H742" s="87">
        <f t="shared" si="200"/>
        <v>0</v>
      </c>
      <c r="I742" s="87">
        <f t="shared" si="200"/>
        <v>0</v>
      </c>
      <c r="J742" s="177"/>
      <c r="K742" s="198"/>
      <c r="L742" s="198"/>
      <c r="M742" s="198"/>
      <c r="N742" s="198"/>
      <c r="O742" s="198"/>
      <c r="P742" s="198"/>
      <c r="Q742" s="198"/>
      <c r="R742" s="198"/>
    </row>
    <row r="743" spans="1:18" s="3" customFormat="1">
      <c r="A743" s="82" t="s">
        <v>31</v>
      </c>
      <c r="B743" s="149">
        <v>774</v>
      </c>
      <c r="C743" s="84" t="s">
        <v>25</v>
      </c>
      <c r="D743" s="84" t="s">
        <v>27</v>
      </c>
      <c r="E743" s="84" t="s">
        <v>969</v>
      </c>
      <c r="F743" s="84" t="s">
        <v>32</v>
      </c>
      <c r="G743" s="70">
        <v>390000</v>
      </c>
      <c r="H743" s="87">
        <v>0</v>
      </c>
      <c r="I743" s="87">
        <v>0</v>
      </c>
      <c r="J743" s="177"/>
      <c r="K743" s="198"/>
      <c r="L743" s="198"/>
      <c r="M743" s="198"/>
      <c r="N743" s="198"/>
      <c r="O743" s="198"/>
      <c r="P743" s="198"/>
      <c r="Q743" s="198"/>
      <c r="R743" s="198"/>
    </row>
    <row r="744" spans="1:18" s="3" customFormat="1" ht="26.4">
      <c r="A744" s="82" t="s">
        <v>293</v>
      </c>
      <c r="B744" s="149">
        <v>774</v>
      </c>
      <c r="C744" s="84" t="s">
        <v>25</v>
      </c>
      <c r="D744" s="84" t="s">
        <v>27</v>
      </c>
      <c r="E744" s="84" t="s">
        <v>292</v>
      </c>
      <c r="F744" s="84"/>
      <c r="G744" s="70">
        <f t="shared" ref="G744:I745" si="201">G745</f>
        <v>1339218.02</v>
      </c>
      <c r="H744" s="87">
        <f t="shared" si="201"/>
        <v>1339218.02</v>
      </c>
      <c r="I744" s="87">
        <f t="shared" si="201"/>
        <v>1339218.02</v>
      </c>
      <c r="J744" s="177"/>
      <c r="K744" s="198"/>
      <c r="L744" s="198"/>
      <c r="M744" s="198"/>
      <c r="N744" s="198"/>
      <c r="O744" s="198"/>
      <c r="P744" s="198"/>
      <c r="Q744" s="198"/>
      <c r="R744" s="198"/>
    </row>
    <row r="745" spans="1:18" s="3" customFormat="1" ht="26.4">
      <c r="A745" s="82" t="s">
        <v>29</v>
      </c>
      <c r="B745" s="149">
        <v>774</v>
      </c>
      <c r="C745" s="84" t="s">
        <v>25</v>
      </c>
      <c r="D745" s="84" t="s">
        <v>27</v>
      </c>
      <c r="E745" s="84" t="s">
        <v>292</v>
      </c>
      <c r="F745" s="84" t="s">
        <v>30</v>
      </c>
      <c r="G745" s="70">
        <f t="shared" si="201"/>
        <v>1339218.02</v>
      </c>
      <c r="H745" s="87">
        <f t="shared" si="201"/>
        <v>1339218.02</v>
      </c>
      <c r="I745" s="87">
        <f t="shared" si="201"/>
        <v>1339218.02</v>
      </c>
      <c r="J745" s="177"/>
      <c r="K745" s="198"/>
      <c r="L745" s="198"/>
      <c r="M745" s="198"/>
      <c r="N745" s="198"/>
      <c r="O745" s="198"/>
      <c r="P745" s="198"/>
      <c r="Q745" s="198"/>
      <c r="R745" s="198"/>
    </row>
    <row r="746" spans="1:18" s="3" customFormat="1">
      <c r="A746" s="82" t="s">
        <v>31</v>
      </c>
      <c r="B746" s="149">
        <v>774</v>
      </c>
      <c r="C746" s="84" t="s">
        <v>25</v>
      </c>
      <c r="D746" s="84" t="s">
        <v>27</v>
      </c>
      <c r="E746" s="84" t="s">
        <v>292</v>
      </c>
      <c r="F746" s="84" t="s">
        <v>32</v>
      </c>
      <c r="G746" s="70">
        <f>1004778.02+334440</f>
        <v>1339218.02</v>
      </c>
      <c r="H746" s="87">
        <f>1004778.02+334440</f>
        <v>1339218.02</v>
      </c>
      <c r="I746" s="87">
        <f>1004778.02+334440</f>
        <v>1339218.02</v>
      </c>
      <c r="J746" s="177"/>
      <c r="K746" s="198"/>
      <c r="L746" s="198"/>
      <c r="M746" s="198"/>
      <c r="N746" s="198"/>
      <c r="O746" s="198"/>
      <c r="P746" s="198"/>
      <c r="Q746" s="198"/>
      <c r="R746" s="198"/>
    </row>
    <row r="747" spans="1:18" s="3" customFormat="1" ht="33" hidden="1" customHeight="1">
      <c r="A747" s="82" t="s">
        <v>706</v>
      </c>
      <c r="B747" s="149">
        <v>774</v>
      </c>
      <c r="C747" s="84" t="s">
        <v>25</v>
      </c>
      <c r="D747" s="84" t="s">
        <v>27</v>
      </c>
      <c r="E747" s="84" t="s">
        <v>705</v>
      </c>
      <c r="F747" s="84"/>
      <c r="G747" s="70">
        <f t="shared" ref="G747:I754" si="202">G748</f>
        <v>0</v>
      </c>
      <c r="H747" s="87">
        <f t="shared" si="202"/>
        <v>0</v>
      </c>
      <c r="I747" s="87">
        <f t="shared" si="202"/>
        <v>0</v>
      </c>
      <c r="J747" s="177"/>
      <c r="K747" s="198"/>
      <c r="L747" s="198"/>
      <c r="M747" s="198"/>
      <c r="N747" s="198"/>
      <c r="O747" s="198"/>
      <c r="P747" s="198"/>
      <c r="Q747" s="198"/>
      <c r="R747" s="198"/>
    </row>
    <row r="748" spans="1:18" s="3" customFormat="1" ht="26.4" hidden="1">
      <c r="A748" s="82" t="s">
        <v>29</v>
      </c>
      <c r="B748" s="149">
        <v>774</v>
      </c>
      <c r="C748" s="84" t="s">
        <v>25</v>
      </c>
      <c r="D748" s="84" t="s">
        <v>27</v>
      </c>
      <c r="E748" s="84" t="s">
        <v>705</v>
      </c>
      <c r="F748" s="84" t="s">
        <v>30</v>
      </c>
      <c r="G748" s="70">
        <f t="shared" si="202"/>
        <v>0</v>
      </c>
      <c r="H748" s="87">
        <f t="shared" si="202"/>
        <v>0</v>
      </c>
      <c r="I748" s="87">
        <f t="shared" si="202"/>
        <v>0</v>
      </c>
      <c r="J748" s="177"/>
      <c r="K748" s="198"/>
      <c r="L748" s="198"/>
      <c r="M748" s="198"/>
      <c r="N748" s="198"/>
      <c r="O748" s="198"/>
      <c r="P748" s="198"/>
      <c r="Q748" s="198"/>
      <c r="R748" s="198"/>
    </row>
    <row r="749" spans="1:18" s="3" customFormat="1" hidden="1">
      <c r="A749" s="82" t="s">
        <v>31</v>
      </c>
      <c r="B749" s="149">
        <v>774</v>
      </c>
      <c r="C749" s="84" t="s">
        <v>25</v>
      </c>
      <c r="D749" s="84" t="s">
        <v>27</v>
      </c>
      <c r="E749" s="84" t="s">
        <v>705</v>
      </c>
      <c r="F749" s="84" t="s">
        <v>32</v>
      </c>
      <c r="G749" s="70"/>
      <c r="H749" s="87"/>
      <c r="I749" s="87"/>
      <c r="J749" s="177"/>
      <c r="K749" s="198"/>
      <c r="L749" s="198"/>
      <c r="M749" s="198"/>
      <c r="N749" s="198"/>
      <c r="O749" s="198"/>
      <c r="P749" s="198"/>
      <c r="Q749" s="198"/>
      <c r="R749" s="198"/>
    </row>
    <row r="750" spans="1:18" s="3" customFormat="1" ht="54.75" hidden="1" customHeight="1">
      <c r="A750" s="82" t="s">
        <v>724</v>
      </c>
      <c r="B750" s="149">
        <v>774</v>
      </c>
      <c r="C750" s="84" t="s">
        <v>25</v>
      </c>
      <c r="D750" s="84" t="s">
        <v>27</v>
      </c>
      <c r="E750" s="84" t="s">
        <v>712</v>
      </c>
      <c r="F750" s="84"/>
      <c r="G750" s="70">
        <f t="shared" si="202"/>
        <v>0</v>
      </c>
      <c r="H750" s="87">
        <f t="shared" si="202"/>
        <v>0</v>
      </c>
      <c r="I750" s="87">
        <f t="shared" si="202"/>
        <v>0</v>
      </c>
      <c r="J750" s="177"/>
      <c r="K750" s="198"/>
      <c r="L750" s="198"/>
      <c r="M750" s="198"/>
      <c r="N750" s="198"/>
      <c r="O750" s="198"/>
      <c r="P750" s="198"/>
      <c r="Q750" s="198"/>
      <c r="R750" s="198"/>
    </row>
    <row r="751" spans="1:18" s="3" customFormat="1" ht="26.4" hidden="1">
      <c r="A751" s="82" t="s">
        <v>29</v>
      </c>
      <c r="B751" s="149">
        <v>774</v>
      </c>
      <c r="C751" s="84" t="s">
        <v>25</v>
      </c>
      <c r="D751" s="84" t="s">
        <v>27</v>
      </c>
      <c r="E751" s="84" t="s">
        <v>712</v>
      </c>
      <c r="F751" s="84" t="s">
        <v>30</v>
      </c>
      <c r="G751" s="70">
        <f t="shared" si="202"/>
        <v>0</v>
      </c>
      <c r="H751" s="87">
        <f t="shared" si="202"/>
        <v>0</v>
      </c>
      <c r="I751" s="87">
        <f t="shared" si="202"/>
        <v>0</v>
      </c>
      <c r="J751" s="177"/>
      <c r="K751" s="198"/>
      <c r="L751" s="198"/>
      <c r="M751" s="198"/>
      <c r="N751" s="198"/>
      <c r="O751" s="198"/>
      <c r="P751" s="198"/>
      <c r="Q751" s="198"/>
      <c r="R751" s="198"/>
    </row>
    <row r="752" spans="1:18" s="3" customFormat="1" hidden="1">
      <c r="A752" s="82" t="s">
        <v>31</v>
      </c>
      <c r="B752" s="149">
        <v>774</v>
      </c>
      <c r="C752" s="84" t="s">
        <v>25</v>
      </c>
      <c r="D752" s="84" t="s">
        <v>27</v>
      </c>
      <c r="E752" s="84" t="s">
        <v>712</v>
      </c>
      <c r="F752" s="84" t="s">
        <v>32</v>
      </c>
      <c r="G752" s="70"/>
      <c r="H752" s="87">
        <v>0</v>
      </c>
      <c r="I752" s="87">
        <v>0</v>
      </c>
      <c r="J752" s="177"/>
      <c r="K752" s="198"/>
      <c r="L752" s="198"/>
      <c r="M752" s="198"/>
      <c r="N752" s="198"/>
      <c r="O752" s="198"/>
      <c r="P752" s="198"/>
      <c r="Q752" s="198"/>
      <c r="R752" s="198"/>
    </row>
    <row r="753" spans="1:18" s="3" customFormat="1" ht="65.25" hidden="1" customHeight="1">
      <c r="A753" s="82" t="s">
        <v>932</v>
      </c>
      <c r="B753" s="149">
        <v>774</v>
      </c>
      <c r="C753" s="84" t="s">
        <v>25</v>
      </c>
      <c r="D753" s="84" t="s">
        <v>27</v>
      </c>
      <c r="E753" s="84" t="s">
        <v>714</v>
      </c>
      <c r="F753" s="84"/>
      <c r="G753" s="70">
        <f t="shared" si="202"/>
        <v>0</v>
      </c>
      <c r="H753" s="87">
        <f t="shared" si="202"/>
        <v>0</v>
      </c>
      <c r="I753" s="87">
        <f t="shared" si="202"/>
        <v>0</v>
      </c>
      <c r="J753" s="177"/>
      <c r="K753" s="198"/>
      <c r="L753" s="198"/>
      <c r="M753" s="198"/>
      <c r="N753" s="198"/>
      <c r="O753" s="198"/>
      <c r="P753" s="198"/>
      <c r="Q753" s="198"/>
      <c r="R753" s="198"/>
    </row>
    <row r="754" spans="1:18" s="3" customFormat="1" ht="26.4" hidden="1">
      <c r="A754" s="82" t="s">
        <v>29</v>
      </c>
      <c r="B754" s="149">
        <v>774</v>
      </c>
      <c r="C754" s="84" t="s">
        <v>25</v>
      </c>
      <c r="D754" s="84" t="s">
        <v>27</v>
      </c>
      <c r="E754" s="84" t="s">
        <v>714</v>
      </c>
      <c r="F754" s="84" t="s">
        <v>30</v>
      </c>
      <c r="G754" s="87">
        <f t="shared" si="202"/>
        <v>0</v>
      </c>
      <c r="H754" s="87">
        <f t="shared" si="202"/>
        <v>0</v>
      </c>
      <c r="I754" s="87">
        <f t="shared" si="202"/>
        <v>0</v>
      </c>
      <c r="J754" s="177"/>
      <c r="K754" s="198"/>
      <c r="L754" s="198"/>
      <c r="M754" s="198"/>
      <c r="N754" s="198"/>
      <c r="O754" s="198"/>
      <c r="P754" s="198"/>
      <c r="Q754" s="198"/>
      <c r="R754" s="198"/>
    </row>
    <row r="755" spans="1:18" s="3" customFormat="1" hidden="1">
      <c r="A755" s="82" t="s">
        <v>31</v>
      </c>
      <c r="B755" s="149">
        <v>774</v>
      </c>
      <c r="C755" s="84" t="s">
        <v>25</v>
      </c>
      <c r="D755" s="84" t="s">
        <v>27</v>
      </c>
      <c r="E755" s="84" t="s">
        <v>714</v>
      </c>
      <c r="F755" s="84" t="s">
        <v>32</v>
      </c>
      <c r="G755" s="87"/>
      <c r="H755" s="87"/>
      <c r="I755" s="87"/>
      <c r="J755" s="177"/>
      <c r="K755" s="198"/>
      <c r="L755" s="198"/>
      <c r="M755" s="198"/>
      <c r="N755" s="198"/>
      <c r="O755" s="198"/>
      <c r="P755" s="198"/>
      <c r="Q755" s="198"/>
      <c r="R755" s="198"/>
    </row>
    <row r="756" spans="1:18" s="3" customFormat="1" ht="38.25" hidden="1" customHeight="1">
      <c r="A756" s="82" t="s">
        <v>622</v>
      </c>
      <c r="B756" s="149">
        <v>774</v>
      </c>
      <c r="C756" s="84" t="s">
        <v>25</v>
      </c>
      <c r="D756" s="84" t="s">
        <v>27</v>
      </c>
      <c r="E756" s="84" t="s">
        <v>621</v>
      </c>
      <c r="F756" s="84"/>
      <c r="G756" s="87">
        <f t="shared" ref="G756:I757" si="203">G757</f>
        <v>0</v>
      </c>
      <c r="H756" s="87">
        <f t="shared" si="203"/>
        <v>0</v>
      </c>
      <c r="I756" s="87">
        <f t="shared" si="203"/>
        <v>0</v>
      </c>
      <c r="J756" s="177"/>
      <c r="K756" s="198"/>
      <c r="L756" s="198"/>
      <c r="M756" s="198"/>
      <c r="N756" s="198"/>
      <c r="O756" s="198"/>
      <c r="P756" s="198"/>
      <c r="Q756" s="198"/>
      <c r="R756" s="198"/>
    </row>
    <row r="757" spans="1:18" s="3" customFormat="1" ht="25.5" hidden="1" customHeight="1">
      <c r="A757" s="82" t="s">
        <v>29</v>
      </c>
      <c r="B757" s="149">
        <v>774</v>
      </c>
      <c r="C757" s="84" t="s">
        <v>25</v>
      </c>
      <c r="D757" s="84" t="s">
        <v>27</v>
      </c>
      <c r="E757" s="84" t="s">
        <v>621</v>
      </c>
      <c r="F757" s="84" t="s">
        <v>30</v>
      </c>
      <c r="G757" s="87">
        <f t="shared" si="203"/>
        <v>0</v>
      </c>
      <c r="H757" s="87">
        <f t="shared" si="203"/>
        <v>0</v>
      </c>
      <c r="I757" s="87">
        <f t="shared" si="203"/>
        <v>0</v>
      </c>
      <c r="J757" s="177"/>
      <c r="K757" s="198"/>
      <c r="L757" s="198"/>
      <c r="M757" s="198"/>
      <c r="N757" s="198"/>
      <c r="O757" s="198"/>
      <c r="P757" s="198"/>
      <c r="Q757" s="198"/>
      <c r="R757" s="198"/>
    </row>
    <row r="758" spans="1:18" s="3" customFormat="1" ht="12.75" hidden="1" customHeight="1">
      <c r="A758" s="82" t="s">
        <v>31</v>
      </c>
      <c r="B758" s="149">
        <v>774</v>
      </c>
      <c r="C758" s="84" t="s">
        <v>25</v>
      </c>
      <c r="D758" s="84" t="s">
        <v>27</v>
      </c>
      <c r="E758" s="84" t="s">
        <v>621</v>
      </c>
      <c r="F758" s="84" t="s">
        <v>32</v>
      </c>
      <c r="G758" s="87"/>
      <c r="H758" s="87"/>
      <c r="I758" s="87"/>
      <c r="J758" s="177"/>
      <c r="K758" s="198"/>
      <c r="L758" s="198"/>
      <c r="M758" s="198"/>
      <c r="N758" s="198"/>
      <c r="O758" s="198"/>
      <c r="P758" s="198"/>
      <c r="Q758" s="198"/>
      <c r="R758" s="198"/>
    </row>
    <row r="759" spans="1:18" s="3" customFormat="1" ht="49.5" hidden="1" customHeight="1">
      <c r="A759" s="82" t="s">
        <v>888</v>
      </c>
      <c r="B759" s="149">
        <v>774</v>
      </c>
      <c r="C759" s="84" t="s">
        <v>25</v>
      </c>
      <c r="D759" s="84" t="s">
        <v>27</v>
      </c>
      <c r="E759" s="84" t="s">
        <v>872</v>
      </c>
      <c r="F759" s="84"/>
      <c r="G759" s="87">
        <f t="shared" ref="G759:I790" si="204">G760</f>
        <v>0</v>
      </c>
      <c r="H759" s="87">
        <f t="shared" si="204"/>
        <v>0</v>
      </c>
      <c r="I759" s="87">
        <f t="shared" si="204"/>
        <v>0</v>
      </c>
      <c r="J759" s="177"/>
      <c r="K759" s="198"/>
      <c r="L759" s="198"/>
      <c r="M759" s="198"/>
      <c r="N759" s="198"/>
      <c r="O759" s="198"/>
      <c r="P759" s="198"/>
      <c r="Q759" s="198"/>
      <c r="R759" s="198"/>
    </row>
    <row r="760" spans="1:18" s="3" customFormat="1" ht="26.4" hidden="1">
      <c r="A760" s="82" t="s">
        <v>29</v>
      </c>
      <c r="B760" s="149">
        <v>774</v>
      </c>
      <c r="C760" s="84" t="s">
        <v>25</v>
      </c>
      <c r="D760" s="84" t="s">
        <v>27</v>
      </c>
      <c r="E760" s="84" t="s">
        <v>872</v>
      </c>
      <c r="F760" s="84" t="s">
        <v>30</v>
      </c>
      <c r="G760" s="87">
        <f t="shared" si="204"/>
        <v>0</v>
      </c>
      <c r="H760" s="87">
        <f t="shared" si="204"/>
        <v>0</v>
      </c>
      <c r="I760" s="87">
        <f t="shared" si="204"/>
        <v>0</v>
      </c>
      <c r="J760" s="177"/>
      <c r="K760" s="198"/>
      <c r="L760" s="198"/>
      <c r="M760" s="198"/>
      <c r="N760" s="198"/>
      <c r="O760" s="198"/>
      <c r="P760" s="198"/>
      <c r="Q760" s="198"/>
      <c r="R760" s="198"/>
    </row>
    <row r="761" spans="1:18" s="3" customFormat="1" hidden="1">
      <c r="A761" s="82" t="s">
        <v>31</v>
      </c>
      <c r="B761" s="149">
        <v>774</v>
      </c>
      <c r="C761" s="84" t="s">
        <v>25</v>
      </c>
      <c r="D761" s="84" t="s">
        <v>27</v>
      </c>
      <c r="E761" s="84" t="s">
        <v>872</v>
      </c>
      <c r="F761" s="84" t="s">
        <v>32</v>
      </c>
      <c r="G761" s="87"/>
      <c r="H761" s="87"/>
      <c r="I761" s="87"/>
      <c r="J761" s="177"/>
      <c r="K761" s="198"/>
      <c r="L761" s="198"/>
      <c r="M761" s="198"/>
      <c r="N761" s="198"/>
      <c r="O761" s="198"/>
      <c r="P761" s="198"/>
      <c r="Q761" s="198"/>
      <c r="R761" s="198"/>
    </row>
    <row r="762" spans="1:18" s="151" customFormat="1" ht="61.5" hidden="1" customHeight="1">
      <c r="A762" s="82" t="s">
        <v>1050</v>
      </c>
      <c r="B762" s="149">
        <v>774</v>
      </c>
      <c r="C762" s="84" t="s">
        <v>25</v>
      </c>
      <c r="D762" s="84" t="s">
        <v>27</v>
      </c>
      <c r="E762" s="84" t="s">
        <v>1045</v>
      </c>
      <c r="F762" s="84"/>
      <c r="G762" s="87">
        <f t="shared" si="204"/>
        <v>0</v>
      </c>
      <c r="H762" s="87">
        <f t="shared" si="204"/>
        <v>0</v>
      </c>
      <c r="I762" s="87">
        <f t="shared" si="204"/>
        <v>0</v>
      </c>
      <c r="J762" s="177"/>
      <c r="K762" s="198"/>
      <c r="L762" s="198"/>
      <c r="M762" s="198"/>
      <c r="N762" s="198"/>
      <c r="O762" s="198"/>
      <c r="P762" s="198"/>
      <c r="Q762" s="198"/>
      <c r="R762" s="198"/>
    </row>
    <row r="763" spans="1:18" s="3" customFormat="1" ht="26.4" hidden="1">
      <c r="A763" s="82" t="s">
        <v>29</v>
      </c>
      <c r="B763" s="149">
        <v>774</v>
      </c>
      <c r="C763" s="84" t="s">
        <v>25</v>
      </c>
      <c r="D763" s="84" t="s">
        <v>27</v>
      </c>
      <c r="E763" s="84" t="s">
        <v>1045</v>
      </c>
      <c r="F763" s="84" t="s">
        <v>30</v>
      </c>
      <c r="G763" s="87">
        <f t="shared" si="204"/>
        <v>0</v>
      </c>
      <c r="H763" s="87">
        <f t="shared" si="204"/>
        <v>0</v>
      </c>
      <c r="I763" s="87">
        <f t="shared" si="204"/>
        <v>0</v>
      </c>
      <c r="J763" s="177"/>
      <c r="K763" s="198"/>
      <c r="L763" s="198"/>
      <c r="M763" s="198"/>
      <c r="N763" s="198"/>
      <c r="O763" s="198"/>
      <c r="P763" s="198"/>
      <c r="Q763" s="198"/>
      <c r="R763" s="198"/>
    </row>
    <row r="764" spans="1:18" s="3" customFormat="1" hidden="1">
      <c r="A764" s="82" t="s">
        <v>31</v>
      </c>
      <c r="B764" s="149">
        <v>774</v>
      </c>
      <c r="C764" s="84" t="s">
        <v>25</v>
      </c>
      <c r="D764" s="84" t="s">
        <v>27</v>
      </c>
      <c r="E764" s="84" t="s">
        <v>1045</v>
      </c>
      <c r="F764" s="84" t="s">
        <v>32</v>
      </c>
      <c r="G764" s="87"/>
      <c r="H764" s="87"/>
      <c r="I764" s="87"/>
      <c r="J764" s="177"/>
      <c r="K764" s="198"/>
      <c r="L764" s="198"/>
      <c r="M764" s="198"/>
      <c r="N764" s="198"/>
      <c r="O764" s="198"/>
      <c r="P764" s="198"/>
      <c r="Q764" s="198"/>
      <c r="R764" s="198"/>
    </row>
    <row r="765" spans="1:18" s="3" customFormat="1" ht="38.25" hidden="1" customHeight="1">
      <c r="A765" s="82" t="s">
        <v>1068</v>
      </c>
      <c r="B765" s="149">
        <v>774</v>
      </c>
      <c r="C765" s="84" t="s">
        <v>25</v>
      </c>
      <c r="D765" s="84" t="s">
        <v>27</v>
      </c>
      <c r="E765" s="84" t="s">
        <v>1046</v>
      </c>
      <c r="F765" s="84"/>
      <c r="G765" s="87">
        <f t="shared" si="204"/>
        <v>0</v>
      </c>
      <c r="H765" s="87">
        <f t="shared" si="204"/>
        <v>0</v>
      </c>
      <c r="I765" s="87">
        <f t="shared" si="204"/>
        <v>0</v>
      </c>
      <c r="J765" s="177"/>
      <c r="K765" s="198"/>
      <c r="L765" s="198"/>
      <c r="M765" s="198"/>
      <c r="N765" s="198"/>
      <c r="O765" s="198"/>
      <c r="P765" s="198"/>
      <c r="Q765" s="198"/>
      <c r="R765" s="198"/>
    </row>
    <row r="766" spans="1:18" s="3" customFormat="1" ht="26.4" hidden="1">
      <c r="A766" s="82" t="s">
        <v>29</v>
      </c>
      <c r="B766" s="149">
        <v>774</v>
      </c>
      <c r="C766" s="84" t="s">
        <v>25</v>
      </c>
      <c r="D766" s="84" t="s">
        <v>27</v>
      </c>
      <c r="E766" s="84" t="s">
        <v>1046</v>
      </c>
      <c r="F766" s="84" t="s">
        <v>30</v>
      </c>
      <c r="G766" s="87">
        <f t="shared" si="204"/>
        <v>0</v>
      </c>
      <c r="H766" s="87">
        <f t="shared" si="204"/>
        <v>0</v>
      </c>
      <c r="I766" s="87">
        <f t="shared" si="204"/>
        <v>0</v>
      </c>
      <c r="J766" s="177"/>
      <c r="K766" s="198"/>
      <c r="L766" s="198"/>
      <c r="M766" s="198"/>
      <c r="N766" s="198"/>
      <c r="O766" s="198"/>
      <c r="P766" s="198"/>
      <c r="Q766" s="198"/>
      <c r="R766" s="198"/>
    </row>
    <row r="767" spans="1:18" s="3" customFormat="1" hidden="1">
      <c r="A767" s="82" t="s">
        <v>31</v>
      </c>
      <c r="B767" s="149">
        <v>774</v>
      </c>
      <c r="C767" s="84" t="s">
        <v>25</v>
      </c>
      <c r="D767" s="84" t="s">
        <v>27</v>
      </c>
      <c r="E767" s="84" t="s">
        <v>1046</v>
      </c>
      <c r="F767" s="84" t="s">
        <v>32</v>
      </c>
      <c r="G767" s="87"/>
      <c r="H767" s="87"/>
      <c r="I767" s="87"/>
      <c r="J767" s="177"/>
      <c r="K767" s="198"/>
      <c r="L767" s="198"/>
      <c r="M767" s="198"/>
      <c r="N767" s="198"/>
      <c r="O767" s="198"/>
      <c r="P767" s="198"/>
      <c r="Q767" s="198"/>
      <c r="R767" s="198"/>
    </row>
    <row r="768" spans="1:18" s="3" customFormat="1" ht="36" hidden="1" customHeight="1">
      <c r="A768" s="82" t="s">
        <v>1051</v>
      </c>
      <c r="B768" s="149">
        <v>774</v>
      </c>
      <c r="C768" s="84" t="s">
        <v>25</v>
      </c>
      <c r="D768" s="84" t="s">
        <v>27</v>
      </c>
      <c r="E768" s="84" t="s">
        <v>1047</v>
      </c>
      <c r="F768" s="84"/>
      <c r="G768" s="87">
        <f t="shared" si="204"/>
        <v>0</v>
      </c>
      <c r="H768" s="87">
        <f t="shared" si="204"/>
        <v>0</v>
      </c>
      <c r="I768" s="87">
        <f t="shared" si="204"/>
        <v>0</v>
      </c>
      <c r="J768" s="177"/>
      <c r="K768" s="198"/>
      <c r="L768" s="198"/>
      <c r="M768" s="198"/>
      <c r="N768" s="198"/>
      <c r="O768" s="198"/>
      <c r="P768" s="198"/>
      <c r="Q768" s="198"/>
      <c r="R768" s="198"/>
    </row>
    <row r="769" spans="1:18" s="3" customFormat="1" ht="26.4" hidden="1">
      <c r="A769" s="82" t="s">
        <v>29</v>
      </c>
      <c r="B769" s="149">
        <v>774</v>
      </c>
      <c r="C769" s="84" t="s">
        <v>25</v>
      </c>
      <c r="D769" s="84" t="s">
        <v>27</v>
      </c>
      <c r="E769" s="84" t="s">
        <v>1047</v>
      </c>
      <c r="F769" s="84" t="s">
        <v>30</v>
      </c>
      <c r="G769" s="87">
        <f t="shared" si="204"/>
        <v>0</v>
      </c>
      <c r="H769" s="87">
        <f t="shared" si="204"/>
        <v>0</v>
      </c>
      <c r="I769" s="87">
        <f t="shared" si="204"/>
        <v>0</v>
      </c>
      <c r="J769" s="177"/>
      <c r="K769" s="198"/>
      <c r="L769" s="198"/>
      <c r="M769" s="198"/>
      <c r="N769" s="198"/>
      <c r="O769" s="198"/>
      <c r="P769" s="198"/>
      <c r="Q769" s="198"/>
      <c r="R769" s="198"/>
    </row>
    <row r="770" spans="1:18" s="3" customFormat="1" hidden="1">
      <c r="A770" s="82" t="s">
        <v>31</v>
      </c>
      <c r="B770" s="149">
        <v>774</v>
      </c>
      <c r="C770" s="84" t="s">
        <v>25</v>
      </c>
      <c r="D770" s="84" t="s">
        <v>27</v>
      </c>
      <c r="E770" s="84" t="s">
        <v>1047</v>
      </c>
      <c r="F770" s="84" t="s">
        <v>32</v>
      </c>
      <c r="G770" s="87"/>
      <c r="H770" s="87"/>
      <c r="I770" s="87"/>
      <c r="J770" s="177"/>
      <c r="K770" s="198"/>
      <c r="L770" s="198"/>
      <c r="M770" s="198"/>
      <c r="N770" s="198"/>
      <c r="O770" s="198"/>
      <c r="P770" s="198"/>
      <c r="Q770" s="198"/>
      <c r="R770" s="198"/>
    </row>
    <row r="771" spans="1:18" s="3" customFormat="1" ht="49.5" hidden="1" customHeight="1">
      <c r="A771" s="82" t="s">
        <v>1053</v>
      </c>
      <c r="B771" s="149">
        <v>774</v>
      </c>
      <c r="C771" s="84" t="s">
        <v>25</v>
      </c>
      <c r="D771" s="84" t="s">
        <v>27</v>
      </c>
      <c r="E771" s="84" t="s">
        <v>1048</v>
      </c>
      <c r="F771" s="84"/>
      <c r="G771" s="87">
        <f t="shared" si="204"/>
        <v>0</v>
      </c>
      <c r="H771" s="87">
        <f t="shared" si="204"/>
        <v>0</v>
      </c>
      <c r="I771" s="87">
        <f t="shared" si="204"/>
        <v>0</v>
      </c>
      <c r="J771" s="177"/>
      <c r="K771" s="198"/>
      <c r="L771" s="198"/>
      <c r="M771" s="198"/>
      <c r="N771" s="198"/>
      <c r="O771" s="198"/>
      <c r="P771" s="198"/>
      <c r="Q771" s="198"/>
      <c r="R771" s="198"/>
    </row>
    <row r="772" spans="1:18" s="3" customFormat="1" ht="26.4" hidden="1">
      <c r="A772" s="82" t="s">
        <v>29</v>
      </c>
      <c r="B772" s="149">
        <v>774</v>
      </c>
      <c r="C772" s="84" t="s">
        <v>25</v>
      </c>
      <c r="D772" s="84" t="s">
        <v>27</v>
      </c>
      <c r="E772" s="84" t="s">
        <v>1048</v>
      </c>
      <c r="F772" s="84" t="s">
        <v>30</v>
      </c>
      <c r="G772" s="87">
        <f t="shared" si="204"/>
        <v>0</v>
      </c>
      <c r="H772" s="87">
        <f t="shared" si="204"/>
        <v>0</v>
      </c>
      <c r="I772" s="87">
        <f t="shared" si="204"/>
        <v>0</v>
      </c>
      <c r="J772" s="177"/>
      <c r="K772" s="198"/>
      <c r="L772" s="198"/>
      <c r="M772" s="198"/>
      <c r="N772" s="198"/>
      <c r="O772" s="198"/>
      <c r="P772" s="198"/>
      <c r="Q772" s="198"/>
      <c r="R772" s="198"/>
    </row>
    <row r="773" spans="1:18" s="3" customFormat="1" hidden="1">
      <c r="A773" s="82" t="s">
        <v>31</v>
      </c>
      <c r="B773" s="149">
        <v>774</v>
      </c>
      <c r="C773" s="84" t="s">
        <v>25</v>
      </c>
      <c r="D773" s="84" t="s">
        <v>27</v>
      </c>
      <c r="E773" s="84" t="s">
        <v>1048</v>
      </c>
      <c r="F773" s="84" t="s">
        <v>32</v>
      </c>
      <c r="G773" s="87"/>
      <c r="H773" s="87"/>
      <c r="I773" s="87"/>
      <c r="J773" s="177"/>
      <c r="K773" s="198"/>
      <c r="L773" s="198"/>
      <c r="M773" s="198"/>
      <c r="N773" s="198"/>
      <c r="O773" s="198"/>
      <c r="P773" s="198"/>
      <c r="Q773" s="198"/>
      <c r="R773" s="198"/>
    </row>
    <row r="774" spans="1:18" s="3" customFormat="1" ht="49.5" hidden="1" customHeight="1">
      <c r="A774" s="82" t="s">
        <v>1052</v>
      </c>
      <c r="B774" s="149">
        <v>774</v>
      </c>
      <c r="C774" s="84" t="s">
        <v>25</v>
      </c>
      <c r="D774" s="84" t="s">
        <v>27</v>
      </c>
      <c r="E774" s="84" t="s">
        <v>1049</v>
      </c>
      <c r="F774" s="84"/>
      <c r="G774" s="87">
        <f t="shared" si="204"/>
        <v>0</v>
      </c>
      <c r="H774" s="87">
        <f t="shared" si="204"/>
        <v>0</v>
      </c>
      <c r="I774" s="87">
        <f t="shared" si="204"/>
        <v>0</v>
      </c>
      <c r="J774" s="177"/>
      <c r="K774" s="198"/>
      <c r="L774" s="198"/>
      <c r="M774" s="198"/>
      <c r="N774" s="198"/>
      <c r="O774" s="198"/>
      <c r="P774" s="198"/>
      <c r="Q774" s="198"/>
      <c r="R774" s="198"/>
    </row>
    <row r="775" spans="1:18" s="3" customFormat="1" ht="26.4" hidden="1">
      <c r="A775" s="82" t="s">
        <v>29</v>
      </c>
      <c r="B775" s="149">
        <v>774</v>
      </c>
      <c r="C775" s="84" t="s">
        <v>25</v>
      </c>
      <c r="D775" s="84" t="s">
        <v>27</v>
      </c>
      <c r="E775" s="84" t="s">
        <v>1049</v>
      </c>
      <c r="F775" s="84" t="s">
        <v>30</v>
      </c>
      <c r="G775" s="87">
        <f t="shared" si="204"/>
        <v>0</v>
      </c>
      <c r="H775" s="87">
        <f t="shared" si="204"/>
        <v>0</v>
      </c>
      <c r="I775" s="87">
        <f t="shared" si="204"/>
        <v>0</v>
      </c>
      <c r="J775" s="177"/>
      <c r="K775" s="198"/>
      <c r="L775" s="198"/>
      <c r="M775" s="198"/>
      <c r="N775" s="198"/>
      <c r="O775" s="198"/>
      <c r="P775" s="198"/>
      <c r="Q775" s="198"/>
      <c r="R775" s="198"/>
    </row>
    <row r="776" spans="1:18" s="3" customFormat="1" ht="23.25" hidden="1" customHeight="1">
      <c r="A776" s="82" t="s">
        <v>31</v>
      </c>
      <c r="B776" s="149">
        <v>774</v>
      </c>
      <c r="C776" s="84" t="s">
        <v>25</v>
      </c>
      <c r="D776" s="84" t="s">
        <v>27</v>
      </c>
      <c r="E776" s="84" t="s">
        <v>1049</v>
      </c>
      <c r="F776" s="84" t="s">
        <v>32</v>
      </c>
      <c r="G776" s="87"/>
      <c r="H776" s="87"/>
      <c r="I776" s="87"/>
      <c r="J776" s="177"/>
      <c r="K776" s="198"/>
      <c r="L776" s="198"/>
      <c r="M776" s="198"/>
      <c r="N776" s="198"/>
      <c r="O776" s="198"/>
      <c r="P776" s="198"/>
      <c r="Q776" s="198"/>
      <c r="R776" s="198"/>
    </row>
    <row r="777" spans="1:18" s="3" customFormat="1" ht="35.25" hidden="1" customHeight="1">
      <c r="A777" s="82" t="s">
        <v>1065</v>
      </c>
      <c r="B777" s="149">
        <v>774</v>
      </c>
      <c r="C777" s="84" t="s">
        <v>25</v>
      </c>
      <c r="D777" s="84" t="s">
        <v>27</v>
      </c>
      <c r="E777" s="84" t="s">
        <v>1061</v>
      </c>
      <c r="F777" s="84"/>
      <c r="G777" s="87">
        <f t="shared" si="204"/>
        <v>0</v>
      </c>
      <c r="H777" s="87">
        <f t="shared" si="204"/>
        <v>0</v>
      </c>
      <c r="I777" s="87">
        <f t="shared" si="204"/>
        <v>0</v>
      </c>
      <c r="J777" s="177"/>
      <c r="K777" s="198"/>
      <c r="L777" s="198"/>
      <c r="M777" s="198"/>
      <c r="N777" s="198"/>
      <c r="O777" s="198"/>
      <c r="P777" s="198"/>
      <c r="Q777" s="198"/>
      <c r="R777" s="198"/>
    </row>
    <row r="778" spans="1:18" s="3" customFormat="1" ht="26.4" hidden="1">
      <c r="A778" s="82" t="s">
        <v>29</v>
      </c>
      <c r="B778" s="149">
        <v>774</v>
      </c>
      <c r="C778" s="84" t="s">
        <v>25</v>
      </c>
      <c r="D778" s="84" t="s">
        <v>27</v>
      </c>
      <c r="E778" s="84" t="s">
        <v>1061</v>
      </c>
      <c r="F778" s="84" t="s">
        <v>30</v>
      </c>
      <c r="G778" s="87">
        <f t="shared" si="204"/>
        <v>0</v>
      </c>
      <c r="H778" s="87">
        <f t="shared" si="204"/>
        <v>0</v>
      </c>
      <c r="I778" s="87">
        <f t="shared" si="204"/>
        <v>0</v>
      </c>
      <c r="J778" s="177"/>
      <c r="K778" s="198"/>
      <c r="L778" s="198"/>
      <c r="M778" s="198"/>
      <c r="N778" s="198"/>
      <c r="O778" s="198"/>
      <c r="P778" s="198"/>
      <c r="Q778" s="198"/>
      <c r="R778" s="198"/>
    </row>
    <row r="779" spans="1:18" s="3" customFormat="1" hidden="1">
      <c r="A779" s="82" t="s">
        <v>31</v>
      </c>
      <c r="B779" s="149">
        <v>774</v>
      </c>
      <c r="C779" s="84" t="s">
        <v>25</v>
      </c>
      <c r="D779" s="84" t="s">
        <v>27</v>
      </c>
      <c r="E779" s="84" t="s">
        <v>1061</v>
      </c>
      <c r="F779" s="84" t="s">
        <v>32</v>
      </c>
      <c r="G779" s="87"/>
      <c r="H779" s="87"/>
      <c r="I779" s="87"/>
      <c r="J779" s="177"/>
      <c r="K779" s="198"/>
      <c r="L779" s="198"/>
      <c r="M779" s="198"/>
      <c r="N779" s="198"/>
      <c r="O779" s="198"/>
      <c r="P779" s="198"/>
      <c r="Q779" s="198"/>
      <c r="R779" s="198"/>
    </row>
    <row r="780" spans="1:18" s="3" customFormat="1" ht="49.5" hidden="1" customHeight="1">
      <c r="A780" s="82" t="s">
        <v>1019</v>
      </c>
      <c r="B780" s="149">
        <v>774</v>
      </c>
      <c r="C780" s="84" t="s">
        <v>25</v>
      </c>
      <c r="D780" s="84" t="s">
        <v>27</v>
      </c>
      <c r="E780" s="84" t="s">
        <v>1018</v>
      </c>
      <c r="F780" s="84"/>
      <c r="G780" s="87">
        <f t="shared" si="204"/>
        <v>0</v>
      </c>
      <c r="H780" s="87">
        <f t="shared" si="204"/>
        <v>0</v>
      </c>
      <c r="I780" s="87">
        <f t="shared" si="204"/>
        <v>0</v>
      </c>
      <c r="J780" s="177"/>
      <c r="K780" s="198"/>
      <c r="L780" s="198"/>
      <c r="M780" s="198"/>
      <c r="N780" s="198"/>
      <c r="O780" s="198"/>
      <c r="P780" s="198"/>
      <c r="Q780" s="198"/>
      <c r="R780" s="198"/>
    </row>
    <row r="781" spans="1:18" s="3" customFormat="1" ht="26.4" hidden="1">
      <c r="A781" s="82" t="s">
        <v>29</v>
      </c>
      <c r="B781" s="149">
        <v>774</v>
      </c>
      <c r="C781" s="84" t="s">
        <v>25</v>
      </c>
      <c r="D781" s="84" t="s">
        <v>27</v>
      </c>
      <c r="E781" s="84" t="s">
        <v>1018</v>
      </c>
      <c r="F781" s="84" t="s">
        <v>30</v>
      </c>
      <c r="G781" s="87">
        <f t="shared" si="204"/>
        <v>0</v>
      </c>
      <c r="H781" s="87">
        <f t="shared" si="204"/>
        <v>0</v>
      </c>
      <c r="I781" s="87">
        <f t="shared" si="204"/>
        <v>0</v>
      </c>
      <c r="J781" s="177"/>
      <c r="K781" s="198"/>
      <c r="L781" s="198"/>
      <c r="M781" s="198"/>
      <c r="N781" s="198"/>
      <c r="O781" s="198"/>
      <c r="P781" s="198"/>
      <c r="Q781" s="198"/>
      <c r="R781" s="198"/>
    </row>
    <row r="782" spans="1:18" s="3" customFormat="1" hidden="1">
      <c r="A782" s="82" t="s">
        <v>31</v>
      </c>
      <c r="B782" s="149">
        <v>774</v>
      </c>
      <c r="C782" s="84" t="s">
        <v>25</v>
      </c>
      <c r="D782" s="84" t="s">
        <v>27</v>
      </c>
      <c r="E782" s="84" t="s">
        <v>1018</v>
      </c>
      <c r="F782" s="84" t="s">
        <v>32</v>
      </c>
      <c r="G782" s="87"/>
      <c r="H782" s="87"/>
      <c r="I782" s="87"/>
      <c r="J782" s="177"/>
      <c r="K782" s="198"/>
      <c r="L782" s="198"/>
      <c r="M782" s="198"/>
      <c r="N782" s="198"/>
      <c r="O782" s="198"/>
      <c r="P782" s="198"/>
      <c r="Q782" s="198"/>
      <c r="R782" s="198"/>
    </row>
    <row r="783" spans="1:18" s="3" customFormat="1" ht="49.5" customHeight="1">
      <c r="A783" s="82" t="s">
        <v>1108</v>
      </c>
      <c r="B783" s="149">
        <v>774</v>
      </c>
      <c r="C783" s="84" t="s">
        <v>25</v>
      </c>
      <c r="D783" s="84" t="s">
        <v>27</v>
      </c>
      <c r="E783" s="84" t="s">
        <v>1109</v>
      </c>
      <c r="F783" s="84"/>
      <c r="G783" s="87">
        <f t="shared" si="204"/>
        <v>2981864</v>
      </c>
      <c r="H783" s="87">
        <f t="shared" si="204"/>
        <v>0</v>
      </c>
      <c r="I783" s="87">
        <f t="shared" si="204"/>
        <v>0</v>
      </c>
      <c r="J783" s="177"/>
      <c r="K783" s="198"/>
      <c r="L783" s="198"/>
      <c r="M783" s="198"/>
      <c r="N783" s="198"/>
      <c r="O783" s="198"/>
      <c r="P783" s="198"/>
      <c r="Q783" s="198"/>
      <c r="R783" s="198"/>
    </row>
    <row r="784" spans="1:18" s="3" customFormat="1" ht="26.4">
      <c r="A784" s="82" t="s">
        <v>29</v>
      </c>
      <c r="B784" s="149">
        <v>774</v>
      </c>
      <c r="C784" s="84" t="s">
        <v>25</v>
      </c>
      <c r="D784" s="84" t="s">
        <v>27</v>
      </c>
      <c r="E784" s="84" t="s">
        <v>1109</v>
      </c>
      <c r="F784" s="84" t="s">
        <v>30</v>
      </c>
      <c r="G784" s="87">
        <f t="shared" si="204"/>
        <v>2981864</v>
      </c>
      <c r="H784" s="87">
        <f t="shared" si="204"/>
        <v>0</v>
      </c>
      <c r="I784" s="87">
        <f t="shared" si="204"/>
        <v>0</v>
      </c>
      <c r="J784" s="177"/>
      <c r="K784" s="198"/>
      <c r="L784" s="198"/>
      <c r="M784" s="198"/>
      <c r="N784" s="198"/>
      <c r="O784" s="198"/>
      <c r="P784" s="198"/>
      <c r="Q784" s="198"/>
      <c r="R784" s="198"/>
    </row>
    <row r="785" spans="1:18" s="3" customFormat="1">
      <c r="A785" s="82" t="s">
        <v>31</v>
      </c>
      <c r="B785" s="149">
        <v>774</v>
      </c>
      <c r="C785" s="84" t="s">
        <v>25</v>
      </c>
      <c r="D785" s="84" t="s">
        <v>27</v>
      </c>
      <c r="E785" s="84" t="s">
        <v>1109</v>
      </c>
      <c r="F785" s="84" t="s">
        <v>32</v>
      </c>
      <c r="G785" s="70">
        <v>2981864</v>
      </c>
      <c r="H785" s="87">
        <v>0</v>
      </c>
      <c r="I785" s="87">
        <v>0</v>
      </c>
      <c r="J785" s="177"/>
      <c r="K785" s="198"/>
      <c r="L785" s="198"/>
      <c r="M785" s="198"/>
      <c r="N785" s="198"/>
      <c r="O785" s="198"/>
      <c r="P785" s="198"/>
      <c r="Q785" s="198"/>
      <c r="R785" s="198"/>
    </row>
    <row r="786" spans="1:18" s="3" customFormat="1" ht="49.5" hidden="1" customHeight="1">
      <c r="A786" s="82" t="s">
        <v>1025</v>
      </c>
      <c r="B786" s="149">
        <v>774</v>
      </c>
      <c r="C786" s="84" t="s">
        <v>25</v>
      </c>
      <c r="D786" s="84" t="s">
        <v>27</v>
      </c>
      <c r="E786" s="84" t="s">
        <v>1024</v>
      </c>
      <c r="F786" s="84"/>
      <c r="G786" s="87">
        <f t="shared" si="204"/>
        <v>0</v>
      </c>
      <c r="H786" s="87">
        <f t="shared" si="204"/>
        <v>0</v>
      </c>
      <c r="I786" s="87">
        <f t="shared" si="204"/>
        <v>0</v>
      </c>
      <c r="J786" s="177"/>
      <c r="K786" s="198"/>
      <c r="L786" s="198"/>
      <c r="M786" s="198"/>
      <c r="N786" s="198"/>
      <c r="O786" s="198"/>
      <c r="P786" s="198"/>
      <c r="Q786" s="198"/>
      <c r="R786" s="198"/>
    </row>
    <row r="787" spans="1:18" s="3" customFormat="1" ht="26.4" hidden="1">
      <c r="A787" s="82" t="s">
        <v>29</v>
      </c>
      <c r="B787" s="149">
        <v>774</v>
      </c>
      <c r="C787" s="84" t="s">
        <v>25</v>
      </c>
      <c r="D787" s="84" t="s">
        <v>27</v>
      </c>
      <c r="E787" s="84" t="s">
        <v>1024</v>
      </c>
      <c r="F787" s="84" t="s">
        <v>30</v>
      </c>
      <c r="G787" s="87">
        <f t="shared" si="204"/>
        <v>0</v>
      </c>
      <c r="H787" s="87">
        <f t="shared" si="204"/>
        <v>0</v>
      </c>
      <c r="I787" s="87">
        <f t="shared" si="204"/>
        <v>0</v>
      </c>
      <c r="J787" s="177"/>
      <c r="K787" s="198"/>
      <c r="L787" s="198"/>
      <c r="M787" s="198"/>
      <c r="N787" s="198"/>
      <c r="O787" s="198"/>
      <c r="P787" s="198"/>
      <c r="Q787" s="198"/>
      <c r="R787" s="198"/>
    </row>
    <row r="788" spans="1:18" s="3" customFormat="1" hidden="1">
      <c r="A788" s="82" t="s">
        <v>31</v>
      </c>
      <c r="B788" s="149">
        <v>774</v>
      </c>
      <c r="C788" s="84" t="s">
        <v>25</v>
      </c>
      <c r="D788" s="84" t="s">
        <v>27</v>
      </c>
      <c r="E788" s="84" t="s">
        <v>1024</v>
      </c>
      <c r="F788" s="84" t="s">
        <v>32</v>
      </c>
      <c r="G788" s="87"/>
      <c r="H788" s="87"/>
      <c r="I788" s="87"/>
      <c r="J788" s="177"/>
      <c r="K788" s="198"/>
      <c r="L788" s="198"/>
      <c r="M788" s="198"/>
      <c r="N788" s="198"/>
      <c r="O788" s="198"/>
      <c r="P788" s="198"/>
      <c r="Q788" s="198"/>
      <c r="R788" s="198"/>
    </row>
    <row r="789" spans="1:18" s="3" customFormat="1" ht="49.5" hidden="1" customHeight="1">
      <c r="A789" s="82" t="s">
        <v>1029</v>
      </c>
      <c r="B789" s="149">
        <v>774</v>
      </c>
      <c r="C789" s="84" t="s">
        <v>25</v>
      </c>
      <c r="D789" s="84" t="s">
        <v>27</v>
      </c>
      <c r="E789" s="84" t="s">
        <v>1028</v>
      </c>
      <c r="F789" s="84"/>
      <c r="G789" s="87">
        <f t="shared" si="204"/>
        <v>0</v>
      </c>
      <c r="H789" s="87">
        <f t="shared" si="204"/>
        <v>0</v>
      </c>
      <c r="I789" s="87">
        <f t="shared" si="204"/>
        <v>0</v>
      </c>
      <c r="J789" s="177"/>
      <c r="K789" s="198"/>
      <c r="L789" s="198"/>
      <c r="M789" s="198"/>
      <c r="N789" s="198"/>
      <c r="O789" s="198"/>
      <c r="P789" s="198"/>
      <c r="Q789" s="198"/>
      <c r="R789" s="198"/>
    </row>
    <row r="790" spans="1:18" s="3" customFormat="1" ht="26.4" hidden="1">
      <c r="A790" s="82" t="s">
        <v>29</v>
      </c>
      <c r="B790" s="149">
        <v>774</v>
      </c>
      <c r="C790" s="84" t="s">
        <v>25</v>
      </c>
      <c r="D790" s="84" t="s">
        <v>27</v>
      </c>
      <c r="E790" s="84" t="s">
        <v>1028</v>
      </c>
      <c r="F790" s="84" t="s">
        <v>30</v>
      </c>
      <c r="G790" s="87">
        <f t="shared" si="204"/>
        <v>0</v>
      </c>
      <c r="H790" s="87">
        <f t="shared" si="204"/>
        <v>0</v>
      </c>
      <c r="I790" s="87">
        <f t="shared" si="204"/>
        <v>0</v>
      </c>
      <c r="J790" s="177"/>
      <c r="K790" s="198"/>
      <c r="L790" s="198"/>
      <c r="M790" s="198"/>
      <c r="N790" s="198"/>
      <c r="O790" s="198"/>
      <c r="P790" s="198"/>
      <c r="Q790" s="198"/>
      <c r="R790" s="198"/>
    </row>
    <row r="791" spans="1:18" s="3" customFormat="1" hidden="1">
      <c r="A791" s="82" t="s">
        <v>31</v>
      </c>
      <c r="B791" s="149">
        <v>774</v>
      </c>
      <c r="C791" s="84" t="s">
        <v>25</v>
      </c>
      <c r="D791" s="84" t="s">
        <v>27</v>
      </c>
      <c r="E791" s="84" t="s">
        <v>1028</v>
      </c>
      <c r="F791" s="84" t="s">
        <v>32</v>
      </c>
      <c r="G791" s="87"/>
      <c r="H791" s="87"/>
      <c r="I791" s="87"/>
      <c r="J791" s="177"/>
      <c r="K791" s="198"/>
      <c r="L791" s="198"/>
      <c r="M791" s="198"/>
      <c r="N791" s="198"/>
      <c r="O791" s="198"/>
      <c r="P791" s="198"/>
      <c r="Q791" s="198"/>
      <c r="R791" s="198"/>
    </row>
    <row r="792" spans="1:18" ht="39.6" hidden="1">
      <c r="A792" s="82" t="s">
        <v>410</v>
      </c>
      <c r="B792" s="149">
        <v>774</v>
      </c>
      <c r="C792" s="84" t="s">
        <v>25</v>
      </c>
      <c r="D792" s="84" t="s">
        <v>27</v>
      </c>
      <c r="E792" s="84" t="s">
        <v>803</v>
      </c>
      <c r="F792" s="84"/>
      <c r="G792" s="85">
        <f>G793</f>
        <v>0</v>
      </c>
      <c r="H792" s="85">
        <f t="shared" ref="G792:I796" si="205">H793</f>
        <v>0</v>
      </c>
      <c r="I792" s="85">
        <f t="shared" si="205"/>
        <v>0</v>
      </c>
      <c r="J792" s="178"/>
    </row>
    <row r="793" spans="1:18" ht="26.4" hidden="1">
      <c r="A793" s="82" t="s">
        <v>29</v>
      </c>
      <c r="B793" s="149">
        <v>774</v>
      </c>
      <c r="C793" s="84" t="s">
        <v>25</v>
      </c>
      <c r="D793" s="84" t="s">
        <v>27</v>
      </c>
      <c r="E793" s="84" t="s">
        <v>803</v>
      </c>
      <c r="F793" s="84" t="s">
        <v>30</v>
      </c>
      <c r="G793" s="85">
        <f t="shared" si="205"/>
        <v>0</v>
      </c>
      <c r="H793" s="85">
        <f t="shared" si="205"/>
        <v>0</v>
      </c>
      <c r="I793" s="85">
        <f t="shared" si="205"/>
        <v>0</v>
      </c>
      <c r="J793" s="178"/>
    </row>
    <row r="794" spans="1:18" hidden="1">
      <c r="A794" s="82" t="s">
        <v>31</v>
      </c>
      <c r="B794" s="149">
        <v>774</v>
      </c>
      <c r="C794" s="84" t="s">
        <v>25</v>
      </c>
      <c r="D794" s="84" t="s">
        <v>27</v>
      </c>
      <c r="E794" s="84" t="s">
        <v>803</v>
      </c>
      <c r="F794" s="84" t="s">
        <v>32</v>
      </c>
      <c r="G794" s="85"/>
      <c r="H794" s="85"/>
      <c r="I794" s="85"/>
      <c r="J794" s="178"/>
    </row>
    <row r="795" spans="1:18" ht="26.4" hidden="1">
      <c r="A795" s="82" t="s">
        <v>910</v>
      </c>
      <c r="B795" s="149">
        <v>774</v>
      </c>
      <c r="C795" s="84" t="s">
        <v>25</v>
      </c>
      <c r="D795" s="84" t="s">
        <v>27</v>
      </c>
      <c r="E795" s="84" t="s">
        <v>909</v>
      </c>
      <c r="F795" s="84"/>
      <c r="G795" s="85">
        <f>G796</f>
        <v>0</v>
      </c>
      <c r="H795" s="85">
        <f t="shared" si="205"/>
        <v>0</v>
      </c>
      <c r="I795" s="85">
        <f t="shared" si="205"/>
        <v>0</v>
      </c>
      <c r="J795" s="178"/>
    </row>
    <row r="796" spans="1:18" ht="26.4" hidden="1">
      <c r="A796" s="82" t="s">
        <v>29</v>
      </c>
      <c r="B796" s="149">
        <v>774</v>
      </c>
      <c r="C796" s="84" t="s">
        <v>25</v>
      </c>
      <c r="D796" s="84" t="s">
        <v>27</v>
      </c>
      <c r="E796" s="84" t="s">
        <v>909</v>
      </c>
      <c r="F796" s="84" t="s">
        <v>30</v>
      </c>
      <c r="G796" s="85">
        <f t="shared" si="205"/>
        <v>0</v>
      </c>
      <c r="H796" s="85">
        <f t="shared" si="205"/>
        <v>0</v>
      </c>
      <c r="I796" s="85">
        <f t="shared" si="205"/>
        <v>0</v>
      </c>
      <c r="J796" s="178"/>
    </row>
    <row r="797" spans="1:18" hidden="1">
      <c r="A797" s="82" t="s">
        <v>31</v>
      </c>
      <c r="B797" s="149">
        <v>774</v>
      </c>
      <c r="C797" s="84" t="s">
        <v>25</v>
      </c>
      <c r="D797" s="84" t="s">
        <v>27</v>
      </c>
      <c r="E797" s="84" t="s">
        <v>909</v>
      </c>
      <c r="F797" s="84" t="s">
        <v>32</v>
      </c>
      <c r="G797" s="85"/>
      <c r="H797" s="85"/>
      <c r="I797" s="85"/>
      <c r="J797" s="178"/>
    </row>
    <row r="798" spans="1:18" s="3" customFormat="1" ht="26.4">
      <c r="A798" s="82" t="s">
        <v>1092</v>
      </c>
      <c r="B798" s="149">
        <v>774</v>
      </c>
      <c r="C798" s="84" t="s">
        <v>25</v>
      </c>
      <c r="D798" s="84" t="s">
        <v>27</v>
      </c>
      <c r="E798" s="84" t="s">
        <v>1093</v>
      </c>
      <c r="F798" s="84"/>
      <c r="G798" s="87">
        <f t="shared" ref="G798:I799" si="206">G799</f>
        <v>19714160</v>
      </c>
      <c r="H798" s="87">
        <f t="shared" si="206"/>
        <v>0</v>
      </c>
      <c r="I798" s="87">
        <f t="shared" si="206"/>
        <v>0</v>
      </c>
      <c r="J798" s="177"/>
      <c r="K798" s="198"/>
      <c r="L798" s="198"/>
      <c r="M798" s="198"/>
      <c r="N798" s="198"/>
      <c r="O798" s="198"/>
      <c r="P798" s="198"/>
      <c r="Q798" s="198"/>
      <c r="R798" s="198"/>
    </row>
    <row r="799" spans="1:18" s="3" customFormat="1" ht="26.4">
      <c r="A799" s="82" t="s">
        <v>29</v>
      </c>
      <c r="B799" s="149">
        <v>774</v>
      </c>
      <c r="C799" s="84" t="s">
        <v>25</v>
      </c>
      <c r="D799" s="84" t="s">
        <v>27</v>
      </c>
      <c r="E799" s="84" t="s">
        <v>1093</v>
      </c>
      <c r="F799" s="84" t="s">
        <v>30</v>
      </c>
      <c r="G799" s="87">
        <f t="shared" si="206"/>
        <v>19714160</v>
      </c>
      <c r="H799" s="87">
        <f t="shared" si="206"/>
        <v>0</v>
      </c>
      <c r="I799" s="87">
        <f t="shared" si="206"/>
        <v>0</v>
      </c>
      <c r="J799" s="177"/>
      <c r="K799" s="198"/>
      <c r="L799" s="198"/>
      <c r="M799" s="198"/>
      <c r="N799" s="198"/>
      <c r="O799" s="198"/>
      <c r="P799" s="198"/>
      <c r="Q799" s="198"/>
      <c r="R799" s="198"/>
    </row>
    <row r="800" spans="1:18" s="3" customFormat="1">
      <c r="A800" s="82" t="s">
        <v>31</v>
      </c>
      <c r="B800" s="149">
        <v>774</v>
      </c>
      <c r="C800" s="84" t="s">
        <v>25</v>
      </c>
      <c r="D800" s="84" t="s">
        <v>27</v>
      </c>
      <c r="E800" s="84" t="s">
        <v>1093</v>
      </c>
      <c r="F800" s="84" t="s">
        <v>32</v>
      </c>
      <c r="G800" s="87">
        <f>10127850+7586310+2000000</f>
        <v>19714160</v>
      </c>
      <c r="H800" s="87">
        <v>0</v>
      </c>
      <c r="I800" s="87">
        <v>0</v>
      </c>
      <c r="J800" s="177"/>
      <c r="K800" s="198"/>
      <c r="L800" s="198"/>
      <c r="M800" s="198"/>
      <c r="N800" s="198"/>
      <c r="O800" s="198"/>
      <c r="P800" s="198"/>
      <c r="Q800" s="198"/>
      <c r="R800" s="198"/>
    </row>
    <row r="801" spans="1:18" s="3" customFormat="1" ht="30" customHeight="1">
      <c r="A801" s="82" t="s">
        <v>23</v>
      </c>
      <c r="B801" s="149">
        <v>774</v>
      </c>
      <c r="C801" s="84" t="s">
        <v>25</v>
      </c>
      <c r="D801" s="84" t="s">
        <v>27</v>
      </c>
      <c r="E801" s="84" t="s">
        <v>222</v>
      </c>
      <c r="F801" s="84"/>
      <c r="G801" s="87">
        <f t="shared" ref="G801:I802" si="207">G802</f>
        <v>806702.1</v>
      </c>
      <c r="H801" s="87">
        <f t="shared" si="207"/>
        <v>806702.1</v>
      </c>
      <c r="I801" s="87">
        <f t="shared" si="207"/>
        <v>806702.1</v>
      </c>
      <c r="J801" s="177"/>
      <c r="K801" s="198"/>
      <c r="L801" s="198"/>
      <c r="M801" s="198"/>
      <c r="N801" s="198"/>
      <c r="O801" s="198"/>
      <c r="P801" s="198"/>
      <c r="Q801" s="198"/>
      <c r="R801" s="198"/>
    </row>
    <row r="802" spans="1:18" s="3" customFormat="1" ht="24.75" customHeight="1">
      <c r="A802" s="82" t="s">
        <v>141</v>
      </c>
      <c r="B802" s="149">
        <v>774</v>
      </c>
      <c r="C802" s="84" t="s">
        <v>25</v>
      </c>
      <c r="D802" s="84" t="s">
        <v>27</v>
      </c>
      <c r="E802" s="84" t="s">
        <v>223</v>
      </c>
      <c r="F802" s="84"/>
      <c r="G802" s="87">
        <f t="shared" si="207"/>
        <v>806702.1</v>
      </c>
      <c r="H802" s="87">
        <f t="shared" si="207"/>
        <v>806702.1</v>
      </c>
      <c r="I802" s="87">
        <f t="shared" si="207"/>
        <v>806702.1</v>
      </c>
      <c r="J802" s="177"/>
      <c r="K802" s="198"/>
      <c r="L802" s="198"/>
      <c r="M802" s="198"/>
      <c r="N802" s="198"/>
      <c r="O802" s="198"/>
      <c r="P802" s="198"/>
      <c r="Q802" s="198"/>
      <c r="R802" s="198"/>
    </row>
    <row r="803" spans="1:18" s="18" customFormat="1" ht="26.4">
      <c r="A803" s="82" t="s">
        <v>29</v>
      </c>
      <c r="B803" s="84" t="s">
        <v>93</v>
      </c>
      <c r="C803" s="84" t="s">
        <v>25</v>
      </c>
      <c r="D803" s="84" t="s">
        <v>27</v>
      </c>
      <c r="E803" s="84" t="s">
        <v>223</v>
      </c>
      <c r="F803" s="84" t="s">
        <v>30</v>
      </c>
      <c r="G803" s="87">
        <f>G804</f>
        <v>806702.1</v>
      </c>
      <c r="H803" s="87">
        <f>H804</f>
        <v>806702.1</v>
      </c>
      <c r="I803" s="87">
        <f>I804</f>
        <v>806702.1</v>
      </c>
      <c r="J803" s="177"/>
      <c r="K803" s="199"/>
      <c r="L803" s="199"/>
      <c r="M803" s="199"/>
      <c r="N803" s="199"/>
      <c r="O803" s="199"/>
      <c r="P803" s="199"/>
      <c r="Q803" s="199"/>
      <c r="R803" s="199"/>
    </row>
    <row r="804" spans="1:18" s="18" customFormat="1">
      <c r="A804" s="82" t="s">
        <v>31</v>
      </c>
      <c r="B804" s="84" t="s">
        <v>93</v>
      </c>
      <c r="C804" s="84" t="s">
        <v>25</v>
      </c>
      <c r="D804" s="84" t="s">
        <v>27</v>
      </c>
      <c r="E804" s="84" t="s">
        <v>223</v>
      </c>
      <c r="F804" s="84" t="s">
        <v>32</v>
      </c>
      <c r="G804" s="70">
        <f>362000+444702.1</f>
        <v>806702.1</v>
      </c>
      <c r="H804" s="87">
        <f>362000+444702.1</f>
        <v>806702.1</v>
      </c>
      <c r="I804" s="87">
        <f>362000+444702.1</f>
        <v>806702.1</v>
      </c>
      <c r="J804" s="177"/>
      <c r="K804" s="199"/>
      <c r="L804" s="199"/>
      <c r="M804" s="199"/>
      <c r="N804" s="199"/>
      <c r="O804" s="199"/>
      <c r="P804" s="199"/>
      <c r="Q804" s="199"/>
      <c r="R804" s="199"/>
    </row>
    <row r="805" spans="1:18" s="18" customFormat="1" ht="25.5" hidden="1" customHeight="1">
      <c r="A805" s="135" t="s">
        <v>469</v>
      </c>
      <c r="B805" s="149">
        <v>774</v>
      </c>
      <c r="C805" s="84" t="s">
        <v>25</v>
      </c>
      <c r="D805" s="84" t="s">
        <v>27</v>
      </c>
      <c r="E805" s="84" t="s">
        <v>218</v>
      </c>
      <c r="F805" s="84"/>
      <c r="G805" s="87">
        <f t="shared" ref="G805:I807" si="208">G806</f>
        <v>0</v>
      </c>
      <c r="H805" s="87">
        <f t="shared" si="208"/>
        <v>0</v>
      </c>
      <c r="I805" s="87">
        <f t="shared" si="208"/>
        <v>0</v>
      </c>
      <c r="J805" s="177"/>
      <c r="K805" s="199"/>
      <c r="L805" s="199"/>
      <c r="M805" s="199"/>
      <c r="N805" s="199"/>
      <c r="O805" s="199"/>
      <c r="P805" s="199"/>
      <c r="Q805" s="199"/>
      <c r="R805" s="199"/>
    </row>
    <row r="806" spans="1:18" s="18" customFormat="1" ht="26.4" hidden="1">
      <c r="A806" s="82" t="s">
        <v>98</v>
      </c>
      <c r="B806" s="84" t="s">
        <v>93</v>
      </c>
      <c r="C806" s="84" t="s">
        <v>25</v>
      </c>
      <c r="D806" s="84" t="s">
        <v>27</v>
      </c>
      <c r="E806" s="84" t="s">
        <v>219</v>
      </c>
      <c r="F806" s="84"/>
      <c r="G806" s="87">
        <f t="shared" si="208"/>
        <v>0</v>
      </c>
      <c r="H806" s="87">
        <f t="shared" si="208"/>
        <v>0</v>
      </c>
      <c r="I806" s="87">
        <f t="shared" si="208"/>
        <v>0</v>
      </c>
      <c r="J806" s="177"/>
      <c r="K806" s="199"/>
      <c r="L806" s="199"/>
      <c r="M806" s="199"/>
      <c r="N806" s="199"/>
      <c r="O806" s="199"/>
      <c r="P806" s="199"/>
      <c r="Q806" s="199"/>
      <c r="R806" s="199"/>
    </row>
    <row r="807" spans="1:18" s="18" customFormat="1" ht="30.75" hidden="1" customHeight="1">
      <c r="A807" s="82" t="s">
        <v>29</v>
      </c>
      <c r="B807" s="84" t="s">
        <v>93</v>
      </c>
      <c r="C807" s="84" t="s">
        <v>25</v>
      </c>
      <c r="D807" s="84" t="s">
        <v>27</v>
      </c>
      <c r="E807" s="84" t="s">
        <v>219</v>
      </c>
      <c r="F807" s="84" t="s">
        <v>30</v>
      </c>
      <c r="G807" s="87">
        <f t="shared" si="208"/>
        <v>0</v>
      </c>
      <c r="H807" s="87">
        <f t="shared" si="208"/>
        <v>0</v>
      </c>
      <c r="I807" s="87">
        <f t="shared" si="208"/>
        <v>0</v>
      </c>
      <c r="J807" s="177"/>
      <c r="K807" s="199"/>
      <c r="L807" s="199"/>
      <c r="M807" s="199"/>
      <c r="N807" s="199"/>
      <c r="O807" s="199"/>
      <c r="P807" s="199"/>
      <c r="Q807" s="199"/>
      <c r="R807" s="199"/>
    </row>
    <row r="808" spans="1:18" s="18" customFormat="1" hidden="1">
      <c r="A808" s="82" t="s">
        <v>31</v>
      </c>
      <c r="B808" s="84" t="s">
        <v>93</v>
      </c>
      <c r="C808" s="84" t="s">
        <v>25</v>
      </c>
      <c r="D808" s="84" t="s">
        <v>27</v>
      </c>
      <c r="E808" s="84" t="s">
        <v>219</v>
      </c>
      <c r="F808" s="84" t="s">
        <v>32</v>
      </c>
      <c r="G808" s="87"/>
      <c r="H808" s="87"/>
      <c r="I808" s="87"/>
      <c r="J808" s="177"/>
      <c r="K808" s="199"/>
      <c r="L808" s="199"/>
      <c r="M808" s="199"/>
      <c r="N808" s="199"/>
      <c r="O808" s="199"/>
      <c r="P808" s="199"/>
      <c r="Q808" s="199"/>
      <c r="R808" s="199"/>
    </row>
    <row r="809" spans="1:18" s="18" customFormat="1" ht="39.6" hidden="1">
      <c r="A809" s="82" t="s">
        <v>452</v>
      </c>
      <c r="B809" s="84" t="s">
        <v>93</v>
      </c>
      <c r="C809" s="84" t="s">
        <v>25</v>
      </c>
      <c r="D809" s="84" t="s">
        <v>27</v>
      </c>
      <c r="E809" s="84" t="s">
        <v>451</v>
      </c>
      <c r="F809" s="84"/>
      <c r="G809" s="87">
        <f>G810</f>
        <v>0</v>
      </c>
      <c r="H809" s="87">
        <f t="shared" ref="H809:I810" si="209">H810</f>
        <v>0</v>
      </c>
      <c r="I809" s="87">
        <f t="shared" si="209"/>
        <v>0</v>
      </c>
      <c r="J809" s="177"/>
      <c r="K809" s="199"/>
      <c r="L809" s="199"/>
      <c r="M809" s="199"/>
      <c r="N809" s="199"/>
      <c r="O809" s="199"/>
      <c r="P809" s="199"/>
      <c r="Q809" s="199"/>
      <c r="R809" s="199"/>
    </row>
    <row r="810" spans="1:18" s="18" customFormat="1" ht="52.5" hidden="1" customHeight="1">
      <c r="A810" s="82" t="s">
        <v>720</v>
      </c>
      <c r="B810" s="84" t="s">
        <v>93</v>
      </c>
      <c r="C810" s="84" t="s">
        <v>25</v>
      </c>
      <c r="D810" s="84" t="s">
        <v>27</v>
      </c>
      <c r="E810" s="84" t="s">
        <v>721</v>
      </c>
      <c r="F810" s="84"/>
      <c r="G810" s="87">
        <f>G811</f>
        <v>0</v>
      </c>
      <c r="H810" s="87">
        <f t="shared" si="209"/>
        <v>0</v>
      </c>
      <c r="I810" s="87">
        <f t="shared" si="209"/>
        <v>0</v>
      </c>
      <c r="J810" s="177"/>
      <c r="K810" s="199"/>
      <c r="L810" s="199"/>
      <c r="M810" s="199"/>
      <c r="N810" s="199"/>
      <c r="O810" s="199"/>
      <c r="P810" s="199"/>
      <c r="Q810" s="199"/>
      <c r="R810" s="199"/>
    </row>
    <row r="811" spans="1:18" s="18" customFormat="1" ht="26.4" hidden="1">
      <c r="A811" s="82" t="s">
        <v>95</v>
      </c>
      <c r="B811" s="84" t="s">
        <v>93</v>
      </c>
      <c r="C811" s="84" t="s">
        <v>25</v>
      </c>
      <c r="D811" s="84" t="s">
        <v>27</v>
      </c>
      <c r="E811" s="84" t="s">
        <v>721</v>
      </c>
      <c r="F811" s="84" t="s">
        <v>346</v>
      </c>
      <c r="G811" s="87"/>
      <c r="H811" s="87"/>
      <c r="I811" s="87"/>
      <c r="J811" s="177"/>
      <c r="K811" s="199"/>
      <c r="L811" s="199"/>
      <c r="M811" s="199"/>
      <c r="N811" s="199"/>
      <c r="O811" s="199"/>
      <c r="P811" s="199"/>
      <c r="Q811" s="199"/>
      <c r="R811" s="199"/>
    </row>
    <row r="812" spans="1:18" s="18" customFormat="1" ht="92.4" hidden="1">
      <c r="A812" s="133" t="s">
        <v>417</v>
      </c>
      <c r="B812" s="84" t="s">
        <v>93</v>
      </c>
      <c r="C812" s="84" t="s">
        <v>25</v>
      </c>
      <c r="D812" s="84" t="s">
        <v>27</v>
      </c>
      <c r="E812" s="84" t="s">
        <v>721</v>
      </c>
      <c r="F812" s="84" t="s">
        <v>416</v>
      </c>
      <c r="G812" s="87"/>
      <c r="H812" s="87"/>
      <c r="I812" s="87"/>
      <c r="J812" s="177"/>
      <c r="K812" s="199"/>
      <c r="L812" s="199"/>
      <c r="M812" s="199"/>
      <c r="N812" s="199"/>
      <c r="O812" s="199"/>
      <c r="P812" s="199"/>
      <c r="Q812" s="199"/>
      <c r="R812" s="199"/>
    </row>
    <row r="813" spans="1:18" s="18" customFormat="1" ht="39.6" hidden="1">
      <c r="A813" s="82" t="s">
        <v>452</v>
      </c>
      <c r="B813" s="84" t="s">
        <v>93</v>
      </c>
      <c r="C813" s="84" t="s">
        <v>25</v>
      </c>
      <c r="D813" s="84" t="s">
        <v>27</v>
      </c>
      <c r="E813" s="84" t="s">
        <v>451</v>
      </c>
      <c r="F813" s="84"/>
      <c r="G813" s="87">
        <f>G814</f>
        <v>0</v>
      </c>
      <c r="H813" s="87">
        <f t="shared" ref="H813:I813" si="210">H814</f>
        <v>0</v>
      </c>
      <c r="I813" s="87">
        <f t="shared" si="210"/>
        <v>0</v>
      </c>
      <c r="J813" s="177"/>
      <c r="K813" s="199"/>
      <c r="L813" s="199"/>
      <c r="M813" s="199"/>
      <c r="N813" s="199"/>
      <c r="O813" s="199"/>
      <c r="P813" s="199"/>
      <c r="Q813" s="199"/>
      <c r="R813" s="199"/>
    </row>
    <row r="814" spans="1:18" s="18" customFormat="1" ht="52.5" hidden="1" customHeight="1">
      <c r="A814" s="82" t="s">
        <v>720</v>
      </c>
      <c r="B814" s="84" t="s">
        <v>93</v>
      </c>
      <c r="C814" s="84" t="s">
        <v>25</v>
      </c>
      <c r="D814" s="84" t="s">
        <v>27</v>
      </c>
      <c r="E814" s="84" t="s">
        <v>721</v>
      </c>
      <c r="F814" s="84"/>
      <c r="G814" s="87">
        <f>G815</f>
        <v>0</v>
      </c>
      <c r="H814" s="87">
        <f t="shared" ref="H814:I814" si="211">H815</f>
        <v>0</v>
      </c>
      <c r="I814" s="87">
        <f t="shared" si="211"/>
        <v>0</v>
      </c>
      <c r="J814" s="177"/>
      <c r="K814" s="199"/>
      <c r="L814" s="199"/>
      <c r="M814" s="199"/>
      <c r="N814" s="199"/>
      <c r="O814" s="199"/>
      <c r="P814" s="199"/>
      <c r="Q814" s="199"/>
      <c r="R814" s="199"/>
    </row>
    <row r="815" spans="1:18" s="18" customFormat="1" ht="26.4" hidden="1">
      <c r="A815" s="82" t="s">
        <v>95</v>
      </c>
      <c r="B815" s="84" t="s">
        <v>93</v>
      </c>
      <c r="C815" s="84" t="s">
        <v>25</v>
      </c>
      <c r="D815" s="84" t="s">
        <v>27</v>
      </c>
      <c r="E815" s="84" t="s">
        <v>721</v>
      </c>
      <c r="F815" s="84" t="s">
        <v>346</v>
      </c>
      <c r="G815" s="87">
        <f>G816</f>
        <v>0</v>
      </c>
      <c r="H815" s="87">
        <f t="shared" ref="H815:I815" si="212">H816</f>
        <v>0</v>
      </c>
      <c r="I815" s="87">
        <f t="shared" si="212"/>
        <v>0</v>
      </c>
      <c r="J815" s="177"/>
      <c r="K815" s="199"/>
      <c r="L815" s="199"/>
      <c r="M815" s="199"/>
      <c r="N815" s="199"/>
      <c r="O815" s="199"/>
      <c r="P815" s="199"/>
      <c r="Q815" s="199"/>
      <c r="R815" s="199"/>
    </row>
    <row r="816" spans="1:18" s="18" customFormat="1" ht="92.4" hidden="1">
      <c r="A816" s="133" t="s">
        <v>417</v>
      </c>
      <c r="B816" s="84" t="s">
        <v>93</v>
      </c>
      <c r="C816" s="84" t="s">
        <v>25</v>
      </c>
      <c r="D816" s="84" t="s">
        <v>27</v>
      </c>
      <c r="E816" s="84" t="s">
        <v>721</v>
      </c>
      <c r="F816" s="84" t="s">
        <v>416</v>
      </c>
      <c r="G816" s="87"/>
      <c r="H816" s="87"/>
      <c r="I816" s="87"/>
      <c r="J816" s="177"/>
      <c r="K816" s="199"/>
      <c r="L816" s="199"/>
      <c r="M816" s="199"/>
      <c r="N816" s="199"/>
      <c r="O816" s="199"/>
      <c r="P816" s="199"/>
      <c r="Q816" s="199"/>
      <c r="R816" s="199"/>
    </row>
    <row r="817" spans="1:18" s="18" customFormat="1" ht="52.8" hidden="1">
      <c r="A817" s="82" t="s">
        <v>497</v>
      </c>
      <c r="B817" s="84" t="s">
        <v>93</v>
      </c>
      <c r="C817" s="84" t="s">
        <v>25</v>
      </c>
      <c r="D817" s="84" t="s">
        <v>27</v>
      </c>
      <c r="E817" s="84" t="s">
        <v>212</v>
      </c>
      <c r="F817" s="84"/>
      <c r="G817" s="87">
        <f>G818</f>
        <v>0</v>
      </c>
      <c r="H817" s="87">
        <f>H818+H821</f>
        <v>0</v>
      </c>
      <c r="I817" s="87">
        <f t="shared" ref="H817:I819" si="213">I818</f>
        <v>0</v>
      </c>
      <c r="J817" s="177"/>
      <c r="K817" s="199"/>
      <c r="L817" s="199"/>
      <c r="M817" s="199"/>
      <c r="N817" s="199"/>
      <c r="O817" s="199"/>
      <c r="P817" s="199"/>
      <c r="Q817" s="199"/>
      <c r="R817" s="199"/>
    </row>
    <row r="818" spans="1:18" s="18" customFormat="1" ht="26.4" hidden="1">
      <c r="A818" s="82" t="s">
        <v>489</v>
      </c>
      <c r="B818" s="84" t="s">
        <v>93</v>
      </c>
      <c r="C818" s="84" t="s">
        <v>25</v>
      </c>
      <c r="D818" s="84" t="s">
        <v>27</v>
      </c>
      <c r="E818" s="84" t="s">
        <v>488</v>
      </c>
      <c r="F818" s="84"/>
      <c r="G818" s="87">
        <f>G819</f>
        <v>0</v>
      </c>
      <c r="H818" s="87">
        <f t="shared" si="213"/>
        <v>0</v>
      </c>
      <c r="I818" s="87">
        <f t="shared" si="213"/>
        <v>0</v>
      </c>
      <c r="J818" s="177"/>
      <c r="K818" s="199"/>
      <c r="L818" s="199"/>
      <c r="M818" s="199"/>
      <c r="N818" s="199"/>
      <c r="O818" s="199"/>
      <c r="P818" s="199"/>
      <c r="Q818" s="199"/>
      <c r="R818" s="199"/>
    </row>
    <row r="819" spans="1:18" s="18" customFormat="1" ht="36" hidden="1" customHeight="1">
      <c r="A819" s="82" t="s">
        <v>95</v>
      </c>
      <c r="B819" s="84" t="s">
        <v>93</v>
      </c>
      <c r="C819" s="84" t="s">
        <v>25</v>
      </c>
      <c r="D819" s="84" t="s">
        <v>27</v>
      </c>
      <c r="E819" s="84" t="s">
        <v>488</v>
      </c>
      <c r="F819" s="84" t="s">
        <v>346</v>
      </c>
      <c r="G819" s="87">
        <f>G820</f>
        <v>0</v>
      </c>
      <c r="H819" s="87">
        <f t="shared" si="213"/>
        <v>0</v>
      </c>
      <c r="I819" s="87">
        <f t="shared" si="213"/>
        <v>0</v>
      </c>
      <c r="J819" s="177"/>
      <c r="K819" s="199"/>
      <c r="L819" s="199"/>
      <c r="M819" s="199"/>
      <c r="N819" s="199"/>
      <c r="O819" s="199"/>
      <c r="P819" s="199"/>
      <c r="Q819" s="199"/>
      <c r="R819" s="199"/>
    </row>
    <row r="820" spans="1:18" s="18" customFormat="1" ht="99" hidden="1" customHeight="1">
      <c r="A820" s="133" t="s">
        <v>417</v>
      </c>
      <c r="B820" s="84" t="s">
        <v>93</v>
      </c>
      <c r="C820" s="84" t="s">
        <v>25</v>
      </c>
      <c r="D820" s="84" t="s">
        <v>27</v>
      </c>
      <c r="E820" s="84" t="s">
        <v>488</v>
      </c>
      <c r="F820" s="84" t="s">
        <v>416</v>
      </c>
      <c r="G820" s="87">
        <v>0</v>
      </c>
      <c r="H820" s="87"/>
      <c r="I820" s="87">
        <v>0</v>
      </c>
      <c r="J820" s="177"/>
      <c r="K820" s="199"/>
      <c r="L820" s="199"/>
      <c r="M820" s="199"/>
      <c r="N820" s="199"/>
      <c r="O820" s="199"/>
      <c r="P820" s="199"/>
      <c r="Q820" s="199"/>
      <c r="R820" s="199"/>
    </row>
    <row r="821" spans="1:18" s="18" customFormat="1" ht="26.4" hidden="1">
      <c r="A821" s="82" t="s">
        <v>491</v>
      </c>
      <c r="B821" s="84" t="s">
        <v>93</v>
      </c>
      <c r="C821" s="84" t="s">
        <v>25</v>
      </c>
      <c r="D821" s="84" t="s">
        <v>27</v>
      </c>
      <c r="E821" s="84" t="s">
        <v>490</v>
      </c>
      <c r="F821" s="84"/>
      <c r="G821" s="87">
        <f>G822</f>
        <v>0</v>
      </c>
      <c r="H821" s="87">
        <f t="shared" ref="H821:I822" si="214">H822</f>
        <v>0</v>
      </c>
      <c r="I821" s="87">
        <f t="shared" si="214"/>
        <v>0</v>
      </c>
      <c r="J821" s="177"/>
      <c r="K821" s="199"/>
      <c r="L821" s="199"/>
      <c r="M821" s="199"/>
      <c r="N821" s="199"/>
      <c r="O821" s="199"/>
      <c r="P821" s="199"/>
      <c r="Q821" s="199"/>
      <c r="R821" s="199"/>
    </row>
    <row r="822" spans="1:18" s="18" customFormat="1" ht="36" hidden="1" customHeight="1">
      <c r="A822" s="82" t="s">
        <v>95</v>
      </c>
      <c r="B822" s="84" t="s">
        <v>93</v>
      </c>
      <c r="C822" s="84" t="s">
        <v>25</v>
      </c>
      <c r="D822" s="84" t="s">
        <v>27</v>
      </c>
      <c r="E822" s="84" t="s">
        <v>490</v>
      </c>
      <c r="F822" s="84" t="s">
        <v>346</v>
      </c>
      <c r="G822" s="87">
        <f>G823</f>
        <v>0</v>
      </c>
      <c r="H822" s="87">
        <f t="shared" si="214"/>
        <v>0</v>
      </c>
      <c r="I822" s="87">
        <f t="shared" si="214"/>
        <v>0</v>
      </c>
      <c r="J822" s="177"/>
      <c r="K822" s="199"/>
      <c r="L822" s="199"/>
      <c r="M822" s="199"/>
      <c r="N822" s="199"/>
      <c r="O822" s="199"/>
      <c r="P822" s="199"/>
      <c r="Q822" s="199"/>
      <c r="R822" s="199"/>
    </row>
    <row r="823" spans="1:18" s="18" customFormat="1" ht="99" hidden="1" customHeight="1">
      <c r="A823" s="133" t="s">
        <v>417</v>
      </c>
      <c r="B823" s="84" t="s">
        <v>93</v>
      </c>
      <c r="C823" s="84" t="s">
        <v>25</v>
      </c>
      <c r="D823" s="84" t="s">
        <v>27</v>
      </c>
      <c r="E823" s="84" t="s">
        <v>490</v>
      </c>
      <c r="F823" s="84" t="s">
        <v>416</v>
      </c>
      <c r="G823" s="87">
        <v>0</v>
      </c>
      <c r="H823" s="87"/>
      <c r="I823" s="87">
        <v>0</v>
      </c>
      <c r="J823" s="177"/>
      <c r="K823" s="199"/>
      <c r="L823" s="199"/>
      <c r="M823" s="199"/>
      <c r="N823" s="199"/>
      <c r="O823" s="199"/>
      <c r="P823" s="199"/>
      <c r="Q823" s="199"/>
      <c r="R823" s="199"/>
    </row>
    <row r="824" spans="1:18" s="76" customFormat="1" ht="24.75" hidden="1" customHeight="1">
      <c r="A824" s="139" t="s">
        <v>167</v>
      </c>
      <c r="B824" s="84" t="s">
        <v>93</v>
      </c>
      <c r="C824" s="84" t="s">
        <v>25</v>
      </c>
      <c r="D824" s="84" t="s">
        <v>27</v>
      </c>
      <c r="E824" s="84" t="s">
        <v>232</v>
      </c>
      <c r="F824" s="159"/>
      <c r="G824" s="87">
        <f>G825</f>
        <v>0</v>
      </c>
      <c r="H824" s="87">
        <v>0</v>
      </c>
      <c r="I824" s="87">
        <v>0</v>
      </c>
      <c r="J824" s="177"/>
      <c r="K824" s="215"/>
      <c r="L824" s="216"/>
      <c r="M824" s="216"/>
      <c r="N824" s="216"/>
      <c r="O824" s="216"/>
      <c r="P824" s="216"/>
      <c r="Q824" s="216"/>
      <c r="R824" s="216"/>
    </row>
    <row r="825" spans="1:18" ht="26.4" hidden="1">
      <c r="A825" s="139" t="s">
        <v>167</v>
      </c>
      <c r="B825" s="84" t="s">
        <v>93</v>
      </c>
      <c r="C825" s="84" t="s">
        <v>25</v>
      </c>
      <c r="D825" s="84" t="s">
        <v>27</v>
      </c>
      <c r="E825" s="84" t="s">
        <v>274</v>
      </c>
      <c r="F825" s="149"/>
      <c r="G825" s="87">
        <f>G826</f>
        <v>0</v>
      </c>
      <c r="H825" s="87">
        <v>0</v>
      </c>
      <c r="I825" s="87">
        <v>0</v>
      </c>
      <c r="J825" s="177"/>
      <c r="K825" s="208"/>
    </row>
    <row r="826" spans="1:18" hidden="1">
      <c r="A826" s="82" t="s">
        <v>62</v>
      </c>
      <c r="B826" s="84" t="s">
        <v>93</v>
      </c>
      <c r="C826" s="84" t="s">
        <v>25</v>
      </c>
      <c r="D826" s="84" t="s">
        <v>27</v>
      </c>
      <c r="E826" s="84" t="s">
        <v>274</v>
      </c>
      <c r="F826" s="84" t="s">
        <v>30</v>
      </c>
      <c r="G826" s="87">
        <f>G827</f>
        <v>0</v>
      </c>
      <c r="H826" s="87">
        <f>H827</f>
        <v>0</v>
      </c>
      <c r="I826" s="87">
        <f>I827</f>
        <v>0</v>
      </c>
      <c r="J826" s="177"/>
      <c r="K826" s="208"/>
    </row>
    <row r="827" spans="1:18" ht="19.5" hidden="1" customHeight="1">
      <c r="A827" s="82" t="s">
        <v>178</v>
      </c>
      <c r="B827" s="84" t="s">
        <v>93</v>
      </c>
      <c r="C827" s="84" t="s">
        <v>25</v>
      </c>
      <c r="D827" s="84" t="s">
        <v>27</v>
      </c>
      <c r="E827" s="84" t="s">
        <v>274</v>
      </c>
      <c r="F827" s="84" t="s">
        <v>32</v>
      </c>
      <c r="G827" s="87"/>
      <c r="H827" s="87">
        <f>'прил 5,'!H252</f>
        <v>0</v>
      </c>
      <c r="I827" s="87">
        <f>'прил 5,'!I252</f>
        <v>0</v>
      </c>
      <c r="J827" s="177"/>
      <c r="K827" s="208"/>
    </row>
    <row r="828" spans="1:18" ht="30" hidden="1" customHeight="1">
      <c r="A828" s="82" t="s">
        <v>332</v>
      </c>
      <c r="B828" s="84" t="s">
        <v>93</v>
      </c>
      <c r="C828" s="84" t="s">
        <v>25</v>
      </c>
      <c r="D828" s="84" t="s">
        <v>27</v>
      </c>
      <c r="E828" s="84" t="s">
        <v>209</v>
      </c>
      <c r="F828" s="84"/>
      <c r="G828" s="87">
        <f>G829</f>
        <v>0</v>
      </c>
      <c r="H828" s="87"/>
      <c r="I828" s="87"/>
      <c r="J828" s="177"/>
      <c r="K828" s="208"/>
    </row>
    <row r="829" spans="1:18" ht="29.25" hidden="1" customHeight="1">
      <c r="A829" s="82" t="s">
        <v>29</v>
      </c>
      <c r="B829" s="84" t="s">
        <v>93</v>
      </c>
      <c r="C829" s="84" t="s">
        <v>25</v>
      </c>
      <c r="D829" s="84" t="s">
        <v>27</v>
      </c>
      <c r="E829" s="84" t="s">
        <v>209</v>
      </c>
      <c r="F829" s="84" t="s">
        <v>30</v>
      </c>
      <c r="G829" s="87">
        <f>G830</f>
        <v>0</v>
      </c>
      <c r="H829" s="87"/>
      <c r="I829" s="87"/>
      <c r="J829" s="177"/>
      <c r="K829" s="208"/>
    </row>
    <row r="830" spans="1:18" ht="19.5" hidden="1" customHeight="1">
      <c r="A830" s="82" t="s">
        <v>31</v>
      </c>
      <c r="B830" s="84" t="s">
        <v>93</v>
      </c>
      <c r="C830" s="84" t="s">
        <v>25</v>
      </c>
      <c r="D830" s="84" t="s">
        <v>27</v>
      </c>
      <c r="E830" s="84" t="s">
        <v>209</v>
      </c>
      <c r="F830" s="84" t="s">
        <v>32</v>
      </c>
      <c r="G830" s="87"/>
      <c r="H830" s="87"/>
      <c r="I830" s="87"/>
      <c r="J830" s="177"/>
      <c r="K830" s="208"/>
    </row>
    <row r="831" spans="1:18" s="165" customFormat="1" ht="30.75" hidden="1" customHeight="1">
      <c r="A831" s="139" t="s">
        <v>271</v>
      </c>
      <c r="B831" s="84" t="s">
        <v>93</v>
      </c>
      <c r="C831" s="84" t="s">
        <v>25</v>
      </c>
      <c r="D831" s="84" t="s">
        <v>27</v>
      </c>
      <c r="E831" s="84" t="s">
        <v>554</v>
      </c>
      <c r="F831" s="84"/>
      <c r="G831" s="87">
        <f>G832</f>
        <v>0</v>
      </c>
      <c r="H831" s="269">
        <v>0</v>
      </c>
      <c r="I831" s="269">
        <v>0</v>
      </c>
      <c r="J831" s="192"/>
      <c r="K831" s="205"/>
      <c r="L831" s="205"/>
      <c r="M831" s="205"/>
      <c r="N831" s="205"/>
      <c r="O831" s="205"/>
      <c r="P831" s="205"/>
      <c r="Q831" s="205"/>
      <c r="R831" s="205"/>
    </row>
    <row r="832" spans="1:18" ht="30.75" hidden="1" customHeight="1">
      <c r="A832" s="82" t="s">
        <v>271</v>
      </c>
      <c r="B832" s="84" t="s">
        <v>93</v>
      </c>
      <c r="C832" s="84" t="s">
        <v>25</v>
      </c>
      <c r="D832" s="84" t="s">
        <v>27</v>
      </c>
      <c r="E832" s="84" t="s">
        <v>555</v>
      </c>
      <c r="F832" s="84"/>
      <c r="G832" s="87">
        <f>G839</f>
        <v>0</v>
      </c>
      <c r="H832" s="87">
        <v>0</v>
      </c>
      <c r="I832" s="87">
        <v>0</v>
      </c>
      <c r="J832" s="177"/>
    </row>
    <row r="833" spans="1:18" ht="30.75" hidden="1" customHeight="1">
      <c r="A833" s="82" t="s">
        <v>35</v>
      </c>
      <c r="B833" s="84" t="s">
        <v>93</v>
      </c>
      <c r="C833" s="84" t="s">
        <v>25</v>
      </c>
      <c r="D833" s="84" t="s">
        <v>27</v>
      </c>
      <c r="E833" s="84" t="s">
        <v>555</v>
      </c>
      <c r="F833" s="84" t="s">
        <v>36</v>
      </c>
      <c r="G833" s="87">
        <f>G834</f>
        <v>49000</v>
      </c>
      <c r="H833" s="87">
        <v>0</v>
      </c>
      <c r="I833" s="87">
        <v>0</v>
      </c>
      <c r="J833" s="177"/>
    </row>
    <row r="834" spans="1:18" ht="30.75" hidden="1" customHeight="1">
      <c r="A834" s="82" t="s">
        <v>37</v>
      </c>
      <c r="B834" s="84" t="s">
        <v>93</v>
      </c>
      <c r="C834" s="84" t="s">
        <v>25</v>
      </c>
      <c r="D834" s="84" t="s">
        <v>27</v>
      </c>
      <c r="E834" s="84" t="s">
        <v>555</v>
      </c>
      <c r="F834" s="84" t="s">
        <v>38</v>
      </c>
      <c r="G834" s="87">
        <f>'прил 5,'!G1327</f>
        <v>49000</v>
      </c>
      <c r="H834" s="87">
        <v>0</v>
      </c>
      <c r="I834" s="87">
        <v>0</v>
      </c>
      <c r="J834" s="177"/>
    </row>
    <row r="835" spans="1:18" ht="23.25" hidden="1" customHeight="1">
      <c r="A835" s="82" t="s">
        <v>147</v>
      </c>
      <c r="B835" s="84" t="s">
        <v>93</v>
      </c>
      <c r="C835" s="84" t="s">
        <v>25</v>
      </c>
      <c r="D835" s="84" t="s">
        <v>27</v>
      </c>
      <c r="E835" s="84" t="s">
        <v>555</v>
      </c>
      <c r="F835" s="84" t="s">
        <v>148</v>
      </c>
      <c r="G835" s="87">
        <f>G836</f>
        <v>1339218.02</v>
      </c>
      <c r="H835" s="87">
        <v>0</v>
      </c>
      <c r="I835" s="87">
        <v>0</v>
      </c>
      <c r="J835" s="177"/>
    </row>
    <row r="836" spans="1:18" ht="30.75" hidden="1" customHeight="1">
      <c r="A836" s="82" t="s">
        <v>149</v>
      </c>
      <c r="B836" s="84" t="s">
        <v>93</v>
      </c>
      <c r="C836" s="84" t="s">
        <v>25</v>
      </c>
      <c r="D836" s="84" t="s">
        <v>27</v>
      </c>
      <c r="E836" s="84" t="s">
        <v>555</v>
      </c>
      <c r="F836" s="84" t="s">
        <v>150</v>
      </c>
      <c r="G836" s="87">
        <f>'прил 5,'!G745</f>
        <v>1339218.02</v>
      </c>
      <c r="H836" s="87">
        <v>0</v>
      </c>
      <c r="I836" s="87">
        <v>0</v>
      </c>
      <c r="J836" s="177"/>
    </row>
    <row r="837" spans="1:18" ht="21.75" hidden="1" customHeight="1">
      <c r="A837" s="82" t="s">
        <v>155</v>
      </c>
      <c r="B837" s="84" t="s">
        <v>93</v>
      </c>
      <c r="C837" s="84" t="s">
        <v>25</v>
      </c>
      <c r="D837" s="84" t="s">
        <v>27</v>
      </c>
      <c r="E837" s="84" t="s">
        <v>555</v>
      </c>
      <c r="F837" s="84" t="s">
        <v>156</v>
      </c>
      <c r="G837" s="87">
        <f>G838</f>
        <v>0</v>
      </c>
      <c r="H837" s="87">
        <v>0</v>
      </c>
      <c r="I837" s="87">
        <v>0</v>
      </c>
      <c r="J837" s="177"/>
    </row>
    <row r="838" spans="1:18" ht="22.5" hidden="1" customHeight="1">
      <c r="A838" s="82" t="s">
        <v>176</v>
      </c>
      <c r="B838" s="84" t="s">
        <v>93</v>
      </c>
      <c r="C838" s="84" t="s">
        <v>25</v>
      </c>
      <c r="D838" s="84" t="s">
        <v>27</v>
      </c>
      <c r="E838" s="84" t="s">
        <v>555</v>
      </c>
      <c r="F838" s="84" t="s">
        <v>177</v>
      </c>
      <c r="G838" s="87"/>
      <c r="H838" s="87">
        <v>0</v>
      </c>
      <c r="I838" s="87">
        <v>0</v>
      </c>
      <c r="J838" s="177"/>
    </row>
    <row r="839" spans="1:18" ht="26.4" hidden="1">
      <c r="A839" s="82" t="s">
        <v>29</v>
      </c>
      <c r="B839" s="84" t="s">
        <v>93</v>
      </c>
      <c r="C839" s="84" t="s">
        <v>25</v>
      </c>
      <c r="D839" s="84" t="s">
        <v>27</v>
      </c>
      <c r="E839" s="84" t="s">
        <v>555</v>
      </c>
      <c r="F839" s="84" t="s">
        <v>30</v>
      </c>
      <c r="G839" s="85">
        <f t="shared" ref="G839:I839" si="215">G840</f>
        <v>0</v>
      </c>
      <c r="H839" s="85">
        <f t="shared" si="215"/>
        <v>0</v>
      </c>
      <c r="I839" s="85">
        <f t="shared" si="215"/>
        <v>0</v>
      </c>
      <c r="J839" s="178"/>
    </row>
    <row r="840" spans="1:18" hidden="1">
      <c r="A840" s="82" t="s">
        <v>31</v>
      </c>
      <c r="B840" s="84" t="s">
        <v>93</v>
      </c>
      <c r="C840" s="84" t="s">
        <v>25</v>
      </c>
      <c r="D840" s="84" t="s">
        <v>27</v>
      </c>
      <c r="E840" s="84" t="s">
        <v>555</v>
      </c>
      <c r="F840" s="84" t="s">
        <v>32</v>
      </c>
      <c r="G840" s="85"/>
      <c r="H840" s="85"/>
      <c r="I840" s="85"/>
      <c r="J840" s="178"/>
    </row>
    <row r="841" spans="1:18" s="165" customFormat="1" ht="30.75" hidden="1" customHeight="1">
      <c r="A841" s="139" t="s">
        <v>167</v>
      </c>
      <c r="B841" s="84" t="s">
        <v>93</v>
      </c>
      <c r="C841" s="84" t="s">
        <v>25</v>
      </c>
      <c r="D841" s="84" t="s">
        <v>27</v>
      </c>
      <c r="E841" s="84" t="s">
        <v>232</v>
      </c>
      <c r="F841" s="84"/>
      <c r="G841" s="87">
        <f>G842</f>
        <v>0</v>
      </c>
      <c r="H841" s="269">
        <v>0</v>
      </c>
      <c r="I841" s="269">
        <v>0</v>
      </c>
      <c r="J841" s="192"/>
      <c r="K841" s="205"/>
      <c r="L841" s="205"/>
      <c r="M841" s="205"/>
      <c r="N841" s="205"/>
      <c r="O841" s="205"/>
      <c r="P841" s="205"/>
      <c r="Q841" s="205"/>
      <c r="R841" s="205"/>
    </row>
    <row r="842" spans="1:18" ht="30.75" hidden="1" customHeight="1">
      <c r="A842" s="82" t="s">
        <v>167</v>
      </c>
      <c r="B842" s="84" t="s">
        <v>93</v>
      </c>
      <c r="C842" s="84" t="s">
        <v>25</v>
      </c>
      <c r="D842" s="84" t="s">
        <v>27</v>
      </c>
      <c r="E842" s="84" t="s">
        <v>804</v>
      </c>
      <c r="F842" s="84"/>
      <c r="G842" s="87">
        <f>G849</f>
        <v>0</v>
      </c>
      <c r="H842" s="87">
        <v>0</v>
      </c>
      <c r="I842" s="87">
        <v>0</v>
      </c>
      <c r="J842" s="177"/>
    </row>
    <row r="843" spans="1:18" ht="30.75" hidden="1" customHeight="1">
      <c r="A843" s="82" t="s">
        <v>35</v>
      </c>
      <c r="B843" s="84" t="s">
        <v>93</v>
      </c>
      <c r="C843" s="84" t="s">
        <v>25</v>
      </c>
      <c r="D843" s="84" t="s">
        <v>27</v>
      </c>
      <c r="E843" s="84" t="s">
        <v>555</v>
      </c>
      <c r="F843" s="84" t="s">
        <v>36</v>
      </c>
      <c r="G843" s="87">
        <f>G844</f>
        <v>11455774</v>
      </c>
      <c r="H843" s="87">
        <v>0</v>
      </c>
      <c r="I843" s="87">
        <v>0</v>
      </c>
      <c r="J843" s="177"/>
    </row>
    <row r="844" spans="1:18" ht="30.75" hidden="1" customHeight="1">
      <c r="A844" s="82" t="s">
        <v>37</v>
      </c>
      <c r="B844" s="84" t="s">
        <v>93</v>
      </c>
      <c r="C844" s="84" t="s">
        <v>25</v>
      </c>
      <c r="D844" s="84" t="s">
        <v>27</v>
      </c>
      <c r="E844" s="84" t="s">
        <v>555</v>
      </c>
      <c r="F844" s="84" t="s">
        <v>38</v>
      </c>
      <c r="G844" s="87">
        <f>'прил 5,'!G1340</f>
        <v>11455774</v>
      </c>
      <c r="H844" s="87">
        <v>0</v>
      </c>
      <c r="I844" s="87">
        <v>0</v>
      </c>
      <c r="J844" s="177"/>
    </row>
    <row r="845" spans="1:18" ht="23.25" hidden="1" customHeight="1">
      <c r="A845" s="82" t="s">
        <v>147</v>
      </c>
      <c r="B845" s="84" t="s">
        <v>93</v>
      </c>
      <c r="C845" s="84" t="s">
        <v>25</v>
      </c>
      <c r="D845" s="84" t="s">
        <v>27</v>
      </c>
      <c r="E845" s="84" t="s">
        <v>555</v>
      </c>
      <c r="F845" s="84" t="s">
        <v>148</v>
      </c>
      <c r="G845" s="87">
        <f>G846</f>
        <v>0</v>
      </c>
      <c r="H845" s="87">
        <v>0</v>
      </c>
      <c r="I845" s="87">
        <v>0</v>
      </c>
      <c r="J845" s="177"/>
    </row>
    <row r="846" spans="1:18" ht="30.75" hidden="1" customHeight="1">
      <c r="A846" s="82" t="s">
        <v>149</v>
      </c>
      <c r="B846" s="84" t="s">
        <v>93</v>
      </c>
      <c r="C846" s="84" t="s">
        <v>25</v>
      </c>
      <c r="D846" s="84" t="s">
        <v>27</v>
      </c>
      <c r="E846" s="84" t="s">
        <v>555</v>
      </c>
      <c r="F846" s="84" t="s">
        <v>150</v>
      </c>
      <c r="G846" s="87">
        <f>'прил 5,'!G755</f>
        <v>0</v>
      </c>
      <c r="H846" s="87">
        <v>0</v>
      </c>
      <c r="I846" s="87">
        <v>0</v>
      </c>
      <c r="J846" s="177"/>
    </row>
    <row r="847" spans="1:18" ht="21.75" hidden="1" customHeight="1">
      <c r="A847" s="82" t="s">
        <v>155</v>
      </c>
      <c r="B847" s="84" t="s">
        <v>93</v>
      </c>
      <c r="C847" s="84" t="s">
        <v>25</v>
      </c>
      <c r="D847" s="84" t="s">
        <v>27</v>
      </c>
      <c r="E847" s="84" t="s">
        <v>555</v>
      </c>
      <c r="F847" s="84" t="s">
        <v>156</v>
      </c>
      <c r="G847" s="87">
        <f>G848</f>
        <v>0</v>
      </c>
      <c r="H847" s="87">
        <v>0</v>
      </c>
      <c r="I847" s="87">
        <v>0</v>
      </c>
      <c r="J847" s="177"/>
    </row>
    <row r="848" spans="1:18" ht="22.5" hidden="1" customHeight="1">
      <c r="A848" s="82" t="s">
        <v>176</v>
      </c>
      <c r="B848" s="84" t="s">
        <v>93</v>
      </c>
      <c r="C848" s="84" t="s">
        <v>25</v>
      </c>
      <c r="D848" s="84" t="s">
        <v>27</v>
      </c>
      <c r="E848" s="84" t="s">
        <v>555</v>
      </c>
      <c r="F848" s="84" t="s">
        <v>177</v>
      </c>
      <c r="G848" s="87"/>
      <c r="H848" s="87">
        <v>0</v>
      </c>
      <c r="I848" s="87">
        <v>0</v>
      </c>
      <c r="J848" s="177"/>
    </row>
    <row r="849" spans="1:18" ht="26.4" hidden="1">
      <c r="A849" s="82" t="s">
        <v>29</v>
      </c>
      <c r="B849" s="84" t="s">
        <v>93</v>
      </c>
      <c r="C849" s="84" t="s">
        <v>25</v>
      </c>
      <c r="D849" s="84" t="s">
        <v>27</v>
      </c>
      <c r="E849" s="84" t="s">
        <v>804</v>
      </c>
      <c r="F849" s="84" t="s">
        <v>30</v>
      </c>
      <c r="G849" s="85">
        <f t="shared" ref="G849:I849" si="216">G850</f>
        <v>0</v>
      </c>
      <c r="H849" s="85">
        <f t="shared" si="216"/>
        <v>0</v>
      </c>
      <c r="I849" s="85">
        <f t="shared" si="216"/>
        <v>0</v>
      </c>
      <c r="J849" s="178"/>
    </row>
    <row r="850" spans="1:18" hidden="1">
      <c r="A850" s="82" t="s">
        <v>31</v>
      </c>
      <c r="B850" s="84" t="s">
        <v>93</v>
      </c>
      <c r="C850" s="84" t="s">
        <v>25</v>
      </c>
      <c r="D850" s="84" t="s">
        <v>27</v>
      </c>
      <c r="E850" s="84" t="s">
        <v>804</v>
      </c>
      <c r="F850" s="84" t="s">
        <v>32</v>
      </c>
      <c r="G850" s="85"/>
      <c r="H850" s="85"/>
      <c r="I850" s="85"/>
      <c r="J850" s="178"/>
    </row>
    <row r="851" spans="1:18" s="169" customFormat="1" ht="28.5" hidden="1" customHeight="1">
      <c r="A851" s="139" t="s">
        <v>470</v>
      </c>
      <c r="B851" s="84" t="s">
        <v>93</v>
      </c>
      <c r="C851" s="84" t="s">
        <v>25</v>
      </c>
      <c r="D851" s="84" t="s">
        <v>27</v>
      </c>
      <c r="E851" s="84" t="s">
        <v>193</v>
      </c>
      <c r="F851" s="84"/>
      <c r="G851" s="87">
        <f>G855</f>
        <v>0</v>
      </c>
      <c r="H851" s="87">
        <f t="shared" ref="H851:I851" si="217">H855</f>
        <v>0</v>
      </c>
      <c r="I851" s="87">
        <f t="shared" si="217"/>
        <v>0</v>
      </c>
      <c r="J851" s="177"/>
      <c r="K851" s="203"/>
      <c r="L851" s="203"/>
      <c r="M851" s="203"/>
      <c r="N851" s="203"/>
      <c r="O851" s="203"/>
      <c r="P851" s="203"/>
      <c r="Q851" s="203"/>
      <c r="R851" s="203"/>
    </row>
    <row r="852" spans="1:18" s="169" customFormat="1" ht="27.75" hidden="1" customHeight="1">
      <c r="A852" s="139" t="s">
        <v>72</v>
      </c>
      <c r="B852" s="84" t="s">
        <v>93</v>
      </c>
      <c r="C852" s="84" t="s">
        <v>25</v>
      </c>
      <c r="D852" s="84" t="s">
        <v>69</v>
      </c>
      <c r="E852" s="84" t="s">
        <v>204</v>
      </c>
      <c r="F852" s="84"/>
      <c r="G852" s="87">
        <f>G853</f>
        <v>0</v>
      </c>
      <c r="H852" s="87">
        <f t="shared" ref="H852:I852" si="218">H853</f>
        <v>0</v>
      </c>
      <c r="I852" s="87">
        <f t="shared" si="218"/>
        <v>0</v>
      </c>
      <c r="J852" s="177"/>
      <c r="K852" s="203"/>
      <c r="L852" s="203"/>
      <c r="M852" s="203"/>
      <c r="N852" s="203"/>
      <c r="O852" s="203"/>
      <c r="P852" s="203"/>
      <c r="Q852" s="203"/>
      <c r="R852" s="203"/>
    </row>
    <row r="853" spans="1:18" s="226" customFormat="1" ht="28.5" hidden="1" customHeight="1">
      <c r="A853" s="82" t="s">
        <v>35</v>
      </c>
      <c r="B853" s="84" t="s">
        <v>93</v>
      </c>
      <c r="C853" s="84" t="s">
        <v>25</v>
      </c>
      <c r="D853" s="84" t="s">
        <v>69</v>
      </c>
      <c r="E853" s="84" t="s">
        <v>204</v>
      </c>
      <c r="F853" s="84" t="s">
        <v>36</v>
      </c>
      <c r="G853" s="87">
        <f>G854</f>
        <v>0</v>
      </c>
      <c r="H853" s="87">
        <f>H854</f>
        <v>0</v>
      </c>
      <c r="I853" s="87">
        <f>I854</f>
        <v>0</v>
      </c>
      <c r="J853" s="177"/>
      <c r="K853" s="202"/>
      <c r="L853" s="202"/>
      <c r="M853" s="202"/>
      <c r="N853" s="202"/>
      <c r="O853" s="202"/>
      <c r="P853" s="202"/>
      <c r="Q853" s="202"/>
      <c r="R853" s="202"/>
    </row>
    <row r="854" spans="1:18" s="226" customFormat="1" hidden="1">
      <c r="A854" s="82"/>
      <c r="B854" s="84" t="s">
        <v>93</v>
      </c>
      <c r="C854" s="84" t="s">
        <v>25</v>
      </c>
      <c r="D854" s="84" t="s">
        <v>69</v>
      </c>
      <c r="E854" s="84"/>
      <c r="F854" s="84"/>
      <c r="G854" s="87"/>
      <c r="H854" s="87"/>
      <c r="I854" s="87"/>
      <c r="J854" s="177"/>
      <c r="K854" s="204"/>
      <c r="L854" s="202"/>
      <c r="M854" s="202"/>
      <c r="N854" s="202"/>
      <c r="O854" s="202"/>
      <c r="P854" s="202"/>
      <c r="Q854" s="202"/>
      <c r="R854" s="202"/>
    </row>
    <row r="855" spans="1:18" s="169" customFormat="1" ht="65.25" hidden="1" customHeight="1">
      <c r="A855" s="139" t="s">
        <v>949</v>
      </c>
      <c r="B855" s="84" t="s">
        <v>93</v>
      </c>
      <c r="C855" s="84" t="s">
        <v>25</v>
      </c>
      <c r="D855" s="84" t="s">
        <v>27</v>
      </c>
      <c r="E855" s="84" t="s">
        <v>928</v>
      </c>
      <c r="F855" s="84"/>
      <c r="G855" s="87">
        <f>G856</f>
        <v>0</v>
      </c>
      <c r="H855" s="87">
        <f t="shared" ref="H855:I855" si="219">H856</f>
        <v>0</v>
      </c>
      <c r="I855" s="87">
        <f t="shared" si="219"/>
        <v>0</v>
      </c>
      <c r="J855" s="177"/>
      <c r="K855" s="203"/>
      <c r="L855" s="203"/>
      <c r="M855" s="203"/>
      <c r="N855" s="203"/>
      <c r="O855" s="203"/>
      <c r="P855" s="203"/>
      <c r="Q855" s="203"/>
      <c r="R855" s="203"/>
    </row>
    <row r="856" spans="1:18" s="226" customFormat="1" ht="28.5" hidden="1" customHeight="1">
      <c r="A856" s="82" t="s">
        <v>29</v>
      </c>
      <c r="B856" s="84" t="s">
        <v>93</v>
      </c>
      <c r="C856" s="84" t="s">
        <v>25</v>
      </c>
      <c r="D856" s="84" t="s">
        <v>27</v>
      </c>
      <c r="E856" s="84" t="s">
        <v>928</v>
      </c>
      <c r="F856" s="84" t="s">
        <v>30</v>
      </c>
      <c r="G856" s="87">
        <f>G857</f>
        <v>0</v>
      </c>
      <c r="H856" s="87">
        <f>H857</f>
        <v>0</v>
      </c>
      <c r="I856" s="87">
        <f>I857</f>
        <v>0</v>
      </c>
      <c r="J856" s="177"/>
      <c r="K856" s="202"/>
      <c r="L856" s="202"/>
      <c r="M856" s="202"/>
      <c r="N856" s="202"/>
      <c r="O856" s="202"/>
      <c r="P856" s="202"/>
      <c r="Q856" s="202"/>
      <c r="R856" s="202"/>
    </row>
    <row r="857" spans="1:18" s="226" customFormat="1" hidden="1">
      <c r="A857" s="82" t="s">
        <v>31</v>
      </c>
      <c r="B857" s="84" t="s">
        <v>93</v>
      </c>
      <c r="C857" s="84" t="s">
        <v>25</v>
      </c>
      <c r="D857" s="84" t="s">
        <v>27</v>
      </c>
      <c r="E857" s="84" t="s">
        <v>928</v>
      </c>
      <c r="F857" s="84" t="s">
        <v>32</v>
      </c>
      <c r="G857" s="87">
        <v>0</v>
      </c>
      <c r="H857" s="87">
        <v>0</v>
      </c>
      <c r="I857" s="87">
        <v>0</v>
      </c>
      <c r="J857" s="177"/>
      <c r="K857" s="204"/>
      <c r="L857" s="202"/>
      <c r="M857" s="202"/>
      <c r="N857" s="202"/>
      <c r="O857" s="202"/>
      <c r="P857" s="202"/>
      <c r="Q857" s="202"/>
      <c r="R857" s="202"/>
    </row>
    <row r="858" spans="1:18" s="33" customFormat="1" ht="27" hidden="1" customHeight="1">
      <c r="A858" s="82" t="s">
        <v>97</v>
      </c>
      <c r="B858" s="149">
        <v>774</v>
      </c>
      <c r="C858" s="84" t="s">
        <v>25</v>
      </c>
      <c r="D858" s="84" t="s">
        <v>27</v>
      </c>
      <c r="E858" s="149" t="s">
        <v>208</v>
      </c>
      <c r="F858" s="84"/>
      <c r="G858" s="87">
        <f>G859+G862</f>
        <v>0</v>
      </c>
      <c r="H858" s="87">
        <f t="shared" ref="H858:I859" si="220">H859</f>
        <v>0</v>
      </c>
      <c r="I858" s="87">
        <f t="shared" si="220"/>
        <v>0</v>
      </c>
      <c r="J858" s="177"/>
      <c r="K858" s="210"/>
      <c r="L858" s="210"/>
      <c r="M858" s="210"/>
      <c r="N858" s="210"/>
      <c r="O858" s="210"/>
      <c r="P858" s="210"/>
      <c r="Q858" s="210"/>
      <c r="R858" s="210"/>
    </row>
    <row r="859" spans="1:18" ht="19.5" hidden="1" customHeight="1">
      <c r="A859" s="82" t="s">
        <v>807</v>
      </c>
      <c r="B859" s="149">
        <v>774</v>
      </c>
      <c r="C859" s="84" t="s">
        <v>25</v>
      </c>
      <c r="D859" s="84" t="s">
        <v>27</v>
      </c>
      <c r="E859" s="84" t="s">
        <v>808</v>
      </c>
      <c r="F859" s="84"/>
      <c r="G859" s="87">
        <f>G860</f>
        <v>0</v>
      </c>
      <c r="H859" s="87">
        <f t="shared" si="220"/>
        <v>0</v>
      </c>
      <c r="I859" s="87">
        <f t="shared" si="220"/>
        <v>0</v>
      </c>
      <c r="J859" s="177"/>
    </row>
    <row r="860" spans="1:18" ht="30.75" hidden="1" customHeight="1">
      <c r="A860" s="82" t="s">
        <v>29</v>
      </c>
      <c r="B860" s="149">
        <v>774</v>
      </c>
      <c r="C860" s="84" t="s">
        <v>25</v>
      </c>
      <c r="D860" s="84" t="s">
        <v>27</v>
      </c>
      <c r="E860" s="84" t="s">
        <v>808</v>
      </c>
      <c r="F860" s="84" t="s">
        <v>30</v>
      </c>
      <c r="G860" s="87">
        <f>G861</f>
        <v>0</v>
      </c>
      <c r="H860" s="87">
        <f>H861</f>
        <v>0</v>
      </c>
      <c r="I860" s="87">
        <f>I861</f>
        <v>0</v>
      </c>
      <c r="J860" s="177"/>
    </row>
    <row r="861" spans="1:18" ht="18.75" hidden="1" customHeight="1">
      <c r="A861" s="82" t="s">
        <v>31</v>
      </c>
      <c r="B861" s="149">
        <v>774</v>
      </c>
      <c r="C861" s="84" t="s">
        <v>25</v>
      </c>
      <c r="D861" s="84" t="s">
        <v>27</v>
      </c>
      <c r="E861" s="84" t="s">
        <v>808</v>
      </c>
      <c r="F861" s="84" t="s">
        <v>32</v>
      </c>
      <c r="G861" s="87"/>
      <c r="H861" s="87"/>
      <c r="I861" s="87"/>
      <c r="J861" s="177"/>
    </row>
    <row r="862" spans="1:18" ht="19.5" hidden="1" customHeight="1">
      <c r="A862" s="82" t="s">
        <v>1008</v>
      </c>
      <c r="B862" s="149">
        <v>774</v>
      </c>
      <c r="C862" s="84" t="s">
        <v>25</v>
      </c>
      <c r="D862" s="84" t="s">
        <v>27</v>
      </c>
      <c r="E862" s="84" t="s">
        <v>1009</v>
      </c>
      <c r="F862" s="84"/>
      <c r="G862" s="87">
        <f>G863</f>
        <v>0</v>
      </c>
      <c r="H862" s="87">
        <f t="shared" ref="H862:I862" si="221">H863</f>
        <v>0</v>
      </c>
      <c r="I862" s="87">
        <f t="shared" si="221"/>
        <v>0</v>
      </c>
      <c r="J862" s="177"/>
    </row>
    <row r="863" spans="1:18" ht="30.75" hidden="1" customHeight="1">
      <c r="A863" s="82" t="s">
        <v>29</v>
      </c>
      <c r="B863" s="149">
        <v>774</v>
      </c>
      <c r="C863" s="84" t="s">
        <v>25</v>
      </c>
      <c r="D863" s="84" t="s">
        <v>27</v>
      </c>
      <c r="E863" s="84" t="s">
        <v>1009</v>
      </c>
      <c r="F863" s="84" t="s">
        <v>30</v>
      </c>
      <c r="G863" s="87">
        <f>G864</f>
        <v>0</v>
      </c>
      <c r="H863" s="87">
        <f>H864</f>
        <v>0</v>
      </c>
      <c r="I863" s="87">
        <f>I864</f>
        <v>0</v>
      </c>
      <c r="J863" s="177"/>
    </row>
    <row r="864" spans="1:18" ht="18.75" hidden="1" customHeight="1">
      <c r="A864" s="82" t="s">
        <v>31</v>
      </c>
      <c r="B864" s="149">
        <v>774</v>
      </c>
      <c r="C864" s="84" t="s">
        <v>25</v>
      </c>
      <c r="D864" s="84" t="s">
        <v>27</v>
      </c>
      <c r="E864" s="84" t="s">
        <v>1009</v>
      </c>
      <c r="F864" s="84" t="s">
        <v>32</v>
      </c>
      <c r="G864" s="87"/>
      <c r="H864" s="87"/>
      <c r="I864" s="87"/>
      <c r="J864" s="177"/>
    </row>
    <row r="865" spans="1:18" s="33" customFormat="1" ht="27" hidden="1" customHeight="1">
      <c r="A865" s="82" t="s">
        <v>271</v>
      </c>
      <c r="B865" s="149">
        <v>774</v>
      </c>
      <c r="C865" s="84" t="s">
        <v>25</v>
      </c>
      <c r="D865" s="84" t="s">
        <v>27</v>
      </c>
      <c r="E865" s="149" t="s">
        <v>554</v>
      </c>
      <c r="F865" s="84"/>
      <c r="G865" s="87">
        <f>G866</f>
        <v>0</v>
      </c>
      <c r="H865" s="87">
        <f t="shared" ref="H865:I866" si="222">H866</f>
        <v>0</v>
      </c>
      <c r="I865" s="87">
        <f t="shared" si="222"/>
        <v>0</v>
      </c>
      <c r="J865" s="177"/>
      <c r="K865" s="210"/>
      <c r="L865" s="210"/>
      <c r="M865" s="210"/>
      <c r="N865" s="210"/>
      <c r="O865" s="210"/>
      <c r="P865" s="210"/>
      <c r="Q865" s="210"/>
      <c r="R865" s="210"/>
    </row>
    <row r="866" spans="1:18" ht="19.5" hidden="1" customHeight="1">
      <c r="A866" s="82" t="s">
        <v>271</v>
      </c>
      <c r="B866" s="149">
        <v>774</v>
      </c>
      <c r="C866" s="84" t="s">
        <v>25</v>
      </c>
      <c r="D866" s="84" t="s">
        <v>27</v>
      </c>
      <c r="E866" s="84" t="s">
        <v>555</v>
      </c>
      <c r="F866" s="84"/>
      <c r="G866" s="87">
        <f>G867</f>
        <v>0</v>
      </c>
      <c r="H866" s="87">
        <f t="shared" si="222"/>
        <v>0</v>
      </c>
      <c r="I866" s="87">
        <f t="shared" si="222"/>
        <v>0</v>
      </c>
      <c r="J866" s="177"/>
    </row>
    <row r="867" spans="1:18" ht="30.75" hidden="1" customHeight="1">
      <c r="A867" s="82" t="s">
        <v>29</v>
      </c>
      <c r="B867" s="149">
        <v>774</v>
      </c>
      <c r="C867" s="84" t="s">
        <v>25</v>
      </c>
      <c r="D867" s="84" t="s">
        <v>27</v>
      </c>
      <c r="E867" s="84" t="s">
        <v>555</v>
      </c>
      <c r="F867" s="84" t="s">
        <v>30</v>
      </c>
      <c r="G867" s="87">
        <f>G868</f>
        <v>0</v>
      </c>
      <c r="H867" s="87">
        <f>H868</f>
        <v>0</v>
      </c>
      <c r="I867" s="87">
        <f>I868</f>
        <v>0</v>
      </c>
      <c r="J867" s="177"/>
    </row>
    <row r="868" spans="1:18" ht="18.75" hidden="1" customHeight="1">
      <c r="A868" s="82" t="s">
        <v>31</v>
      </c>
      <c r="B868" s="149">
        <v>774</v>
      </c>
      <c r="C868" s="84" t="s">
        <v>25</v>
      </c>
      <c r="D868" s="84" t="s">
        <v>27</v>
      </c>
      <c r="E868" s="84" t="s">
        <v>555</v>
      </c>
      <c r="F868" s="84" t="s">
        <v>32</v>
      </c>
      <c r="G868" s="87"/>
      <c r="H868" s="87"/>
      <c r="I868" s="87"/>
      <c r="J868" s="177"/>
    </row>
    <row r="869" spans="1:18" ht="18.75" customHeight="1">
      <c r="A869" s="82" t="s">
        <v>94</v>
      </c>
      <c r="B869" s="149">
        <v>774</v>
      </c>
      <c r="C869" s="84" t="s">
        <v>25</v>
      </c>
      <c r="D869" s="84" t="s">
        <v>69</v>
      </c>
      <c r="E869" s="84"/>
      <c r="F869" s="149"/>
      <c r="G869" s="87">
        <f>G870+G936+G932+G944+G951+G971+G981+G985</f>
        <v>112020483.71000001</v>
      </c>
      <c r="H869" s="87">
        <f>H870+H936+H932+H944+H951+H971+H981+H985</f>
        <v>111990373.14000002</v>
      </c>
      <c r="I869" s="87">
        <f>I870+I936+I932+I944+I951+I971+I981+I985</f>
        <v>114327767.67000002</v>
      </c>
      <c r="J869" s="177"/>
    </row>
    <row r="870" spans="1:18" s="28" customFormat="1" ht="36" customHeight="1">
      <c r="A870" s="359" t="s">
        <v>1168</v>
      </c>
      <c r="B870" s="84" t="s">
        <v>93</v>
      </c>
      <c r="C870" s="84" t="s">
        <v>25</v>
      </c>
      <c r="D870" s="84" t="s">
        <v>69</v>
      </c>
      <c r="E870" s="84" t="s">
        <v>187</v>
      </c>
      <c r="F870" s="168"/>
      <c r="G870" s="87">
        <f>G871+G928+G909+G890</f>
        <v>112020483.71000001</v>
      </c>
      <c r="H870" s="87">
        <f>H871+H928+H909+H890</f>
        <v>111990373.14000002</v>
      </c>
      <c r="I870" s="87">
        <f>I871+I928+I909+I890</f>
        <v>114327767.67000002</v>
      </c>
      <c r="J870" s="177"/>
      <c r="K870" s="203"/>
      <c r="L870" s="203"/>
      <c r="M870" s="203"/>
      <c r="N870" s="203"/>
      <c r="O870" s="203"/>
      <c r="P870" s="203"/>
      <c r="Q870" s="203"/>
      <c r="R870" s="203"/>
    </row>
    <row r="871" spans="1:18" ht="30.75" customHeight="1">
      <c r="A871" s="82" t="s">
        <v>89</v>
      </c>
      <c r="B871" s="84" t="s">
        <v>93</v>
      </c>
      <c r="C871" s="84" t="s">
        <v>25</v>
      </c>
      <c r="D871" s="84" t="s">
        <v>69</v>
      </c>
      <c r="E871" s="84" t="s">
        <v>213</v>
      </c>
      <c r="F871" s="84"/>
      <c r="G871" s="87">
        <f>G875+G878+G872+G896+G887+G893+G884+G881+G903+G906</f>
        <v>109755933.96000001</v>
      </c>
      <c r="H871" s="87">
        <f t="shared" ref="H871:I871" si="223">H875+H878+H872+H896+H887+H893+H884+H881+H903+H906</f>
        <v>111225823.39000002</v>
      </c>
      <c r="I871" s="87">
        <f t="shared" si="223"/>
        <v>113563217.92000002</v>
      </c>
      <c r="J871" s="177"/>
    </row>
    <row r="872" spans="1:18" ht="84.75" customHeight="1">
      <c r="A872" s="104" t="s">
        <v>1078</v>
      </c>
      <c r="B872" s="84" t="s">
        <v>93</v>
      </c>
      <c r="C872" s="84" t="s">
        <v>25</v>
      </c>
      <c r="D872" s="84" t="s">
        <v>69</v>
      </c>
      <c r="E872" s="84" t="s">
        <v>886</v>
      </c>
      <c r="F872" s="84"/>
      <c r="G872" s="87">
        <f t="shared" ref="G872:I873" si="224">G873</f>
        <v>1913050.77</v>
      </c>
      <c r="H872" s="87">
        <f t="shared" si="224"/>
        <v>1941573.2</v>
      </c>
      <c r="I872" s="87">
        <f t="shared" si="224"/>
        <v>2437135.73</v>
      </c>
      <c r="J872" s="177"/>
    </row>
    <row r="873" spans="1:18" s="18" customFormat="1" ht="26.4">
      <c r="A873" s="82" t="s">
        <v>29</v>
      </c>
      <c r="B873" s="84" t="s">
        <v>93</v>
      </c>
      <c r="C873" s="84" t="s">
        <v>25</v>
      </c>
      <c r="D873" s="84" t="s">
        <v>69</v>
      </c>
      <c r="E873" s="84" t="s">
        <v>886</v>
      </c>
      <c r="F873" s="84" t="s">
        <v>30</v>
      </c>
      <c r="G873" s="87">
        <f t="shared" si="224"/>
        <v>1913050.77</v>
      </c>
      <c r="H873" s="87">
        <f t="shared" si="224"/>
        <v>1941573.2</v>
      </c>
      <c r="I873" s="87">
        <f t="shared" si="224"/>
        <v>2437135.73</v>
      </c>
      <c r="J873" s="177"/>
      <c r="K873" s="199"/>
      <c r="L873" s="199"/>
      <c r="M873" s="199"/>
      <c r="N873" s="199"/>
      <c r="O873" s="199"/>
      <c r="P873" s="199"/>
      <c r="Q873" s="199"/>
      <c r="R873" s="199"/>
    </row>
    <row r="874" spans="1:18" s="18" customFormat="1">
      <c r="A874" s="82" t="s">
        <v>31</v>
      </c>
      <c r="B874" s="84" t="s">
        <v>93</v>
      </c>
      <c r="C874" s="84" t="s">
        <v>25</v>
      </c>
      <c r="D874" s="84" t="s">
        <v>69</v>
      </c>
      <c r="E874" s="84" t="s">
        <v>886</v>
      </c>
      <c r="F874" s="84" t="s">
        <v>32</v>
      </c>
      <c r="G874" s="87">
        <v>1913050.77</v>
      </c>
      <c r="H874" s="87">
        <v>1941573.2</v>
      </c>
      <c r="I874" s="87">
        <v>2437135.73</v>
      </c>
      <c r="J874" s="177"/>
      <c r="K874" s="199"/>
      <c r="L874" s="199"/>
      <c r="M874" s="199"/>
      <c r="N874" s="199"/>
      <c r="O874" s="199"/>
      <c r="P874" s="199"/>
      <c r="Q874" s="199"/>
      <c r="R874" s="199"/>
    </row>
    <row r="875" spans="1:18" s="18" customFormat="1" ht="15" customHeight="1">
      <c r="A875" s="309" t="s">
        <v>1077</v>
      </c>
      <c r="B875" s="84" t="s">
        <v>93</v>
      </c>
      <c r="C875" s="84" t="s">
        <v>25</v>
      </c>
      <c r="D875" s="84" t="s">
        <v>69</v>
      </c>
      <c r="E875" s="84" t="s">
        <v>133</v>
      </c>
      <c r="F875" s="84"/>
      <c r="G875" s="87">
        <f t="shared" ref="G875:I888" si="225">G876</f>
        <v>82871936</v>
      </c>
      <c r="H875" s="87">
        <f t="shared" si="225"/>
        <v>85809771</v>
      </c>
      <c r="I875" s="87">
        <f t="shared" si="225"/>
        <v>87647683</v>
      </c>
      <c r="J875" s="177"/>
      <c r="K875" s="199"/>
      <c r="L875" s="199"/>
      <c r="M875" s="199"/>
      <c r="N875" s="199"/>
      <c r="O875" s="199"/>
      <c r="P875" s="199"/>
      <c r="Q875" s="199"/>
      <c r="R875" s="199"/>
    </row>
    <row r="876" spans="1:18" s="18" customFormat="1" ht="26.4">
      <c r="A876" s="82" t="s">
        <v>29</v>
      </c>
      <c r="B876" s="84" t="s">
        <v>93</v>
      </c>
      <c r="C876" s="84" t="s">
        <v>25</v>
      </c>
      <c r="D876" s="84" t="s">
        <v>69</v>
      </c>
      <c r="E876" s="84" t="s">
        <v>133</v>
      </c>
      <c r="F876" s="84" t="s">
        <v>30</v>
      </c>
      <c r="G876" s="87">
        <f>G877</f>
        <v>82871936</v>
      </c>
      <c r="H876" s="87">
        <f t="shared" si="225"/>
        <v>85809771</v>
      </c>
      <c r="I876" s="87">
        <f t="shared" si="225"/>
        <v>87647683</v>
      </c>
      <c r="J876" s="177"/>
      <c r="K876" s="199"/>
      <c r="L876" s="199"/>
      <c r="M876" s="199"/>
      <c r="N876" s="199"/>
      <c r="O876" s="199"/>
      <c r="P876" s="199"/>
      <c r="Q876" s="199"/>
      <c r="R876" s="199"/>
    </row>
    <row r="877" spans="1:18" s="18" customFormat="1">
      <c r="A877" s="82" t="s">
        <v>31</v>
      </c>
      <c r="B877" s="84" t="s">
        <v>93</v>
      </c>
      <c r="C877" s="84" t="s">
        <v>25</v>
      </c>
      <c r="D877" s="84" t="s">
        <v>69</v>
      </c>
      <c r="E877" s="84" t="s">
        <v>133</v>
      </c>
      <c r="F877" s="84" t="s">
        <v>32</v>
      </c>
      <c r="G877" s="87">
        <v>82871936</v>
      </c>
      <c r="H877" s="87">
        <v>85809771</v>
      </c>
      <c r="I877" s="87">
        <v>87647683</v>
      </c>
      <c r="J877" s="177"/>
      <c r="K877" s="199"/>
      <c r="L877" s="199"/>
      <c r="M877" s="199"/>
      <c r="N877" s="199"/>
      <c r="O877" s="199"/>
      <c r="P877" s="199"/>
      <c r="Q877" s="199"/>
      <c r="R877" s="199"/>
    </row>
    <row r="878" spans="1:18" ht="26.4">
      <c r="A878" s="82" t="s">
        <v>28</v>
      </c>
      <c r="B878" s="84" t="s">
        <v>93</v>
      </c>
      <c r="C878" s="84" t="s">
        <v>25</v>
      </c>
      <c r="D878" s="84" t="s">
        <v>69</v>
      </c>
      <c r="E878" s="84" t="s">
        <v>221</v>
      </c>
      <c r="F878" s="84"/>
      <c r="G878" s="87">
        <f t="shared" ref="G878:I879" si="226">G879</f>
        <v>21029566.760000002</v>
      </c>
      <c r="H878" s="87">
        <f t="shared" si="226"/>
        <v>19529566.760000002</v>
      </c>
      <c r="I878" s="87">
        <f t="shared" si="226"/>
        <v>19529566.760000002</v>
      </c>
      <c r="J878" s="177"/>
    </row>
    <row r="879" spans="1:18" ht="26.4">
      <c r="A879" s="82" t="s">
        <v>29</v>
      </c>
      <c r="B879" s="84" t="s">
        <v>93</v>
      </c>
      <c r="C879" s="84" t="s">
        <v>25</v>
      </c>
      <c r="D879" s="84" t="s">
        <v>69</v>
      </c>
      <c r="E879" s="84" t="s">
        <v>221</v>
      </c>
      <c r="F879" s="84" t="s">
        <v>30</v>
      </c>
      <c r="G879" s="87">
        <f t="shared" si="226"/>
        <v>21029566.760000002</v>
      </c>
      <c r="H879" s="87">
        <f t="shared" si="226"/>
        <v>19529566.760000002</v>
      </c>
      <c r="I879" s="87">
        <f t="shared" si="226"/>
        <v>19529566.760000002</v>
      </c>
      <c r="J879" s="177"/>
    </row>
    <row r="880" spans="1:18">
      <c r="A880" s="82" t="s">
        <v>31</v>
      </c>
      <c r="B880" s="84" t="s">
        <v>93</v>
      </c>
      <c r="C880" s="84" t="s">
        <v>25</v>
      </c>
      <c r="D880" s="84" t="s">
        <v>69</v>
      </c>
      <c r="E880" s="84" t="s">
        <v>221</v>
      </c>
      <c r="F880" s="84" t="s">
        <v>32</v>
      </c>
      <c r="G880" s="70">
        <v>21029566.760000002</v>
      </c>
      <c r="H880" s="87">
        <f>21029566.76-1500000</f>
        <v>19529566.760000002</v>
      </c>
      <c r="I880" s="87">
        <f>21029566.76-1500000</f>
        <v>19529566.760000002</v>
      </c>
      <c r="J880" s="177"/>
    </row>
    <row r="881" spans="1:18" s="18" customFormat="1">
      <c r="A881" s="82" t="s">
        <v>832</v>
      </c>
      <c r="B881" s="149">
        <v>774</v>
      </c>
      <c r="C881" s="84" t="s">
        <v>25</v>
      </c>
      <c r="D881" s="84" t="s">
        <v>69</v>
      </c>
      <c r="E881" s="84" t="s">
        <v>850</v>
      </c>
      <c r="F881" s="84"/>
      <c r="G881" s="70">
        <f t="shared" ref="G881:I882" si="227">G882</f>
        <v>57920</v>
      </c>
      <c r="H881" s="87">
        <f t="shared" si="227"/>
        <v>57920</v>
      </c>
      <c r="I881" s="87">
        <f t="shared" si="227"/>
        <v>57920</v>
      </c>
      <c r="J881" s="177"/>
      <c r="K881" s="199"/>
      <c r="L881" s="199"/>
      <c r="M881" s="199"/>
      <c r="N881" s="199"/>
      <c r="O881" s="199"/>
      <c r="P881" s="199"/>
      <c r="Q881" s="199"/>
      <c r="R881" s="199"/>
    </row>
    <row r="882" spans="1:18" s="18" customFormat="1" ht="26.4">
      <c r="A882" s="82" t="s">
        <v>29</v>
      </c>
      <c r="B882" s="149">
        <v>774</v>
      </c>
      <c r="C882" s="84" t="s">
        <v>25</v>
      </c>
      <c r="D882" s="84" t="s">
        <v>69</v>
      </c>
      <c r="E882" s="84" t="s">
        <v>850</v>
      </c>
      <c r="F882" s="84" t="s">
        <v>30</v>
      </c>
      <c r="G882" s="70">
        <f t="shared" si="227"/>
        <v>57920</v>
      </c>
      <c r="H882" s="87">
        <f t="shared" si="227"/>
        <v>57920</v>
      </c>
      <c r="I882" s="87">
        <f t="shared" si="227"/>
        <v>57920</v>
      </c>
      <c r="J882" s="177"/>
      <c r="K882" s="199"/>
      <c r="L882" s="199"/>
      <c r="M882" s="199"/>
      <c r="N882" s="199"/>
      <c r="O882" s="199"/>
      <c r="P882" s="199"/>
      <c r="Q882" s="199"/>
      <c r="R882" s="199"/>
    </row>
    <row r="883" spans="1:18" s="18" customFormat="1">
      <c r="A883" s="82" t="s">
        <v>31</v>
      </c>
      <c r="B883" s="149">
        <v>774</v>
      </c>
      <c r="C883" s="84" t="s">
        <v>25</v>
      </c>
      <c r="D883" s="84" t="s">
        <v>69</v>
      </c>
      <c r="E883" s="84" t="s">
        <v>850</v>
      </c>
      <c r="F883" s="84" t="s">
        <v>32</v>
      </c>
      <c r="G883" s="70">
        <v>57920</v>
      </c>
      <c r="H883" s="87">
        <v>57920</v>
      </c>
      <c r="I883" s="87">
        <v>57920</v>
      </c>
      <c r="J883" s="177"/>
      <c r="K883" s="199"/>
      <c r="L883" s="199"/>
      <c r="M883" s="199"/>
      <c r="N883" s="199"/>
      <c r="O883" s="199"/>
      <c r="P883" s="199"/>
      <c r="Q883" s="199"/>
      <c r="R883" s="199"/>
    </row>
    <row r="884" spans="1:18" s="3" customFormat="1" ht="26.4" hidden="1">
      <c r="A884" s="82" t="s">
        <v>658</v>
      </c>
      <c r="B884" s="149">
        <v>774</v>
      </c>
      <c r="C884" s="84" t="s">
        <v>25</v>
      </c>
      <c r="D884" s="84" t="s">
        <v>69</v>
      </c>
      <c r="E884" s="84" t="s">
        <v>697</v>
      </c>
      <c r="F884" s="84"/>
      <c r="G884" s="70">
        <f t="shared" ref="G884:I885" si="228">G885</f>
        <v>0</v>
      </c>
      <c r="H884" s="87">
        <f t="shared" si="228"/>
        <v>0</v>
      </c>
      <c r="I884" s="87">
        <f t="shared" si="228"/>
        <v>0</v>
      </c>
      <c r="J884" s="177"/>
      <c r="K884" s="198"/>
      <c r="L884" s="198"/>
      <c r="M884" s="198"/>
      <c r="N884" s="198"/>
      <c r="O884" s="198"/>
      <c r="P884" s="198"/>
      <c r="Q884" s="198"/>
      <c r="R884" s="198"/>
    </row>
    <row r="885" spans="1:18" s="3" customFormat="1" ht="26.4" hidden="1">
      <c r="A885" s="82" t="s">
        <v>29</v>
      </c>
      <c r="B885" s="149">
        <v>774</v>
      </c>
      <c r="C885" s="84" t="s">
        <v>25</v>
      </c>
      <c r="D885" s="84" t="s">
        <v>69</v>
      </c>
      <c r="E885" s="84" t="s">
        <v>697</v>
      </c>
      <c r="F885" s="84" t="s">
        <v>30</v>
      </c>
      <c r="G885" s="70">
        <f t="shared" si="228"/>
        <v>0</v>
      </c>
      <c r="H885" s="87">
        <f t="shared" si="228"/>
        <v>0</v>
      </c>
      <c r="I885" s="87">
        <f t="shared" si="228"/>
        <v>0</v>
      </c>
      <c r="J885" s="177"/>
      <c r="K885" s="198"/>
      <c r="L885" s="198"/>
      <c r="M885" s="198"/>
      <c r="N885" s="198"/>
      <c r="O885" s="198"/>
      <c r="P885" s="198"/>
      <c r="Q885" s="198"/>
      <c r="R885" s="198"/>
    </row>
    <row r="886" spans="1:18" s="3" customFormat="1" hidden="1">
      <c r="A886" s="82" t="s">
        <v>31</v>
      </c>
      <c r="B886" s="149">
        <v>774</v>
      </c>
      <c r="C886" s="84" t="s">
        <v>25</v>
      </c>
      <c r="D886" s="84" t="s">
        <v>69</v>
      </c>
      <c r="E886" s="84" t="s">
        <v>697</v>
      </c>
      <c r="F886" s="84" t="s">
        <v>32</v>
      </c>
      <c r="G886" s="70"/>
      <c r="H886" s="87"/>
      <c r="I886" s="87"/>
      <c r="J886" s="177"/>
      <c r="K886" s="198"/>
      <c r="L886" s="198"/>
      <c r="M886" s="198"/>
      <c r="N886" s="198"/>
      <c r="O886" s="198"/>
      <c r="P886" s="198"/>
      <c r="Q886" s="198"/>
      <c r="R886" s="198"/>
    </row>
    <row r="887" spans="1:18" s="18" customFormat="1" ht="53.25" hidden="1" customHeight="1">
      <c r="A887" s="82" t="s">
        <v>620</v>
      </c>
      <c r="B887" s="84" t="s">
        <v>93</v>
      </c>
      <c r="C887" s="84" t="s">
        <v>25</v>
      </c>
      <c r="D887" s="84" t="s">
        <v>69</v>
      </c>
      <c r="E887" s="84" t="s">
        <v>619</v>
      </c>
      <c r="F887" s="84"/>
      <c r="G887" s="70">
        <f t="shared" si="225"/>
        <v>0</v>
      </c>
      <c r="H887" s="87">
        <f t="shared" si="225"/>
        <v>0</v>
      </c>
      <c r="I887" s="87">
        <f t="shared" si="225"/>
        <v>0</v>
      </c>
      <c r="J887" s="177"/>
      <c r="K887" s="199"/>
      <c r="L887" s="199"/>
      <c r="M887" s="199"/>
      <c r="N887" s="199"/>
      <c r="O887" s="199"/>
      <c r="P887" s="199"/>
      <c r="Q887" s="214"/>
      <c r="R887" s="199"/>
    </row>
    <row r="888" spans="1:18" s="18" customFormat="1" ht="26.4" hidden="1">
      <c r="A888" s="82" t="s">
        <v>29</v>
      </c>
      <c r="B888" s="84" t="s">
        <v>93</v>
      </c>
      <c r="C888" s="84" t="s">
        <v>25</v>
      </c>
      <c r="D888" s="84" t="s">
        <v>69</v>
      </c>
      <c r="E888" s="84" t="s">
        <v>619</v>
      </c>
      <c r="F888" s="84" t="s">
        <v>30</v>
      </c>
      <c r="G888" s="70">
        <f t="shared" si="225"/>
        <v>0</v>
      </c>
      <c r="H888" s="87">
        <f t="shared" si="225"/>
        <v>0</v>
      </c>
      <c r="I888" s="87">
        <f t="shared" si="225"/>
        <v>0</v>
      </c>
      <c r="J888" s="177"/>
      <c r="K888" s="199"/>
      <c r="L888" s="199"/>
      <c r="M888" s="199"/>
      <c r="N888" s="199"/>
      <c r="O888" s="199"/>
      <c r="P888" s="199"/>
      <c r="Q888" s="199"/>
      <c r="R888" s="199"/>
    </row>
    <row r="889" spans="1:18" s="18" customFormat="1" hidden="1">
      <c r="A889" s="82" t="s">
        <v>31</v>
      </c>
      <c r="B889" s="84" t="s">
        <v>93</v>
      </c>
      <c r="C889" s="84" t="s">
        <v>25</v>
      </c>
      <c r="D889" s="84" t="s">
        <v>69</v>
      </c>
      <c r="E889" s="84" t="s">
        <v>619</v>
      </c>
      <c r="F889" s="84" t="s">
        <v>32</v>
      </c>
      <c r="G889" s="70"/>
      <c r="H889" s="87"/>
      <c r="I889" s="87"/>
      <c r="J889" s="177"/>
      <c r="K889" s="199"/>
      <c r="L889" s="199"/>
      <c r="M889" s="199"/>
      <c r="N889" s="199"/>
      <c r="O889" s="199"/>
      <c r="P889" s="199"/>
      <c r="Q889" s="199"/>
      <c r="R889" s="199"/>
    </row>
    <row r="890" spans="1:18" ht="16.5" hidden="1" customHeight="1">
      <c r="A890" s="82" t="s">
        <v>1</v>
      </c>
      <c r="B890" s="149">
        <v>774</v>
      </c>
      <c r="C890" s="84" t="s">
        <v>25</v>
      </c>
      <c r="D890" s="84" t="s">
        <v>69</v>
      </c>
      <c r="E890" s="84" t="s">
        <v>217</v>
      </c>
      <c r="F890" s="84"/>
      <c r="G890" s="70">
        <f t="shared" ref="G890:I891" si="229">G891</f>
        <v>0</v>
      </c>
      <c r="H890" s="87">
        <f t="shared" si="229"/>
        <v>0</v>
      </c>
      <c r="I890" s="87">
        <f t="shared" si="229"/>
        <v>0</v>
      </c>
      <c r="J890" s="177"/>
    </row>
    <row r="891" spans="1:18" ht="26.4" hidden="1">
      <c r="A891" s="82" t="s">
        <v>29</v>
      </c>
      <c r="B891" s="149">
        <v>774</v>
      </c>
      <c r="C891" s="84" t="s">
        <v>25</v>
      </c>
      <c r="D891" s="84" t="s">
        <v>69</v>
      </c>
      <c r="E891" s="84" t="s">
        <v>217</v>
      </c>
      <c r="F891" s="84" t="s">
        <v>30</v>
      </c>
      <c r="G891" s="70">
        <f t="shared" si="229"/>
        <v>0</v>
      </c>
      <c r="H891" s="87">
        <f t="shared" si="229"/>
        <v>0</v>
      </c>
      <c r="I891" s="87">
        <f t="shared" si="229"/>
        <v>0</v>
      </c>
      <c r="J891" s="177"/>
    </row>
    <row r="892" spans="1:18" ht="15" hidden="1" customHeight="1">
      <c r="A892" s="82" t="s">
        <v>31</v>
      </c>
      <c r="B892" s="149">
        <v>774</v>
      </c>
      <c r="C892" s="84" t="s">
        <v>25</v>
      </c>
      <c r="D892" s="84" t="s">
        <v>69</v>
      </c>
      <c r="E892" s="84" t="s">
        <v>217</v>
      </c>
      <c r="F892" s="84" t="s">
        <v>32</v>
      </c>
      <c r="G892" s="70">
        <f>310000+29000-339000</f>
        <v>0</v>
      </c>
      <c r="H892" s="87">
        <f>310000+29000-339000</f>
        <v>0</v>
      </c>
      <c r="I892" s="87">
        <f>310000+29000-339000</f>
        <v>0</v>
      </c>
      <c r="J892" s="177"/>
    </row>
    <row r="893" spans="1:18" s="18" customFormat="1" ht="53.25" hidden="1" customHeight="1">
      <c r="A893" s="82" t="s">
        <v>634</v>
      </c>
      <c r="B893" s="84" t="s">
        <v>93</v>
      </c>
      <c r="C893" s="84" t="s">
        <v>25</v>
      </c>
      <c r="D893" s="84" t="s">
        <v>69</v>
      </c>
      <c r="E893" s="84" t="s">
        <v>633</v>
      </c>
      <c r="F893" s="84"/>
      <c r="G893" s="70">
        <f t="shared" ref="G893:I894" si="230">G894</f>
        <v>0</v>
      </c>
      <c r="H893" s="87">
        <f t="shared" si="230"/>
        <v>0</v>
      </c>
      <c r="I893" s="87">
        <f t="shared" si="230"/>
        <v>0</v>
      </c>
      <c r="J893" s="177"/>
      <c r="K893" s="199"/>
      <c r="L893" s="199"/>
      <c r="M893" s="199"/>
      <c r="N893" s="199"/>
      <c r="O893" s="199"/>
      <c r="P893" s="199"/>
      <c r="Q893" s="199"/>
      <c r="R893" s="199"/>
    </row>
    <row r="894" spans="1:18" s="18" customFormat="1" ht="26.4" hidden="1">
      <c r="A894" s="82" t="s">
        <v>29</v>
      </c>
      <c r="B894" s="84" t="s">
        <v>93</v>
      </c>
      <c r="C894" s="84" t="s">
        <v>25</v>
      </c>
      <c r="D894" s="84" t="s">
        <v>69</v>
      </c>
      <c r="E894" s="84" t="s">
        <v>633</v>
      </c>
      <c r="F894" s="84" t="s">
        <v>30</v>
      </c>
      <c r="G894" s="70">
        <f t="shared" si="230"/>
        <v>0</v>
      </c>
      <c r="H894" s="87">
        <f t="shared" si="230"/>
        <v>0</v>
      </c>
      <c r="I894" s="87">
        <f t="shared" si="230"/>
        <v>0</v>
      </c>
      <c r="J894" s="177"/>
      <c r="K894" s="199"/>
      <c r="L894" s="199"/>
      <c r="M894" s="199"/>
      <c r="N894" s="199"/>
      <c r="O894" s="199"/>
      <c r="P894" s="199"/>
      <c r="Q894" s="199"/>
      <c r="R894" s="199"/>
    </row>
    <row r="895" spans="1:18" s="18" customFormat="1" hidden="1">
      <c r="A895" s="82" t="s">
        <v>31</v>
      </c>
      <c r="B895" s="84" t="s">
        <v>93</v>
      </c>
      <c r="C895" s="84" t="s">
        <v>25</v>
      </c>
      <c r="D895" s="84" t="s">
        <v>69</v>
      </c>
      <c r="E895" s="84" t="s">
        <v>633</v>
      </c>
      <c r="F895" s="84" t="s">
        <v>32</v>
      </c>
      <c r="G895" s="70"/>
      <c r="H895" s="87"/>
      <c r="I895" s="87"/>
      <c r="J895" s="177"/>
      <c r="K895" s="199"/>
      <c r="L895" s="199"/>
      <c r="M895" s="199"/>
      <c r="N895" s="199"/>
      <c r="O895" s="199"/>
      <c r="P895" s="199"/>
      <c r="Q895" s="199"/>
      <c r="R895" s="199"/>
    </row>
    <row r="896" spans="1:18" ht="39.75" customHeight="1">
      <c r="A896" s="82" t="s">
        <v>618</v>
      </c>
      <c r="B896" s="149">
        <v>774</v>
      </c>
      <c r="C896" s="84" t="s">
        <v>25</v>
      </c>
      <c r="D896" s="84" t="s">
        <v>69</v>
      </c>
      <c r="E896" s="84" t="s">
        <v>632</v>
      </c>
      <c r="F896" s="84"/>
      <c r="G896" s="70">
        <f>G897+G901</f>
        <v>3823460.43</v>
      </c>
      <c r="H896" s="87">
        <f t="shared" ref="H896:I896" si="231">H897+H901</f>
        <v>3826992.43</v>
      </c>
      <c r="I896" s="87">
        <f t="shared" si="231"/>
        <v>3830912.43</v>
      </c>
      <c r="J896" s="177"/>
    </row>
    <row r="897" spans="1:18" ht="34.5" customHeight="1">
      <c r="A897" s="82" t="s">
        <v>29</v>
      </c>
      <c r="B897" s="149">
        <v>774</v>
      </c>
      <c r="C897" s="84" t="s">
        <v>25</v>
      </c>
      <c r="D897" s="84" t="s">
        <v>69</v>
      </c>
      <c r="E897" s="84" t="s">
        <v>632</v>
      </c>
      <c r="F897" s="84" t="s">
        <v>30</v>
      </c>
      <c r="G897" s="70">
        <f>G898+G899+G900</f>
        <v>3687609.68</v>
      </c>
      <c r="H897" s="87">
        <f t="shared" ref="H897:I897" si="232">H898+H899+H900</f>
        <v>3690258.68</v>
      </c>
      <c r="I897" s="87">
        <f t="shared" si="232"/>
        <v>3693198.68</v>
      </c>
      <c r="J897" s="177"/>
    </row>
    <row r="898" spans="1:18" ht="15" customHeight="1">
      <c r="A898" s="82" t="s">
        <v>31</v>
      </c>
      <c r="B898" s="149">
        <v>774</v>
      </c>
      <c r="C898" s="84" t="s">
        <v>25</v>
      </c>
      <c r="D898" s="84" t="s">
        <v>69</v>
      </c>
      <c r="E898" s="84" t="s">
        <v>632</v>
      </c>
      <c r="F898" s="84" t="s">
        <v>32</v>
      </c>
      <c r="G898" s="70">
        <f>3280057.43+135850.75</f>
        <v>3415908.18</v>
      </c>
      <c r="H898" s="87">
        <f>3280057.43+136733.75</f>
        <v>3416791.18</v>
      </c>
      <c r="I898" s="87">
        <f>3280057.43+137713.75</f>
        <v>3417771.18</v>
      </c>
      <c r="J898" s="177"/>
    </row>
    <row r="899" spans="1:18" ht="15" customHeight="1">
      <c r="A899" s="82" t="s">
        <v>617</v>
      </c>
      <c r="B899" s="149">
        <v>774</v>
      </c>
      <c r="C899" s="84" t="s">
        <v>25</v>
      </c>
      <c r="D899" s="84" t="s">
        <v>69</v>
      </c>
      <c r="E899" s="84" t="s">
        <v>632</v>
      </c>
      <c r="F899" s="84" t="s">
        <v>616</v>
      </c>
      <c r="G899" s="70">
        <v>135850.75</v>
      </c>
      <c r="H899" s="87">
        <v>136733.75</v>
      </c>
      <c r="I899" s="87">
        <v>137713.75</v>
      </c>
      <c r="J899" s="177"/>
    </row>
    <row r="900" spans="1:18" ht="36" customHeight="1">
      <c r="A900" s="82" t="s">
        <v>8</v>
      </c>
      <c r="B900" s="149">
        <v>774</v>
      </c>
      <c r="C900" s="84" t="s">
        <v>25</v>
      </c>
      <c r="D900" s="84" t="s">
        <v>69</v>
      </c>
      <c r="E900" s="84" t="s">
        <v>632</v>
      </c>
      <c r="F900" s="84" t="s">
        <v>7</v>
      </c>
      <c r="G900" s="70">
        <f>135850.75</f>
        <v>135850.75</v>
      </c>
      <c r="H900" s="87">
        <v>136733.75</v>
      </c>
      <c r="I900" s="87">
        <v>137713.75</v>
      </c>
      <c r="J900" s="177"/>
    </row>
    <row r="901" spans="1:18" ht="15" customHeight="1">
      <c r="A901" s="82" t="s">
        <v>62</v>
      </c>
      <c r="B901" s="149">
        <v>774</v>
      </c>
      <c r="C901" s="84" t="s">
        <v>25</v>
      </c>
      <c r="D901" s="84" t="s">
        <v>69</v>
      </c>
      <c r="E901" s="84" t="s">
        <v>632</v>
      </c>
      <c r="F901" s="84" t="s">
        <v>63</v>
      </c>
      <c r="G901" s="87">
        <f>G902</f>
        <v>135850.75</v>
      </c>
      <c r="H901" s="87">
        <f t="shared" ref="H901:I901" si="233">H902</f>
        <v>136733.75</v>
      </c>
      <c r="I901" s="87">
        <f t="shared" si="233"/>
        <v>137713.75</v>
      </c>
      <c r="J901" s="177"/>
    </row>
    <row r="902" spans="1:18" ht="51.75" customHeight="1">
      <c r="A902" s="82" t="s">
        <v>429</v>
      </c>
      <c r="B902" s="149">
        <v>774</v>
      </c>
      <c r="C902" s="84" t="s">
        <v>25</v>
      </c>
      <c r="D902" s="84" t="s">
        <v>69</v>
      </c>
      <c r="E902" s="84" t="s">
        <v>632</v>
      </c>
      <c r="F902" s="84" t="s">
        <v>340</v>
      </c>
      <c r="G902" s="70">
        <v>135850.75</v>
      </c>
      <c r="H902" s="87">
        <v>136733.75</v>
      </c>
      <c r="I902" s="87">
        <v>137713.75</v>
      </c>
      <c r="J902" s="177"/>
    </row>
    <row r="903" spans="1:18" ht="16.5" hidden="1" customHeight="1">
      <c r="A903" s="82" t="s">
        <v>1</v>
      </c>
      <c r="B903" s="84" t="s">
        <v>93</v>
      </c>
      <c r="C903" s="84" t="s">
        <v>25</v>
      </c>
      <c r="D903" s="84" t="s">
        <v>69</v>
      </c>
      <c r="E903" s="84" t="s">
        <v>534</v>
      </c>
      <c r="F903" s="84"/>
      <c r="G903" s="70">
        <f t="shared" ref="G903:I903" si="234">G904</f>
        <v>0</v>
      </c>
      <c r="H903" s="87">
        <f t="shared" si="234"/>
        <v>0</v>
      </c>
      <c r="I903" s="87">
        <f t="shared" si="234"/>
        <v>0</v>
      </c>
      <c r="J903" s="177"/>
    </row>
    <row r="904" spans="1:18" ht="24.75" hidden="1" customHeight="1">
      <c r="A904" s="82" t="s">
        <v>29</v>
      </c>
      <c r="B904" s="84" t="s">
        <v>93</v>
      </c>
      <c r="C904" s="84" t="s">
        <v>25</v>
      </c>
      <c r="D904" s="84" t="s">
        <v>69</v>
      </c>
      <c r="E904" s="84" t="s">
        <v>534</v>
      </c>
      <c r="F904" s="84" t="s">
        <v>30</v>
      </c>
      <c r="G904" s="70">
        <f>G905</f>
        <v>0</v>
      </c>
      <c r="H904" s="87">
        <f>H905</f>
        <v>0</v>
      </c>
      <c r="I904" s="87">
        <f>I905</f>
        <v>0</v>
      </c>
      <c r="J904" s="177"/>
    </row>
    <row r="905" spans="1:18" hidden="1">
      <c r="A905" s="82" t="s">
        <v>31</v>
      </c>
      <c r="B905" s="84" t="s">
        <v>93</v>
      </c>
      <c r="C905" s="84" t="s">
        <v>25</v>
      </c>
      <c r="D905" s="84" t="s">
        <v>69</v>
      </c>
      <c r="E905" s="84" t="s">
        <v>534</v>
      </c>
      <c r="F905" s="84" t="s">
        <v>32</v>
      </c>
      <c r="G905" s="70"/>
      <c r="H905" s="87"/>
      <c r="I905" s="87"/>
      <c r="J905" s="177"/>
    </row>
    <row r="906" spans="1:18" s="3" customFormat="1" ht="24.75" customHeight="1">
      <c r="A906" s="82" t="s">
        <v>141</v>
      </c>
      <c r="B906" s="149">
        <v>774</v>
      </c>
      <c r="C906" s="84" t="s">
        <v>25</v>
      </c>
      <c r="D906" s="84" t="s">
        <v>69</v>
      </c>
      <c r="E906" s="84" t="s">
        <v>694</v>
      </c>
      <c r="F906" s="84"/>
      <c r="G906" s="70">
        <f t="shared" ref="G906:I906" si="235">G907</f>
        <v>60000</v>
      </c>
      <c r="H906" s="87">
        <f t="shared" si="235"/>
        <v>60000</v>
      </c>
      <c r="I906" s="87">
        <f t="shared" si="235"/>
        <v>60000</v>
      </c>
      <c r="J906" s="177"/>
      <c r="K906" s="198"/>
      <c r="L906" s="198"/>
      <c r="M906" s="198"/>
      <c r="N906" s="198"/>
      <c r="O906" s="198"/>
      <c r="P906" s="198"/>
      <c r="Q906" s="198"/>
      <c r="R906" s="198"/>
    </row>
    <row r="907" spans="1:18" s="18" customFormat="1" ht="26.4">
      <c r="A907" s="82" t="s">
        <v>29</v>
      </c>
      <c r="B907" s="84" t="s">
        <v>93</v>
      </c>
      <c r="C907" s="84" t="s">
        <v>25</v>
      </c>
      <c r="D907" s="84" t="s">
        <v>69</v>
      </c>
      <c r="E907" s="84" t="s">
        <v>694</v>
      </c>
      <c r="F907" s="84" t="s">
        <v>30</v>
      </c>
      <c r="G907" s="70">
        <f>G908</f>
        <v>60000</v>
      </c>
      <c r="H907" s="87">
        <f>H908</f>
        <v>60000</v>
      </c>
      <c r="I907" s="87">
        <f>I908</f>
        <v>60000</v>
      </c>
      <c r="J907" s="177"/>
      <c r="K907" s="199"/>
      <c r="L907" s="199"/>
      <c r="M907" s="199"/>
      <c r="N907" s="199"/>
      <c r="O907" s="199"/>
      <c r="P907" s="199"/>
      <c r="Q907" s="199"/>
      <c r="R907" s="199"/>
    </row>
    <row r="908" spans="1:18" s="18" customFormat="1">
      <c r="A908" s="82" t="s">
        <v>31</v>
      </c>
      <c r="B908" s="84" t="s">
        <v>93</v>
      </c>
      <c r="C908" s="84" t="s">
        <v>25</v>
      </c>
      <c r="D908" s="84" t="s">
        <v>69</v>
      </c>
      <c r="E908" s="84" t="s">
        <v>694</v>
      </c>
      <c r="F908" s="84" t="s">
        <v>32</v>
      </c>
      <c r="G908" s="70">
        <v>60000</v>
      </c>
      <c r="H908" s="87">
        <v>60000</v>
      </c>
      <c r="I908" s="87">
        <v>60000</v>
      </c>
      <c r="J908" s="177"/>
      <c r="K908" s="199"/>
      <c r="L908" s="199"/>
      <c r="M908" s="199"/>
      <c r="N908" s="199"/>
      <c r="O908" s="199"/>
      <c r="P908" s="199"/>
      <c r="Q908" s="199"/>
      <c r="R908" s="199"/>
    </row>
    <row r="909" spans="1:18" ht="35.25" customHeight="1">
      <c r="A909" s="82" t="s">
        <v>0</v>
      </c>
      <c r="B909" s="149">
        <v>774</v>
      </c>
      <c r="C909" s="84" t="s">
        <v>25</v>
      </c>
      <c r="D909" s="84" t="s">
        <v>69</v>
      </c>
      <c r="E909" s="84" t="s">
        <v>216</v>
      </c>
      <c r="F909" s="84"/>
      <c r="G909" s="70">
        <f>G919+G922+G925+G916+G910+G913</f>
        <v>1604549.75</v>
      </c>
      <c r="H909" s="87">
        <f t="shared" ref="H909:I909" si="236">H919+H922+H925+H916+H910+H913</f>
        <v>104549.75</v>
      </c>
      <c r="I909" s="87">
        <f t="shared" si="236"/>
        <v>104549.75</v>
      </c>
      <c r="J909" s="177"/>
    </row>
    <row r="910" spans="1:18" ht="36" customHeight="1">
      <c r="A910" s="82" t="s">
        <v>1002</v>
      </c>
      <c r="B910" s="84" t="s">
        <v>93</v>
      </c>
      <c r="C910" s="84" t="s">
        <v>25</v>
      </c>
      <c r="D910" s="84" t="s">
        <v>69</v>
      </c>
      <c r="E910" s="84" t="s">
        <v>217</v>
      </c>
      <c r="F910" s="84"/>
      <c r="G910" s="70">
        <f t="shared" ref="G910:I910" si="237">G911</f>
        <v>1500000</v>
      </c>
      <c r="H910" s="87">
        <f t="shared" si="237"/>
        <v>0</v>
      </c>
      <c r="I910" s="87">
        <f t="shared" si="237"/>
        <v>0</v>
      </c>
      <c r="J910" s="177"/>
    </row>
    <row r="911" spans="1:18" ht="24.75" customHeight="1">
      <c r="A911" s="82" t="s">
        <v>29</v>
      </c>
      <c r="B911" s="84" t="s">
        <v>93</v>
      </c>
      <c r="C911" s="84" t="s">
        <v>25</v>
      </c>
      <c r="D911" s="84" t="s">
        <v>69</v>
      </c>
      <c r="E911" s="84" t="s">
        <v>217</v>
      </c>
      <c r="F911" s="84" t="s">
        <v>30</v>
      </c>
      <c r="G911" s="70">
        <f>G912</f>
        <v>1500000</v>
      </c>
      <c r="H911" s="87">
        <f>H912</f>
        <v>0</v>
      </c>
      <c r="I911" s="87">
        <f>I912</f>
        <v>0</v>
      </c>
      <c r="J911" s="177"/>
    </row>
    <row r="912" spans="1:18">
      <c r="A912" s="82" t="s">
        <v>31</v>
      </c>
      <c r="B912" s="84" t="s">
        <v>93</v>
      </c>
      <c r="C912" s="84" t="s">
        <v>25</v>
      </c>
      <c r="D912" s="84" t="s">
        <v>69</v>
      </c>
      <c r="E912" s="84" t="s">
        <v>217</v>
      </c>
      <c r="F912" s="84" t="s">
        <v>32</v>
      </c>
      <c r="G912" s="70">
        <v>1500000</v>
      </c>
      <c r="H912" s="87">
        <v>0</v>
      </c>
      <c r="I912" s="87">
        <v>0</v>
      </c>
      <c r="J912" s="177"/>
    </row>
    <row r="913" spans="1:18" s="3" customFormat="1" ht="26.4" hidden="1">
      <c r="A913" s="82" t="s">
        <v>971</v>
      </c>
      <c r="B913" s="149">
        <v>774</v>
      </c>
      <c r="C913" s="84" t="s">
        <v>25</v>
      </c>
      <c r="D913" s="84" t="s">
        <v>69</v>
      </c>
      <c r="E913" s="84" t="s">
        <v>969</v>
      </c>
      <c r="F913" s="84"/>
      <c r="G913" s="70">
        <f t="shared" ref="G913:I914" si="238">G914</f>
        <v>0</v>
      </c>
      <c r="H913" s="87">
        <f t="shared" si="238"/>
        <v>0</v>
      </c>
      <c r="I913" s="87">
        <f t="shared" si="238"/>
        <v>0</v>
      </c>
      <c r="J913" s="177"/>
      <c r="K913" s="198"/>
      <c r="L913" s="198"/>
      <c r="M913" s="198"/>
      <c r="N913" s="198"/>
      <c r="O913" s="198"/>
      <c r="P913" s="198"/>
      <c r="Q913" s="198"/>
      <c r="R913" s="198"/>
    </row>
    <row r="914" spans="1:18" s="3" customFormat="1" ht="26.4" hidden="1">
      <c r="A914" s="82" t="s">
        <v>29</v>
      </c>
      <c r="B914" s="149">
        <v>774</v>
      </c>
      <c r="C914" s="84" t="s">
        <v>25</v>
      </c>
      <c r="D914" s="84" t="s">
        <v>69</v>
      </c>
      <c r="E914" s="84" t="s">
        <v>969</v>
      </c>
      <c r="F914" s="84" t="s">
        <v>30</v>
      </c>
      <c r="G914" s="70">
        <f t="shared" si="238"/>
        <v>0</v>
      </c>
      <c r="H914" s="87">
        <f t="shared" si="238"/>
        <v>0</v>
      </c>
      <c r="I914" s="87">
        <f t="shared" si="238"/>
        <v>0</v>
      </c>
      <c r="J914" s="177"/>
      <c r="K914" s="198"/>
      <c r="L914" s="198"/>
      <c r="M914" s="198"/>
      <c r="N914" s="198"/>
      <c r="O914" s="198"/>
      <c r="P914" s="198"/>
      <c r="Q914" s="198"/>
      <c r="R914" s="198"/>
    </row>
    <row r="915" spans="1:18" s="3" customFormat="1" hidden="1">
      <c r="A915" s="82" t="s">
        <v>31</v>
      </c>
      <c r="B915" s="149">
        <v>774</v>
      </c>
      <c r="C915" s="84" t="s">
        <v>25</v>
      </c>
      <c r="D915" s="84" t="s">
        <v>69</v>
      </c>
      <c r="E915" s="84" t="s">
        <v>969</v>
      </c>
      <c r="F915" s="84" t="s">
        <v>32</v>
      </c>
      <c r="G915" s="70"/>
      <c r="H915" s="87"/>
      <c r="I915" s="87"/>
      <c r="J915" s="177"/>
      <c r="K915" s="198"/>
      <c r="L915" s="198"/>
      <c r="M915" s="198"/>
      <c r="N915" s="198"/>
      <c r="O915" s="198"/>
      <c r="P915" s="198"/>
      <c r="Q915" s="198"/>
      <c r="R915" s="198"/>
    </row>
    <row r="916" spans="1:18" s="3" customFormat="1" ht="26.4">
      <c r="A916" s="82" t="s">
        <v>293</v>
      </c>
      <c r="B916" s="149">
        <v>774</v>
      </c>
      <c r="C916" s="84" t="s">
        <v>25</v>
      </c>
      <c r="D916" s="84" t="s">
        <v>69</v>
      </c>
      <c r="E916" s="84" t="s">
        <v>292</v>
      </c>
      <c r="F916" s="84"/>
      <c r="G916" s="70">
        <f t="shared" ref="G916:I917" si="239">G917</f>
        <v>104549.75</v>
      </c>
      <c r="H916" s="87">
        <f t="shared" si="239"/>
        <v>104549.75</v>
      </c>
      <c r="I916" s="87">
        <f t="shared" si="239"/>
        <v>104549.75</v>
      </c>
      <c r="J916" s="177"/>
      <c r="K916" s="198"/>
      <c r="L916" s="198"/>
      <c r="M916" s="198"/>
      <c r="N916" s="198"/>
      <c r="O916" s="198"/>
      <c r="P916" s="198"/>
      <c r="Q916" s="198"/>
      <c r="R916" s="198"/>
    </row>
    <row r="917" spans="1:18" s="3" customFormat="1" ht="26.4">
      <c r="A917" s="82" t="s">
        <v>29</v>
      </c>
      <c r="B917" s="149">
        <v>774</v>
      </c>
      <c r="C917" s="84" t="s">
        <v>25</v>
      </c>
      <c r="D917" s="84" t="s">
        <v>69</v>
      </c>
      <c r="E917" s="84" t="s">
        <v>292</v>
      </c>
      <c r="F917" s="84" t="s">
        <v>30</v>
      </c>
      <c r="G917" s="70">
        <f t="shared" si="239"/>
        <v>104549.75</v>
      </c>
      <c r="H917" s="87">
        <f t="shared" si="239"/>
        <v>104549.75</v>
      </c>
      <c r="I917" s="87">
        <f t="shared" si="239"/>
        <v>104549.75</v>
      </c>
      <c r="J917" s="177"/>
      <c r="K917" s="198"/>
      <c r="L917" s="198"/>
      <c r="M917" s="198"/>
      <c r="N917" s="198"/>
      <c r="O917" s="198"/>
      <c r="P917" s="198"/>
      <c r="Q917" s="198"/>
      <c r="R917" s="198"/>
    </row>
    <row r="918" spans="1:18" s="3" customFormat="1">
      <c r="A918" s="82" t="s">
        <v>31</v>
      </c>
      <c r="B918" s="149">
        <v>774</v>
      </c>
      <c r="C918" s="84" t="s">
        <v>25</v>
      </c>
      <c r="D918" s="84" t="s">
        <v>69</v>
      </c>
      <c r="E918" s="84" t="s">
        <v>292</v>
      </c>
      <c r="F918" s="84" t="s">
        <v>32</v>
      </c>
      <c r="G918" s="70">
        <v>104549.75</v>
      </c>
      <c r="H918" s="87">
        <v>104549.75</v>
      </c>
      <c r="I918" s="87">
        <v>104549.75</v>
      </c>
      <c r="J918" s="177"/>
      <c r="K918" s="198"/>
      <c r="L918" s="198"/>
      <c r="M918" s="198"/>
      <c r="N918" s="198"/>
      <c r="O918" s="198"/>
      <c r="P918" s="198"/>
      <c r="Q918" s="198"/>
      <c r="R918" s="198"/>
    </row>
    <row r="919" spans="1:18" s="3" customFormat="1" hidden="1">
      <c r="A919" s="82" t="s">
        <v>1</v>
      </c>
      <c r="B919" s="149">
        <v>774</v>
      </c>
      <c r="C919" s="84" t="s">
        <v>25</v>
      </c>
      <c r="D919" s="84" t="s">
        <v>69</v>
      </c>
      <c r="E919" s="84" t="s">
        <v>217</v>
      </c>
      <c r="F919" s="84"/>
      <c r="G919" s="70">
        <f t="shared" ref="G919:I920" si="240">G920</f>
        <v>0</v>
      </c>
      <c r="H919" s="87">
        <f t="shared" si="240"/>
        <v>0</v>
      </c>
      <c r="I919" s="87">
        <f t="shared" si="240"/>
        <v>0</v>
      </c>
      <c r="J919" s="177"/>
      <c r="K919" s="198"/>
      <c r="L919" s="198"/>
      <c r="M919" s="198"/>
      <c r="N919" s="198"/>
      <c r="O919" s="198"/>
      <c r="P919" s="198"/>
      <c r="Q919" s="198"/>
      <c r="R919" s="198"/>
    </row>
    <row r="920" spans="1:18" s="3" customFormat="1" ht="26.4" hidden="1">
      <c r="A920" s="82" t="s">
        <v>29</v>
      </c>
      <c r="B920" s="149">
        <v>774</v>
      </c>
      <c r="C920" s="84" t="s">
        <v>25</v>
      </c>
      <c r="D920" s="84" t="s">
        <v>69</v>
      </c>
      <c r="E920" s="84" t="s">
        <v>217</v>
      </c>
      <c r="F920" s="84" t="s">
        <v>30</v>
      </c>
      <c r="G920" s="70">
        <f t="shared" si="240"/>
        <v>0</v>
      </c>
      <c r="H920" s="87">
        <f t="shared" si="240"/>
        <v>0</v>
      </c>
      <c r="I920" s="87">
        <f t="shared" si="240"/>
        <v>0</v>
      </c>
      <c r="J920" s="177"/>
      <c r="K920" s="198"/>
      <c r="L920" s="198"/>
      <c r="M920" s="198"/>
      <c r="N920" s="198"/>
      <c r="O920" s="198"/>
      <c r="P920" s="198"/>
      <c r="Q920" s="198"/>
      <c r="R920" s="198"/>
    </row>
    <row r="921" spans="1:18" s="3" customFormat="1" hidden="1">
      <c r="A921" s="82" t="s">
        <v>31</v>
      </c>
      <c r="B921" s="149">
        <v>774</v>
      </c>
      <c r="C921" s="84" t="s">
        <v>25</v>
      </c>
      <c r="D921" s="84" t="s">
        <v>69</v>
      </c>
      <c r="E921" s="84" t="s">
        <v>217</v>
      </c>
      <c r="F921" s="84" t="s">
        <v>32</v>
      </c>
      <c r="G921" s="70"/>
      <c r="H921" s="87"/>
      <c r="I921" s="87"/>
      <c r="J921" s="177"/>
      <c r="K921" s="198"/>
      <c r="L921" s="198"/>
      <c r="M921" s="198"/>
      <c r="N921" s="198"/>
      <c r="O921" s="198"/>
      <c r="P921" s="198"/>
      <c r="Q921" s="198"/>
      <c r="R921" s="198"/>
    </row>
    <row r="922" spans="1:18" s="3" customFormat="1" ht="26.4" hidden="1">
      <c r="A922" s="82" t="s">
        <v>293</v>
      </c>
      <c r="B922" s="149">
        <v>774</v>
      </c>
      <c r="C922" s="84" t="s">
        <v>25</v>
      </c>
      <c r="D922" s="84" t="s">
        <v>69</v>
      </c>
      <c r="E922" s="84" t="s">
        <v>292</v>
      </c>
      <c r="F922" s="84"/>
      <c r="G922" s="70">
        <f t="shared" ref="G922:I923" si="241">G923</f>
        <v>0</v>
      </c>
      <c r="H922" s="87">
        <f t="shared" si="241"/>
        <v>0</v>
      </c>
      <c r="I922" s="87">
        <f t="shared" si="241"/>
        <v>0</v>
      </c>
      <c r="J922" s="177"/>
      <c r="K922" s="198"/>
      <c r="L922" s="198"/>
      <c r="M922" s="198"/>
      <c r="N922" s="198"/>
      <c r="O922" s="198"/>
      <c r="P922" s="198"/>
      <c r="Q922" s="198"/>
      <c r="R922" s="198"/>
    </row>
    <row r="923" spans="1:18" s="3" customFormat="1" ht="26.4" hidden="1">
      <c r="A923" s="82" t="s">
        <v>29</v>
      </c>
      <c r="B923" s="149">
        <v>774</v>
      </c>
      <c r="C923" s="84" t="s">
        <v>25</v>
      </c>
      <c r="D923" s="84" t="s">
        <v>69</v>
      </c>
      <c r="E923" s="84" t="s">
        <v>292</v>
      </c>
      <c r="F923" s="84" t="s">
        <v>30</v>
      </c>
      <c r="G923" s="70">
        <f t="shared" si="241"/>
        <v>0</v>
      </c>
      <c r="H923" s="87">
        <f t="shared" si="241"/>
        <v>0</v>
      </c>
      <c r="I923" s="87">
        <f t="shared" si="241"/>
        <v>0</v>
      </c>
      <c r="J923" s="177"/>
      <c r="K923" s="198"/>
      <c r="L923" s="198"/>
      <c r="M923" s="198"/>
      <c r="N923" s="198"/>
      <c r="O923" s="198"/>
      <c r="P923" s="198"/>
      <c r="Q923" s="198"/>
      <c r="R923" s="198"/>
    </row>
    <row r="924" spans="1:18" s="3" customFormat="1" hidden="1">
      <c r="A924" s="82" t="s">
        <v>31</v>
      </c>
      <c r="B924" s="149">
        <v>774</v>
      </c>
      <c r="C924" s="84" t="s">
        <v>25</v>
      </c>
      <c r="D924" s="84" t="s">
        <v>69</v>
      </c>
      <c r="E924" s="84" t="s">
        <v>292</v>
      </c>
      <c r="F924" s="84" t="s">
        <v>32</v>
      </c>
      <c r="G924" s="70"/>
      <c r="H924" s="87"/>
      <c r="I924" s="87"/>
      <c r="J924" s="177"/>
      <c r="K924" s="198"/>
      <c r="L924" s="198"/>
      <c r="M924" s="198"/>
      <c r="N924" s="198"/>
      <c r="O924" s="198"/>
      <c r="P924" s="198"/>
      <c r="Q924" s="198"/>
      <c r="R924" s="198"/>
    </row>
    <row r="925" spans="1:18" s="3" customFormat="1" ht="51.75" hidden="1" customHeight="1">
      <c r="A925" s="82" t="s">
        <v>702</v>
      </c>
      <c r="B925" s="149">
        <v>774</v>
      </c>
      <c r="C925" s="84" t="s">
        <v>25</v>
      </c>
      <c r="D925" s="84" t="s">
        <v>69</v>
      </c>
      <c r="E925" s="84" t="s">
        <v>703</v>
      </c>
      <c r="F925" s="84"/>
      <c r="G925" s="70">
        <f t="shared" ref="G925:I926" si="242">G926</f>
        <v>0</v>
      </c>
      <c r="H925" s="87">
        <f t="shared" si="242"/>
        <v>0</v>
      </c>
      <c r="I925" s="87">
        <f t="shared" si="242"/>
        <v>0</v>
      </c>
      <c r="J925" s="177"/>
      <c r="K925" s="198"/>
      <c r="L925" s="198"/>
      <c r="M925" s="198"/>
      <c r="N925" s="198"/>
      <c r="O925" s="198"/>
      <c r="P925" s="198"/>
      <c r="Q925" s="198"/>
      <c r="R925" s="198"/>
    </row>
    <row r="926" spans="1:18" s="3" customFormat="1" ht="26.4" hidden="1">
      <c r="A926" s="82" t="s">
        <v>29</v>
      </c>
      <c r="B926" s="149">
        <v>774</v>
      </c>
      <c r="C926" s="84" t="s">
        <v>25</v>
      </c>
      <c r="D926" s="84" t="s">
        <v>69</v>
      </c>
      <c r="E926" s="84" t="s">
        <v>703</v>
      </c>
      <c r="F926" s="84" t="s">
        <v>30</v>
      </c>
      <c r="G926" s="70">
        <f t="shared" si="242"/>
        <v>0</v>
      </c>
      <c r="H926" s="87">
        <f t="shared" si="242"/>
        <v>0</v>
      </c>
      <c r="I926" s="87">
        <f t="shared" si="242"/>
        <v>0</v>
      </c>
      <c r="J926" s="177"/>
      <c r="K926" s="198"/>
      <c r="L926" s="198"/>
      <c r="M926" s="198"/>
      <c r="N926" s="198"/>
      <c r="O926" s="198"/>
      <c r="P926" s="198"/>
      <c r="Q926" s="198"/>
      <c r="R926" s="198"/>
    </row>
    <row r="927" spans="1:18" s="3" customFormat="1" hidden="1">
      <c r="A927" s="82" t="s">
        <v>31</v>
      </c>
      <c r="B927" s="149">
        <v>774</v>
      </c>
      <c r="C927" s="84" t="s">
        <v>25</v>
      </c>
      <c r="D927" s="84" t="s">
        <v>69</v>
      </c>
      <c r="E927" s="84" t="s">
        <v>703</v>
      </c>
      <c r="F927" s="84" t="s">
        <v>32</v>
      </c>
      <c r="G927" s="70"/>
      <c r="H927" s="87"/>
      <c r="I927" s="87"/>
      <c r="J927" s="177"/>
      <c r="K927" s="198"/>
      <c r="L927" s="198"/>
      <c r="M927" s="198"/>
      <c r="N927" s="198"/>
      <c r="O927" s="198"/>
      <c r="P927" s="198"/>
      <c r="Q927" s="198"/>
      <c r="R927" s="198"/>
    </row>
    <row r="928" spans="1:18" ht="26.4">
      <c r="A928" s="82" t="s">
        <v>23</v>
      </c>
      <c r="B928" s="84" t="s">
        <v>93</v>
      </c>
      <c r="C928" s="84" t="s">
        <v>25</v>
      </c>
      <c r="D928" s="84" t="s">
        <v>69</v>
      </c>
      <c r="E928" s="84" t="s">
        <v>222</v>
      </c>
      <c r="F928" s="84"/>
      <c r="G928" s="70">
        <f t="shared" ref="G928:I930" si="243">G929</f>
        <v>660000</v>
      </c>
      <c r="H928" s="87">
        <f t="shared" si="243"/>
        <v>660000</v>
      </c>
      <c r="I928" s="87">
        <f t="shared" si="243"/>
        <v>660000</v>
      </c>
      <c r="J928" s="177"/>
    </row>
    <row r="929" spans="1:18" ht="27" customHeight="1">
      <c r="A929" s="82" t="s">
        <v>141</v>
      </c>
      <c r="B929" s="84" t="s">
        <v>93</v>
      </c>
      <c r="C929" s="84" t="s">
        <v>25</v>
      </c>
      <c r="D929" s="84" t="s">
        <v>69</v>
      </c>
      <c r="E929" s="84" t="s">
        <v>223</v>
      </c>
      <c r="F929" s="84"/>
      <c r="G929" s="70">
        <f t="shared" si="243"/>
        <v>660000</v>
      </c>
      <c r="H929" s="87">
        <f t="shared" si="243"/>
        <v>660000</v>
      </c>
      <c r="I929" s="87">
        <f t="shared" si="243"/>
        <v>660000</v>
      </c>
      <c r="J929" s="177"/>
    </row>
    <row r="930" spans="1:18" ht="26.4">
      <c r="A930" s="82" t="s">
        <v>29</v>
      </c>
      <c r="B930" s="84" t="s">
        <v>93</v>
      </c>
      <c r="C930" s="84" t="s">
        <v>25</v>
      </c>
      <c r="D930" s="84" t="s">
        <v>69</v>
      </c>
      <c r="E930" s="84" t="s">
        <v>223</v>
      </c>
      <c r="F930" s="84" t="s">
        <v>30</v>
      </c>
      <c r="G930" s="70">
        <f t="shared" si="243"/>
        <v>660000</v>
      </c>
      <c r="H930" s="87">
        <f t="shared" si="243"/>
        <v>660000</v>
      </c>
      <c r="I930" s="87">
        <f t="shared" si="243"/>
        <v>660000</v>
      </c>
      <c r="J930" s="177"/>
    </row>
    <row r="931" spans="1:18">
      <c r="A931" s="82" t="s">
        <v>31</v>
      </c>
      <c r="B931" s="84" t="s">
        <v>93</v>
      </c>
      <c r="C931" s="84" t="s">
        <v>25</v>
      </c>
      <c r="D931" s="84" t="s">
        <v>69</v>
      </c>
      <c r="E931" s="84" t="s">
        <v>223</v>
      </c>
      <c r="F931" s="84" t="s">
        <v>32</v>
      </c>
      <c r="G931" s="70">
        <v>660000</v>
      </c>
      <c r="H931" s="87">
        <v>660000</v>
      </c>
      <c r="I931" s="87">
        <v>660000</v>
      </c>
      <c r="J931" s="177"/>
    </row>
    <row r="932" spans="1:18" ht="35.25" hidden="1" customHeight="1">
      <c r="A932" s="139" t="s">
        <v>470</v>
      </c>
      <c r="B932" s="84" t="s">
        <v>93</v>
      </c>
      <c r="C932" s="84" t="s">
        <v>25</v>
      </c>
      <c r="D932" s="84" t="s">
        <v>69</v>
      </c>
      <c r="E932" s="84" t="s">
        <v>193</v>
      </c>
      <c r="F932" s="84"/>
      <c r="G932" s="87">
        <f>G933</f>
        <v>0</v>
      </c>
      <c r="H932" s="87">
        <f t="shared" ref="H932:I932" si="244">H933</f>
        <v>0</v>
      </c>
      <c r="I932" s="87">
        <f t="shared" si="244"/>
        <v>0</v>
      </c>
      <c r="J932" s="177"/>
    </row>
    <row r="933" spans="1:18" ht="36" hidden="1" customHeight="1">
      <c r="A933" s="82" t="s">
        <v>601</v>
      </c>
      <c r="B933" s="84" t="s">
        <v>93</v>
      </c>
      <c r="C933" s="84" t="s">
        <v>25</v>
      </c>
      <c r="D933" s="84" t="s">
        <v>69</v>
      </c>
      <c r="E933" s="84" t="s">
        <v>530</v>
      </c>
      <c r="F933" s="84"/>
      <c r="G933" s="87">
        <f>G934</f>
        <v>0</v>
      </c>
      <c r="H933" s="87">
        <f>H934+H936</f>
        <v>0</v>
      </c>
      <c r="I933" s="87">
        <f>I934+I936</f>
        <v>0</v>
      </c>
      <c r="J933" s="177"/>
    </row>
    <row r="934" spans="1:18" ht="26.4" hidden="1">
      <c r="A934" s="82" t="s">
        <v>29</v>
      </c>
      <c r="B934" s="84" t="s">
        <v>93</v>
      </c>
      <c r="C934" s="84" t="s">
        <v>25</v>
      </c>
      <c r="D934" s="84" t="s">
        <v>69</v>
      </c>
      <c r="E934" s="84" t="s">
        <v>530</v>
      </c>
      <c r="F934" s="84" t="s">
        <v>30</v>
      </c>
      <c r="G934" s="87">
        <f>G935</f>
        <v>0</v>
      </c>
      <c r="H934" s="87">
        <f>H935</f>
        <v>0</v>
      </c>
      <c r="I934" s="87">
        <f>I935</f>
        <v>0</v>
      </c>
      <c r="J934" s="177"/>
    </row>
    <row r="935" spans="1:18" ht="19.5" hidden="1" customHeight="1">
      <c r="A935" s="82" t="s">
        <v>31</v>
      </c>
      <c r="B935" s="84" t="s">
        <v>93</v>
      </c>
      <c r="C935" s="84" t="s">
        <v>25</v>
      </c>
      <c r="D935" s="84" t="s">
        <v>69</v>
      </c>
      <c r="E935" s="84" t="s">
        <v>530</v>
      </c>
      <c r="F935" s="84" t="s">
        <v>32</v>
      </c>
      <c r="G935" s="87"/>
      <c r="H935" s="87"/>
      <c r="I935" s="87"/>
      <c r="J935" s="177"/>
    </row>
    <row r="936" spans="1:18" ht="47.25" hidden="1" customHeight="1">
      <c r="A936" s="82" t="s">
        <v>452</v>
      </c>
      <c r="B936" s="84" t="s">
        <v>93</v>
      </c>
      <c r="C936" s="84" t="s">
        <v>25</v>
      </c>
      <c r="D936" s="84" t="s">
        <v>69</v>
      </c>
      <c r="E936" s="84" t="s">
        <v>451</v>
      </c>
      <c r="F936" s="84"/>
      <c r="G936" s="87">
        <f>G937</f>
        <v>0</v>
      </c>
      <c r="H936" s="87">
        <f>H937</f>
        <v>0</v>
      </c>
      <c r="I936" s="87">
        <f>I937</f>
        <v>0</v>
      </c>
      <c r="J936" s="177"/>
    </row>
    <row r="937" spans="1:18" ht="74.25" hidden="1" customHeight="1">
      <c r="A937" s="82" t="s">
        <v>595</v>
      </c>
      <c r="B937" s="84" t="s">
        <v>93</v>
      </c>
      <c r="C937" s="84" t="s">
        <v>25</v>
      </c>
      <c r="D937" s="84" t="s">
        <v>69</v>
      </c>
      <c r="E937" s="84" t="s">
        <v>594</v>
      </c>
      <c r="F937" s="84"/>
      <c r="G937" s="87">
        <f>G938</f>
        <v>0</v>
      </c>
      <c r="H937" s="87">
        <f t="shared" ref="H937:I938" si="245">H938</f>
        <v>0</v>
      </c>
      <c r="I937" s="87">
        <f t="shared" si="245"/>
        <v>0</v>
      </c>
      <c r="J937" s="177"/>
    </row>
    <row r="938" spans="1:18" ht="31.5" hidden="1" customHeight="1">
      <c r="A938" s="82" t="s">
        <v>29</v>
      </c>
      <c r="B938" s="84" t="s">
        <v>93</v>
      </c>
      <c r="C938" s="84" t="s">
        <v>25</v>
      </c>
      <c r="D938" s="84" t="s">
        <v>69</v>
      </c>
      <c r="E938" s="84" t="s">
        <v>594</v>
      </c>
      <c r="F938" s="84" t="s">
        <v>30</v>
      </c>
      <c r="G938" s="87">
        <f>G939</f>
        <v>0</v>
      </c>
      <c r="H938" s="87">
        <f t="shared" si="245"/>
        <v>0</v>
      </c>
      <c r="I938" s="87">
        <f t="shared" si="245"/>
        <v>0</v>
      </c>
      <c r="J938" s="177"/>
    </row>
    <row r="939" spans="1:18" ht="17.25" hidden="1" customHeight="1">
      <c r="A939" s="82" t="s">
        <v>31</v>
      </c>
      <c r="B939" s="84" t="s">
        <v>93</v>
      </c>
      <c r="C939" s="84" t="s">
        <v>25</v>
      </c>
      <c r="D939" s="84" t="s">
        <v>69</v>
      </c>
      <c r="E939" s="84" t="s">
        <v>594</v>
      </c>
      <c r="F939" s="84" t="s">
        <v>32</v>
      </c>
      <c r="G939" s="87"/>
      <c r="H939" s="127"/>
      <c r="I939" s="127"/>
      <c r="J939" s="197"/>
    </row>
    <row r="940" spans="1:18" s="28" customFormat="1" ht="28.5" hidden="1" customHeight="1">
      <c r="A940" s="139"/>
      <c r="B940" s="149"/>
      <c r="C940" s="84"/>
      <c r="D940" s="84"/>
      <c r="E940" s="84"/>
      <c r="F940" s="84"/>
      <c r="G940" s="87"/>
      <c r="H940" s="87"/>
      <c r="I940" s="87"/>
      <c r="J940" s="177"/>
      <c r="K940" s="203"/>
      <c r="L940" s="203"/>
      <c r="M940" s="203"/>
      <c r="N940" s="203"/>
      <c r="O940" s="203"/>
      <c r="P940" s="203"/>
      <c r="Q940" s="203"/>
      <c r="R940" s="203"/>
    </row>
    <row r="941" spans="1:18" s="28" customFormat="1" ht="27.75" hidden="1" customHeight="1">
      <c r="A941" s="139"/>
      <c r="B941" s="149"/>
      <c r="C941" s="84"/>
      <c r="D941" s="84"/>
      <c r="E941" s="84"/>
      <c r="F941" s="84"/>
      <c r="G941" s="87"/>
      <c r="H941" s="87"/>
      <c r="I941" s="87"/>
      <c r="J941" s="177"/>
      <c r="K941" s="203"/>
      <c r="L941" s="203"/>
      <c r="M941" s="203"/>
      <c r="N941" s="203"/>
      <c r="O941" s="203"/>
      <c r="P941" s="203"/>
      <c r="Q941" s="203"/>
      <c r="R941" s="203"/>
    </row>
    <row r="942" spans="1:18" s="32" customFormat="1" ht="28.5" hidden="1" customHeight="1">
      <c r="A942" s="82"/>
      <c r="B942" s="149"/>
      <c r="C942" s="84"/>
      <c r="D942" s="84"/>
      <c r="E942" s="84"/>
      <c r="F942" s="84"/>
      <c r="G942" s="87"/>
      <c r="H942" s="87"/>
      <c r="I942" s="87"/>
      <c r="J942" s="177"/>
      <c r="K942" s="202"/>
      <c r="L942" s="202"/>
      <c r="M942" s="202"/>
      <c r="N942" s="202"/>
      <c r="O942" s="202"/>
      <c r="P942" s="202"/>
      <c r="Q942" s="202"/>
      <c r="R942" s="202"/>
    </row>
    <row r="943" spans="1:18" s="32" customFormat="1" hidden="1">
      <c r="A943" s="82"/>
      <c r="B943" s="149"/>
      <c r="C943" s="84"/>
      <c r="D943" s="84"/>
      <c r="E943" s="84"/>
      <c r="F943" s="84"/>
      <c r="G943" s="87"/>
      <c r="H943" s="87"/>
      <c r="I943" s="87"/>
      <c r="J943" s="177"/>
      <c r="K943" s="204"/>
      <c r="L943" s="202"/>
      <c r="M943" s="202"/>
      <c r="N943" s="202"/>
      <c r="O943" s="202"/>
      <c r="P943" s="202"/>
      <c r="Q943" s="202"/>
      <c r="R943" s="202"/>
    </row>
    <row r="944" spans="1:18" s="28" customFormat="1" ht="28.5" hidden="1" customHeight="1">
      <c r="A944" s="139" t="s">
        <v>470</v>
      </c>
      <c r="B944" s="84" t="s">
        <v>93</v>
      </c>
      <c r="C944" s="84" t="s">
        <v>25</v>
      </c>
      <c r="D944" s="84" t="s">
        <v>69</v>
      </c>
      <c r="E944" s="84" t="s">
        <v>193</v>
      </c>
      <c r="F944" s="84"/>
      <c r="G944" s="87">
        <f>G945+G948</f>
        <v>0</v>
      </c>
      <c r="H944" s="87">
        <f>H945</f>
        <v>0</v>
      </c>
      <c r="I944" s="87">
        <f>I945</f>
        <v>0</v>
      </c>
      <c r="J944" s="177"/>
      <c r="K944" s="203"/>
      <c r="L944" s="203"/>
      <c r="M944" s="203"/>
      <c r="N944" s="203"/>
      <c r="O944" s="203"/>
      <c r="P944" s="203"/>
      <c r="Q944" s="203"/>
      <c r="R944" s="203"/>
    </row>
    <row r="945" spans="1:18" s="28" customFormat="1" ht="27.75" hidden="1" customHeight="1">
      <c r="A945" s="139" t="s">
        <v>679</v>
      </c>
      <c r="B945" s="84" t="s">
        <v>93</v>
      </c>
      <c r="C945" s="84" t="s">
        <v>25</v>
      </c>
      <c r="D945" s="84" t="s">
        <v>69</v>
      </c>
      <c r="E945" s="84" t="s">
        <v>678</v>
      </c>
      <c r="F945" s="84"/>
      <c r="G945" s="87">
        <f>G946</f>
        <v>0</v>
      </c>
      <c r="H945" s="87">
        <f t="shared" ref="H945:I945" si="246">H946</f>
        <v>0</v>
      </c>
      <c r="I945" s="87">
        <f t="shared" si="246"/>
        <v>0</v>
      </c>
      <c r="J945" s="177"/>
      <c r="K945" s="203"/>
      <c r="L945" s="203"/>
      <c r="M945" s="203"/>
      <c r="N945" s="203"/>
      <c r="O945" s="203"/>
      <c r="P945" s="203"/>
      <c r="Q945" s="203"/>
      <c r="R945" s="203"/>
    </row>
    <row r="946" spans="1:18" s="32" customFormat="1" ht="28.5" hidden="1" customHeight="1">
      <c r="A946" s="82" t="s">
        <v>29</v>
      </c>
      <c r="B946" s="84" t="s">
        <v>93</v>
      </c>
      <c r="C946" s="84" t="s">
        <v>25</v>
      </c>
      <c r="D946" s="84" t="s">
        <v>69</v>
      </c>
      <c r="E946" s="84" t="s">
        <v>678</v>
      </c>
      <c r="F946" s="84" t="s">
        <v>30</v>
      </c>
      <c r="G946" s="87">
        <f>G947</f>
        <v>0</v>
      </c>
      <c r="H946" s="87">
        <f>H947</f>
        <v>0</v>
      </c>
      <c r="I946" s="87">
        <f>I947</f>
        <v>0</v>
      </c>
      <c r="J946" s="177"/>
      <c r="K946" s="202"/>
      <c r="L946" s="202"/>
      <c r="M946" s="202"/>
      <c r="N946" s="202"/>
      <c r="O946" s="202"/>
      <c r="P946" s="202"/>
      <c r="Q946" s="202"/>
      <c r="R946" s="202"/>
    </row>
    <row r="947" spans="1:18" s="32" customFormat="1" hidden="1">
      <c r="A947" s="82" t="s">
        <v>31</v>
      </c>
      <c r="B947" s="84" t="s">
        <v>93</v>
      </c>
      <c r="C947" s="84" t="s">
        <v>25</v>
      </c>
      <c r="D947" s="84" t="s">
        <v>69</v>
      </c>
      <c r="E947" s="84" t="s">
        <v>678</v>
      </c>
      <c r="F947" s="84" t="s">
        <v>32</v>
      </c>
      <c r="G947" s="87"/>
      <c r="H947" s="87">
        <v>0</v>
      </c>
      <c r="I947" s="87">
        <v>0</v>
      </c>
      <c r="J947" s="177"/>
      <c r="K947" s="204"/>
      <c r="L947" s="202"/>
      <c r="M947" s="202"/>
      <c r="N947" s="202"/>
      <c r="O947" s="202"/>
      <c r="P947" s="202"/>
      <c r="Q947" s="202"/>
      <c r="R947" s="202"/>
    </row>
    <row r="948" spans="1:18" s="28" customFormat="1" ht="27.75" hidden="1" customHeight="1">
      <c r="A948" s="139" t="s">
        <v>601</v>
      </c>
      <c r="B948" s="84" t="s">
        <v>93</v>
      </c>
      <c r="C948" s="84" t="s">
        <v>25</v>
      </c>
      <c r="D948" s="84" t="s">
        <v>69</v>
      </c>
      <c r="E948" s="84" t="s">
        <v>530</v>
      </c>
      <c r="F948" s="84"/>
      <c r="G948" s="87">
        <f>G949</f>
        <v>0</v>
      </c>
      <c r="H948" s="87">
        <f t="shared" ref="H948:I948" si="247">H949</f>
        <v>0</v>
      </c>
      <c r="I948" s="87">
        <f t="shared" si="247"/>
        <v>0</v>
      </c>
      <c r="J948" s="177"/>
      <c r="K948" s="203"/>
      <c r="L948" s="203"/>
      <c r="M948" s="203"/>
      <c r="N948" s="203"/>
      <c r="O948" s="203"/>
      <c r="P948" s="203"/>
      <c r="Q948" s="203"/>
      <c r="R948" s="203"/>
    </row>
    <row r="949" spans="1:18" s="32" customFormat="1" ht="28.5" hidden="1" customHeight="1">
      <c r="A949" s="82" t="s">
        <v>29</v>
      </c>
      <c r="B949" s="84" t="s">
        <v>93</v>
      </c>
      <c r="C949" s="84" t="s">
        <v>25</v>
      </c>
      <c r="D949" s="84" t="s">
        <v>69</v>
      </c>
      <c r="E949" s="84" t="s">
        <v>530</v>
      </c>
      <c r="F949" s="84" t="s">
        <v>30</v>
      </c>
      <c r="G949" s="87">
        <f>G950</f>
        <v>0</v>
      </c>
      <c r="H949" s="87">
        <f>H950</f>
        <v>0</v>
      </c>
      <c r="I949" s="87">
        <f>I950</f>
        <v>0</v>
      </c>
      <c r="J949" s="177"/>
      <c r="K949" s="202"/>
      <c r="L949" s="202"/>
      <c r="M949" s="202"/>
      <c r="N949" s="202"/>
      <c r="O949" s="202"/>
      <c r="P949" s="202"/>
      <c r="Q949" s="202"/>
      <c r="R949" s="202"/>
    </row>
    <row r="950" spans="1:18" s="32" customFormat="1" hidden="1">
      <c r="A950" s="82" t="s">
        <v>31</v>
      </c>
      <c r="B950" s="84" t="s">
        <v>93</v>
      </c>
      <c r="C950" s="84" t="s">
        <v>25</v>
      </c>
      <c r="D950" s="84" t="s">
        <v>69</v>
      </c>
      <c r="E950" s="84" t="s">
        <v>530</v>
      </c>
      <c r="F950" s="84" t="s">
        <v>32</v>
      </c>
      <c r="G950" s="87"/>
      <c r="H950" s="87">
        <v>0</v>
      </c>
      <c r="I950" s="87">
        <v>0</v>
      </c>
      <c r="J950" s="177"/>
      <c r="K950" s="204"/>
      <c r="L950" s="202"/>
      <c r="M950" s="202"/>
      <c r="N950" s="202"/>
      <c r="O950" s="202"/>
      <c r="P950" s="202"/>
      <c r="Q950" s="202"/>
      <c r="R950" s="202"/>
    </row>
    <row r="951" spans="1:18" s="165" customFormat="1" ht="30.75" hidden="1" customHeight="1">
      <c r="A951" s="139" t="s">
        <v>271</v>
      </c>
      <c r="B951" s="268">
        <v>774</v>
      </c>
      <c r="C951" s="84" t="s">
        <v>25</v>
      </c>
      <c r="D951" s="84" t="s">
        <v>69</v>
      </c>
      <c r="E951" s="84" t="s">
        <v>554</v>
      </c>
      <c r="F951" s="84"/>
      <c r="G951" s="87">
        <f>G952</f>
        <v>0</v>
      </c>
      <c r="H951" s="269">
        <v>0</v>
      </c>
      <c r="I951" s="269">
        <v>0</v>
      </c>
      <c r="J951" s="192"/>
      <c r="K951" s="205"/>
      <c r="L951" s="205"/>
      <c r="M951" s="205"/>
      <c r="N951" s="205"/>
      <c r="O951" s="205"/>
      <c r="P951" s="205"/>
      <c r="Q951" s="205"/>
      <c r="R951" s="205"/>
    </row>
    <row r="952" spans="1:18" ht="26.4" hidden="1">
      <c r="A952" s="82" t="s">
        <v>29</v>
      </c>
      <c r="B952" s="84" t="s">
        <v>93</v>
      </c>
      <c r="C952" s="84" t="s">
        <v>25</v>
      </c>
      <c r="D952" s="84" t="s">
        <v>69</v>
      </c>
      <c r="E952" s="84" t="s">
        <v>555</v>
      </c>
      <c r="F952" s="84" t="s">
        <v>30</v>
      </c>
      <c r="G952" s="85">
        <f t="shared" ref="G952:I952" si="248">G953</f>
        <v>0</v>
      </c>
      <c r="H952" s="85">
        <f t="shared" si="248"/>
        <v>0</v>
      </c>
      <c r="I952" s="85">
        <f t="shared" si="248"/>
        <v>0</v>
      </c>
      <c r="J952" s="178"/>
    </row>
    <row r="953" spans="1:18" hidden="1">
      <c r="A953" s="82" t="s">
        <v>31</v>
      </c>
      <c r="B953" s="84" t="s">
        <v>93</v>
      </c>
      <c r="C953" s="84" t="s">
        <v>25</v>
      </c>
      <c r="D953" s="84" t="s">
        <v>69</v>
      </c>
      <c r="E953" s="84" t="s">
        <v>555</v>
      </c>
      <c r="F953" s="84" t="s">
        <v>32</v>
      </c>
      <c r="G953" s="85"/>
      <c r="H953" s="85">
        <v>0</v>
      </c>
      <c r="I953" s="85">
        <v>0</v>
      </c>
      <c r="J953" s="178"/>
    </row>
    <row r="954" spans="1:18" s="32" customFormat="1" ht="17.25" hidden="1" customHeight="1">
      <c r="A954" s="272"/>
      <c r="B954" s="84"/>
      <c r="C954" s="156"/>
      <c r="D954" s="156"/>
      <c r="E954" s="156"/>
      <c r="F954" s="156"/>
      <c r="G954" s="157"/>
      <c r="H954" s="157"/>
      <c r="I954" s="157"/>
      <c r="J954" s="195"/>
      <c r="K954" s="202"/>
      <c r="L954" s="202"/>
      <c r="M954" s="202"/>
      <c r="N954" s="202"/>
      <c r="O954" s="202"/>
      <c r="P954" s="202"/>
      <c r="Q954" s="202"/>
      <c r="R954" s="202"/>
    </row>
    <row r="955" spans="1:18" s="32" customFormat="1" ht="17.25" hidden="1" customHeight="1">
      <c r="A955" s="273" t="s">
        <v>479</v>
      </c>
      <c r="B955" s="84" t="s">
        <v>93</v>
      </c>
      <c r="C955" s="84" t="s">
        <v>71</v>
      </c>
      <c r="D955" s="84" t="s">
        <v>18</v>
      </c>
      <c r="E955" s="156"/>
      <c r="F955" s="156"/>
      <c r="G955" s="157">
        <f>G956+G966</f>
        <v>0</v>
      </c>
      <c r="H955" s="157">
        <f>H956+H966</f>
        <v>0</v>
      </c>
      <c r="I955" s="157">
        <f>I956+I966</f>
        <v>0</v>
      </c>
      <c r="J955" s="195"/>
      <c r="K955" s="202"/>
      <c r="L955" s="202"/>
      <c r="M955" s="202"/>
      <c r="N955" s="202"/>
      <c r="O955" s="202"/>
      <c r="P955" s="202"/>
      <c r="Q955" s="202"/>
      <c r="R955" s="202"/>
    </row>
    <row r="956" spans="1:18" ht="27.75" hidden="1" customHeight="1">
      <c r="A956" s="139" t="s">
        <v>470</v>
      </c>
      <c r="B956" s="84" t="s">
        <v>93</v>
      </c>
      <c r="C956" s="84" t="s">
        <v>71</v>
      </c>
      <c r="D956" s="84" t="s">
        <v>18</v>
      </c>
      <c r="E956" s="84" t="s">
        <v>193</v>
      </c>
      <c r="F956" s="84"/>
      <c r="G956" s="87">
        <f>G958+G961+G963</f>
        <v>0</v>
      </c>
      <c r="H956" s="87">
        <f>H958+H961+H963</f>
        <v>0</v>
      </c>
      <c r="I956" s="87">
        <f>I958+I961+I963</f>
        <v>0</v>
      </c>
      <c r="J956" s="177"/>
    </row>
    <row r="957" spans="1:18" ht="19.5" hidden="1" customHeight="1">
      <c r="A957" s="82" t="s">
        <v>31</v>
      </c>
      <c r="B957" s="84" t="s">
        <v>93</v>
      </c>
      <c r="C957" s="84" t="s">
        <v>71</v>
      </c>
      <c r="D957" s="84" t="s">
        <v>18</v>
      </c>
      <c r="E957" s="84" t="s">
        <v>39</v>
      </c>
      <c r="F957" s="84" t="s">
        <v>32</v>
      </c>
      <c r="G957" s="87"/>
      <c r="H957" s="87"/>
      <c r="I957" s="87"/>
      <c r="J957" s="177"/>
    </row>
    <row r="958" spans="1:18" ht="39" hidden="1" customHeight="1">
      <c r="A958" s="82" t="s">
        <v>111</v>
      </c>
      <c r="B958" s="84" t="s">
        <v>93</v>
      </c>
      <c r="C958" s="84" t="s">
        <v>71</v>
      </c>
      <c r="D958" s="84" t="s">
        <v>18</v>
      </c>
      <c r="E958" s="84" t="s">
        <v>194</v>
      </c>
      <c r="F958" s="84"/>
      <c r="G958" s="87">
        <f>G959</f>
        <v>0</v>
      </c>
      <c r="H958" s="87">
        <f t="shared" ref="H958:I958" si="249">H959</f>
        <v>0</v>
      </c>
      <c r="I958" s="87">
        <f t="shared" si="249"/>
        <v>0</v>
      </c>
      <c r="J958" s="177"/>
    </row>
    <row r="959" spans="1:18" ht="26.4" hidden="1">
      <c r="A959" s="82" t="s">
        <v>29</v>
      </c>
      <c r="B959" s="84" t="s">
        <v>93</v>
      </c>
      <c r="C959" s="84" t="s">
        <v>71</v>
      </c>
      <c r="D959" s="84" t="s">
        <v>18</v>
      </c>
      <c r="E959" s="84" t="s">
        <v>194</v>
      </c>
      <c r="F959" s="84" t="s">
        <v>30</v>
      </c>
      <c r="G959" s="87">
        <f>G960</f>
        <v>0</v>
      </c>
      <c r="H959" s="87">
        <f>H960</f>
        <v>0</v>
      </c>
      <c r="I959" s="87">
        <f>I960</f>
        <v>0</v>
      </c>
      <c r="J959" s="177"/>
    </row>
    <row r="960" spans="1:18" ht="19.5" hidden="1" customHeight="1">
      <c r="A960" s="82" t="s">
        <v>31</v>
      </c>
      <c r="B960" s="84" t="s">
        <v>93</v>
      </c>
      <c r="C960" s="84" t="s">
        <v>71</v>
      </c>
      <c r="D960" s="84" t="s">
        <v>18</v>
      </c>
      <c r="E960" s="84" t="s">
        <v>194</v>
      </c>
      <c r="F960" s="84" t="s">
        <v>32</v>
      </c>
      <c r="G960" s="87"/>
      <c r="H960" s="87"/>
      <c r="I960" s="87"/>
      <c r="J960" s="177"/>
    </row>
    <row r="961" spans="1:18" s="32" customFormat="1" ht="25.5" hidden="1" customHeight="1">
      <c r="A961" s="82" t="s">
        <v>29</v>
      </c>
      <c r="B961" s="84" t="s">
        <v>93</v>
      </c>
      <c r="C961" s="84" t="s">
        <v>71</v>
      </c>
      <c r="D961" s="84" t="s">
        <v>18</v>
      </c>
      <c r="E961" s="84" t="s">
        <v>530</v>
      </c>
      <c r="F961" s="84" t="s">
        <v>30</v>
      </c>
      <c r="G961" s="87">
        <f>G962</f>
        <v>0</v>
      </c>
      <c r="H961" s="87">
        <v>0</v>
      </c>
      <c r="I961" s="87">
        <v>0</v>
      </c>
      <c r="J961" s="177"/>
      <c r="K961" s="202"/>
      <c r="L961" s="202"/>
      <c r="M961" s="202"/>
      <c r="N961" s="202"/>
      <c r="O961" s="202"/>
      <c r="P961" s="202"/>
      <c r="Q961" s="202"/>
      <c r="R961" s="202"/>
    </row>
    <row r="962" spans="1:18" s="32" customFormat="1" ht="17.25" hidden="1" customHeight="1">
      <c r="A962" s="82" t="s">
        <v>31</v>
      </c>
      <c r="B962" s="84" t="s">
        <v>93</v>
      </c>
      <c r="C962" s="84" t="s">
        <v>71</v>
      </c>
      <c r="D962" s="84" t="s">
        <v>18</v>
      </c>
      <c r="E962" s="84" t="s">
        <v>530</v>
      </c>
      <c r="F962" s="84" t="s">
        <v>32</v>
      </c>
      <c r="G962" s="87"/>
      <c r="H962" s="87">
        <v>0</v>
      </c>
      <c r="I962" s="87">
        <v>0</v>
      </c>
      <c r="J962" s="177"/>
      <c r="K962" s="202"/>
      <c r="L962" s="202"/>
      <c r="M962" s="202"/>
      <c r="N962" s="202"/>
      <c r="O962" s="202"/>
      <c r="P962" s="202"/>
      <c r="Q962" s="202"/>
      <c r="R962" s="202"/>
    </row>
    <row r="963" spans="1:18" s="32" customFormat="1" ht="65.25" hidden="1" customHeight="1">
      <c r="A963" s="82" t="s">
        <v>598</v>
      </c>
      <c r="B963" s="84" t="s">
        <v>93</v>
      </c>
      <c r="C963" s="84" t="s">
        <v>71</v>
      </c>
      <c r="D963" s="84" t="s">
        <v>18</v>
      </c>
      <c r="E963" s="84" t="s">
        <v>597</v>
      </c>
      <c r="F963" s="84"/>
      <c r="G963" s="87">
        <f>G964</f>
        <v>0</v>
      </c>
      <c r="H963" s="87">
        <f t="shared" ref="H963:I963" si="250">H964</f>
        <v>0</v>
      </c>
      <c r="I963" s="87">
        <f t="shared" si="250"/>
        <v>0</v>
      </c>
      <c r="J963" s="177"/>
      <c r="K963" s="202"/>
      <c r="L963" s="202"/>
      <c r="M963" s="202"/>
      <c r="N963" s="202"/>
      <c r="O963" s="202"/>
      <c r="P963" s="202"/>
      <c r="Q963" s="202"/>
      <c r="R963" s="202"/>
    </row>
    <row r="964" spans="1:18" s="32" customFormat="1" ht="25.5" hidden="1" customHeight="1">
      <c r="A964" s="82" t="s">
        <v>29</v>
      </c>
      <c r="B964" s="84" t="s">
        <v>93</v>
      </c>
      <c r="C964" s="84" t="s">
        <v>71</v>
      </c>
      <c r="D964" s="84" t="s">
        <v>18</v>
      </c>
      <c r="E964" s="84" t="s">
        <v>597</v>
      </c>
      <c r="F964" s="84" t="s">
        <v>30</v>
      </c>
      <c r="G964" s="87">
        <f>G965</f>
        <v>0</v>
      </c>
      <c r="H964" s="87">
        <v>0</v>
      </c>
      <c r="I964" s="87">
        <v>0</v>
      </c>
      <c r="J964" s="177"/>
      <c r="K964" s="202"/>
      <c r="L964" s="202"/>
      <c r="M964" s="202"/>
      <c r="N964" s="202"/>
      <c r="O964" s="202"/>
      <c r="P964" s="202"/>
      <c r="Q964" s="202"/>
      <c r="R964" s="202"/>
    </row>
    <row r="965" spans="1:18" s="32" customFormat="1" ht="17.25" hidden="1" customHeight="1">
      <c r="A965" s="82" t="s">
        <v>31</v>
      </c>
      <c r="B965" s="84" t="s">
        <v>93</v>
      </c>
      <c r="C965" s="84" t="s">
        <v>71</v>
      </c>
      <c r="D965" s="84" t="s">
        <v>18</v>
      </c>
      <c r="E965" s="84" t="s">
        <v>597</v>
      </c>
      <c r="F965" s="84" t="s">
        <v>32</v>
      </c>
      <c r="G965" s="87"/>
      <c r="H965" s="87">
        <v>0</v>
      </c>
      <c r="I965" s="87">
        <v>0</v>
      </c>
      <c r="J965" s="177"/>
      <c r="K965" s="202"/>
      <c r="L965" s="202"/>
      <c r="M965" s="202"/>
      <c r="N965" s="202"/>
      <c r="O965" s="202"/>
      <c r="P965" s="202"/>
      <c r="Q965" s="202"/>
      <c r="R965" s="202"/>
    </row>
    <row r="966" spans="1:18" s="18" customFormat="1" ht="26.4" hidden="1">
      <c r="A966" s="82" t="s">
        <v>464</v>
      </c>
      <c r="B966" s="84" t="s">
        <v>93</v>
      </c>
      <c r="C966" s="84" t="s">
        <v>71</v>
      </c>
      <c r="D966" s="84" t="s">
        <v>18</v>
      </c>
      <c r="E966" s="84" t="s">
        <v>261</v>
      </c>
      <c r="F966" s="84"/>
      <c r="G966" s="87">
        <f>G967</f>
        <v>0</v>
      </c>
      <c r="H966" s="87">
        <f t="shared" ref="H966:I968" si="251">H967</f>
        <v>0</v>
      </c>
      <c r="I966" s="87">
        <f t="shared" si="251"/>
        <v>0</v>
      </c>
      <c r="J966" s="177"/>
      <c r="K966" s="199"/>
      <c r="L966" s="199"/>
      <c r="M966" s="199"/>
      <c r="N966" s="199"/>
      <c r="O966" s="199"/>
      <c r="P966" s="199"/>
      <c r="Q966" s="199"/>
      <c r="R966" s="199"/>
    </row>
    <row r="967" spans="1:18" s="18" customFormat="1" ht="26.4" hidden="1">
      <c r="A967" s="82" t="s">
        <v>463</v>
      </c>
      <c r="B967" s="84" t="s">
        <v>93</v>
      </c>
      <c r="C967" s="84" t="s">
        <v>71</v>
      </c>
      <c r="D967" s="84" t="s">
        <v>18</v>
      </c>
      <c r="E967" s="84" t="s">
        <v>438</v>
      </c>
      <c r="F967" s="84"/>
      <c r="G967" s="87">
        <f>G968</f>
        <v>0</v>
      </c>
      <c r="H967" s="87">
        <f t="shared" si="251"/>
        <v>0</v>
      </c>
      <c r="I967" s="87">
        <f t="shared" si="251"/>
        <v>0</v>
      </c>
      <c r="J967" s="177"/>
      <c r="K967" s="199"/>
      <c r="L967" s="199"/>
      <c r="M967" s="199"/>
      <c r="N967" s="199"/>
      <c r="O967" s="199"/>
      <c r="P967" s="199"/>
      <c r="Q967" s="199"/>
      <c r="R967" s="199"/>
    </row>
    <row r="968" spans="1:18" s="18" customFormat="1" ht="26.4" hidden="1">
      <c r="A968" s="82" t="s">
        <v>95</v>
      </c>
      <c r="B968" s="84" t="s">
        <v>93</v>
      </c>
      <c r="C968" s="84" t="s">
        <v>71</v>
      </c>
      <c r="D968" s="84" t="s">
        <v>18</v>
      </c>
      <c r="E968" s="84" t="s">
        <v>438</v>
      </c>
      <c r="F968" s="84" t="s">
        <v>346</v>
      </c>
      <c r="G968" s="87">
        <f>G969</f>
        <v>0</v>
      </c>
      <c r="H968" s="87">
        <f t="shared" si="251"/>
        <v>0</v>
      </c>
      <c r="I968" s="87">
        <f t="shared" si="251"/>
        <v>0</v>
      </c>
      <c r="J968" s="177"/>
      <c r="K968" s="199"/>
      <c r="L968" s="199"/>
      <c r="M968" s="199"/>
      <c r="N968" s="199"/>
      <c r="O968" s="199"/>
      <c r="P968" s="199"/>
      <c r="Q968" s="199"/>
      <c r="R968" s="199"/>
    </row>
    <row r="969" spans="1:18" s="18" customFormat="1" ht="92.4" hidden="1">
      <c r="A969" s="133" t="s">
        <v>417</v>
      </c>
      <c r="B969" s="84" t="s">
        <v>93</v>
      </c>
      <c r="C969" s="84" t="s">
        <v>71</v>
      </c>
      <c r="D969" s="84" t="s">
        <v>18</v>
      </c>
      <c r="E969" s="84" t="s">
        <v>438</v>
      </c>
      <c r="F969" s="84" t="s">
        <v>416</v>
      </c>
      <c r="G969" s="87">
        <f>50000-50000</f>
        <v>0</v>
      </c>
      <c r="H969" s="87"/>
      <c r="I969" s="87"/>
      <c r="J969" s="177"/>
      <c r="K969" s="199"/>
      <c r="L969" s="199"/>
      <c r="M969" s="199"/>
      <c r="N969" s="199"/>
      <c r="O969" s="199"/>
      <c r="P969" s="199"/>
      <c r="Q969" s="199"/>
      <c r="R969" s="199"/>
    </row>
    <row r="970" spans="1:18" s="33" customFormat="1" ht="15" hidden="1" customHeight="1">
      <c r="A970" s="82"/>
      <c r="B970" s="84"/>
      <c r="C970" s="84"/>
      <c r="D970" s="84"/>
      <c r="E970" s="168"/>
      <c r="F970" s="168"/>
      <c r="G970" s="93"/>
      <c r="H970" s="93"/>
      <c r="I970" s="93"/>
      <c r="J970" s="194"/>
      <c r="K970" s="210"/>
      <c r="L970" s="210"/>
      <c r="M970" s="210"/>
      <c r="N970" s="210"/>
      <c r="O970" s="210"/>
      <c r="P970" s="210"/>
      <c r="Q970" s="210"/>
      <c r="R970" s="210"/>
    </row>
    <row r="971" spans="1:18" s="169" customFormat="1" ht="28.5" hidden="1" customHeight="1">
      <c r="A971" s="139" t="s">
        <v>470</v>
      </c>
      <c r="B971" s="84" t="s">
        <v>93</v>
      </c>
      <c r="C971" s="84" t="s">
        <v>25</v>
      </c>
      <c r="D971" s="84" t="s">
        <v>69</v>
      </c>
      <c r="E971" s="84" t="s">
        <v>193</v>
      </c>
      <c r="F971" s="84"/>
      <c r="G971" s="87">
        <f>G972+G975+G978</f>
        <v>0</v>
      </c>
      <c r="H971" s="87">
        <f t="shared" ref="H971:I971" si="252">H972+H975+H978</f>
        <v>0</v>
      </c>
      <c r="I971" s="87">
        <f t="shared" si="252"/>
        <v>0</v>
      </c>
      <c r="J971" s="177"/>
      <c r="K971" s="203"/>
      <c r="L971" s="203"/>
      <c r="M971" s="203"/>
      <c r="N971" s="203"/>
      <c r="O971" s="203"/>
      <c r="P971" s="203"/>
      <c r="Q971" s="203"/>
      <c r="R971" s="203"/>
    </row>
    <row r="972" spans="1:18" s="169" customFormat="1" ht="27.75" hidden="1" customHeight="1">
      <c r="A972" s="139" t="s">
        <v>72</v>
      </c>
      <c r="B972" s="84" t="s">
        <v>93</v>
      </c>
      <c r="C972" s="84" t="s">
        <v>25</v>
      </c>
      <c r="D972" s="84" t="s">
        <v>69</v>
      </c>
      <c r="E972" s="84" t="s">
        <v>204</v>
      </c>
      <c r="F972" s="84"/>
      <c r="G972" s="87">
        <f>G973</f>
        <v>0</v>
      </c>
      <c r="H972" s="87">
        <f t="shared" ref="H972:I972" si="253">H973</f>
        <v>0</v>
      </c>
      <c r="I972" s="87">
        <f t="shared" si="253"/>
        <v>0</v>
      </c>
      <c r="J972" s="177"/>
      <c r="K972" s="203"/>
      <c r="L972" s="203"/>
      <c r="M972" s="203"/>
      <c r="N972" s="203"/>
      <c r="O972" s="203"/>
      <c r="P972" s="203"/>
      <c r="Q972" s="203"/>
      <c r="R972" s="203"/>
    </row>
    <row r="973" spans="1:18" s="226" customFormat="1" ht="28.5" hidden="1" customHeight="1">
      <c r="A973" s="82" t="s">
        <v>35</v>
      </c>
      <c r="B973" s="84" t="s">
        <v>93</v>
      </c>
      <c r="C973" s="84" t="s">
        <v>25</v>
      </c>
      <c r="D973" s="84" t="s">
        <v>69</v>
      </c>
      <c r="E973" s="84" t="s">
        <v>204</v>
      </c>
      <c r="F973" s="84" t="s">
        <v>36</v>
      </c>
      <c r="G973" s="87">
        <f>G974</f>
        <v>0</v>
      </c>
      <c r="H973" s="87">
        <f>H974</f>
        <v>0</v>
      </c>
      <c r="I973" s="87">
        <f>I974</f>
        <v>0</v>
      </c>
      <c r="J973" s="177"/>
      <c r="K973" s="202"/>
      <c r="L973" s="202"/>
      <c r="M973" s="202"/>
      <c r="N973" s="202"/>
      <c r="O973" s="202"/>
      <c r="P973" s="202"/>
      <c r="Q973" s="202"/>
      <c r="R973" s="202"/>
    </row>
    <row r="974" spans="1:18" s="226" customFormat="1" hidden="1">
      <c r="A974" s="82"/>
      <c r="B974" s="84" t="s">
        <v>93</v>
      </c>
      <c r="C974" s="84" t="s">
        <v>25</v>
      </c>
      <c r="D974" s="84" t="s">
        <v>69</v>
      </c>
      <c r="E974" s="84"/>
      <c r="F974" s="84"/>
      <c r="G974" s="87"/>
      <c r="H974" s="87"/>
      <c r="I974" s="87"/>
      <c r="J974" s="177"/>
      <c r="K974" s="204"/>
      <c r="L974" s="202"/>
      <c r="M974" s="202"/>
      <c r="N974" s="202"/>
      <c r="O974" s="202"/>
      <c r="P974" s="202"/>
      <c r="Q974" s="202"/>
      <c r="R974" s="202"/>
    </row>
    <row r="975" spans="1:18" s="169" customFormat="1" ht="56.25" hidden="1" customHeight="1">
      <c r="A975" s="139" t="s">
        <v>823</v>
      </c>
      <c r="B975" s="84" t="s">
        <v>93</v>
      </c>
      <c r="C975" s="84" t="s">
        <v>25</v>
      </c>
      <c r="D975" s="84" t="s">
        <v>69</v>
      </c>
      <c r="E975" s="84" t="s">
        <v>822</v>
      </c>
      <c r="F975" s="84"/>
      <c r="G975" s="87">
        <f>G976</f>
        <v>0</v>
      </c>
      <c r="H975" s="87">
        <f t="shared" ref="H975:I975" si="254">H976</f>
        <v>0</v>
      </c>
      <c r="I975" s="87">
        <f t="shared" si="254"/>
        <v>0</v>
      </c>
      <c r="J975" s="177"/>
      <c r="K975" s="203"/>
      <c r="L975" s="203"/>
      <c r="M975" s="203"/>
      <c r="N975" s="203"/>
      <c r="O975" s="203"/>
      <c r="P975" s="203"/>
      <c r="Q975" s="203"/>
      <c r="R975" s="203"/>
    </row>
    <row r="976" spans="1:18" s="226" customFormat="1" ht="28.5" hidden="1" customHeight="1">
      <c r="A976" s="82" t="s">
        <v>29</v>
      </c>
      <c r="B976" s="84" t="s">
        <v>93</v>
      </c>
      <c r="C976" s="84" t="s">
        <v>25</v>
      </c>
      <c r="D976" s="84" t="s">
        <v>69</v>
      </c>
      <c r="E976" s="84" t="s">
        <v>822</v>
      </c>
      <c r="F976" s="84" t="s">
        <v>30</v>
      </c>
      <c r="G976" s="87">
        <f>G977</f>
        <v>0</v>
      </c>
      <c r="H976" s="87">
        <f>H977</f>
        <v>0</v>
      </c>
      <c r="I976" s="87">
        <f>I977</f>
        <v>0</v>
      </c>
      <c r="J976" s="177"/>
      <c r="K976" s="202"/>
      <c r="L976" s="202"/>
      <c r="M976" s="202"/>
      <c r="N976" s="202"/>
      <c r="O976" s="202"/>
      <c r="P976" s="202"/>
      <c r="Q976" s="202"/>
      <c r="R976" s="202"/>
    </row>
    <row r="977" spans="1:20" s="226" customFormat="1" hidden="1">
      <c r="A977" s="82" t="s">
        <v>31</v>
      </c>
      <c r="B977" s="84" t="s">
        <v>93</v>
      </c>
      <c r="C977" s="84" t="s">
        <v>25</v>
      </c>
      <c r="D977" s="84" t="s">
        <v>69</v>
      </c>
      <c r="E977" s="84" t="s">
        <v>822</v>
      </c>
      <c r="F977" s="84" t="s">
        <v>32</v>
      </c>
      <c r="G977" s="87"/>
      <c r="H977" s="87">
        <v>0</v>
      </c>
      <c r="I977" s="87">
        <v>0</v>
      </c>
      <c r="J977" s="177"/>
      <c r="K977" s="204"/>
      <c r="L977" s="202"/>
      <c r="M977" s="202"/>
      <c r="N977" s="202"/>
      <c r="O977" s="202"/>
      <c r="P977" s="202"/>
      <c r="Q977" s="202"/>
      <c r="R977" s="202"/>
    </row>
    <row r="978" spans="1:20" s="28" customFormat="1" ht="35.25" hidden="1" customHeight="1">
      <c r="A978" s="139" t="s">
        <v>601</v>
      </c>
      <c r="B978" s="84" t="s">
        <v>93</v>
      </c>
      <c r="C978" s="84" t="s">
        <v>25</v>
      </c>
      <c r="D978" s="84" t="s">
        <v>69</v>
      </c>
      <c r="E978" s="84" t="s">
        <v>530</v>
      </c>
      <c r="F978" s="84"/>
      <c r="G978" s="87">
        <f>G979</f>
        <v>0</v>
      </c>
      <c r="H978" s="87">
        <f t="shared" ref="H978:I978" si="255">H979</f>
        <v>0</v>
      </c>
      <c r="I978" s="87">
        <f t="shared" si="255"/>
        <v>0</v>
      </c>
      <c r="J978" s="177"/>
      <c r="K978" s="203"/>
      <c r="L978" s="203"/>
      <c r="M978" s="203"/>
      <c r="N978" s="203"/>
      <c r="O978" s="203"/>
      <c r="P978" s="203"/>
      <c r="Q978" s="203"/>
      <c r="R978" s="203"/>
    </row>
    <row r="979" spans="1:20" s="32" customFormat="1" ht="28.5" hidden="1" customHeight="1">
      <c r="A979" s="82" t="s">
        <v>29</v>
      </c>
      <c r="B979" s="84" t="s">
        <v>93</v>
      </c>
      <c r="C979" s="84" t="s">
        <v>25</v>
      </c>
      <c r="D979" s="84" t="s">
        <v>69</v>
      </c>
      <c r="E979" s="84" t="s">
        <v>530</v>
      </c>
      <c r="F979" s="84" t="s">
        <v>30</v>
      </c>
      <c r="G979" s="87">
        <f>G980</f>
        <v>0</v>
      </c>
      <c r="H979" s="87">
        <f>H980</f>
        <v>0</v>
      </c>
      <c r="I979" s="87">
        <f>I980</f>
        <v>0</v>
      </c>
      <c r="J979" s="177"/>
      <c r="K979" s="202"/>
      <c r="L979" s="202"/>
      <c r="M979" s="202"/>
      <c r="N979" s="202"/>
      <c r="O979" s="202"/>
      <c r="P979" s="202"/>
      <c r="Q979" s="202"/>
      <c r="R979" s="202"/>
    </row>
    <row r="980" spans="1:20" s="32" customFormat="1" hidden="1">
      <c r="A980" s="82" t="s">
        <v>31</v>
      </c>
      <c r="B980" s="84" t="s">
        <v>93</v>
      </c>
      <c r="C980" s="84" t="s">
        <v>25</v>
      </c>
      <c r="D980" s="84" t="s">
        <v>69</v>
      </c>
      <c r="E980" s="84" t="s">
        <v>530</v>
      </c>
      <c r="F980" s="84" t="s">
        <v>32</v>
      </c>
      <c r="G980" s="87"/>
      <c r="H980" s="87"/>
      <c r="I980" s="87"/>
      <c r="J980" s="177"/>
      <c r="K980" s="204"/>
      <c r="L980" s="202"/>
      <c r="M980" s="202"/>
      <c r="N980" s="202"/>
      <c r="O980" s="202"/>
      <c r="P980" s="202"/>
      <c r="Q980" s="202"/>
      <c r="R980" s="202"/>
    </row>
    <row r="981" spans="1:20" s="32" customFormat="1" ht="39.6" hidden="1">
      <c r="A981" s="82" t="s">
        <v>452</v>
      </c>
      <c r="B981" s="149">
        <v>774</v>
      </c>
      <c r="C981" s="84" t="s">
        <v>25</v>
      </c>
      <c r="D981" s="84" t="s">
        <v>69</v>
      </c>
      <c r="E981" s="84" t="s">
        <v>997</v>
      </c>
      <c r="F981" s="84"/>
      <c r="G981" s="87">
        <f>G982</f>
        <v>0</v>
      </c>
      <c r="H981" s="87"/>
      <c r="I981" s="87"/>
      <c r="J981" s="177"/>
      <c r="K981" s="204"/>
      <c r="L981" s="202"/>
      <c r="M981" s="202"/>
      <c r="N981" s="202"/>
      <c r="O981" s="202"/>
      <c r="P981" s="202"/>
      <c r="Q981" s="202"/>
      <c r="R981" s="202"/>
    </row>
    <row r="982" spans="1:20" s="32" customFormat="1" ht="26.4" hidden="1">
      <c r="A982" s="82" t="s">
        <v>450</v>
      </c>
      <c r="B982" s="149">
        <v>774</v>
      </c>
      <c r="C982" s="84" t="s">
        <v>25</v>
      </c>
      <c r="D982" s="84" t="s">
        <v>69</v>
      </c>
      <c r="E982" s="84" t="s">
        <v>997</v>
      </c>
      <c r="F982" s="84"/>
      <c r="G982" s="87">
        <f>G983</f>
        <v>0</v>
      </c>
      <c r="H982" s="87"/>
      <c r="I982" s="87"/>
      <c r="J982" s="177"/>
      <c r="K982" s="204"/>
      <c r="L982" s="202"/>
      <c r="M982" s="202"/>
      <c r="N982" s="202"/>
      <c r="O982" s="202"/>
      <c r="P982" s="202"/>
      <c r="Q982" s="202"/>
      <c r="R982" s="202"/>
    </row>
    <row r="983" spans="1:20" s="32" customFormat="1" ht="26.4" hidden="1">
      <c r="A983" s="82" t="s">
        <v>29</v>
      </c>
      <c r="B983" s="149">
        <v>774</v>
      </c>
      <c r="C983" s="84" t="s">
        <v>25</v>
      </c>
      <c r="D983" s="84" t="s">
        <v>69</v>
      </c>
      <c r="E983" s="84" t="s">
        <v>997</v>
      </c>
      <c r="F983" s="84" t="s">
        <v>30</v>
      </c>
      <c r="G983" s="87">
        <f>G984</f>
        <v>0</v>
      </c>
      <c r="H983" s="87"/>
      <c r="I983" s="87"/>
      <c r="J983" s="177"/>
      <c r="K983" s="204"/>
      <c r="L983" s="202"/>
      <c r="M983" s="202"/>
      <c r="N983" s="202"/>
      <c r="O983" s="202"/>
      <c r="P983" s="202"/>
      <c r="Q983" s="202"/>
      <c r="R983" s="202"/>
    </row>
    <row r="984" spans="1:20" s="32" customFormat="1" ht="21" hidden="1" customHeight="1">
      <c r="A984" s="82" t="s">
        <v>31</v>
      </c>
      <c r="B984" s="149">
        <v>774</v>
      </c>
      <c r="C984" s="84" t="s">
        <v>25</v>
      </c>
      <c r="D984" s="84" t="s">
        <v>69</v>
      </c>
      <c r="E984" s="84" t="s">
        <v>997</v>
      </c>
      <c r="F984" s="84" t="s">
        <v>32</v>
      </c>
      <c r="G984" s="87"/>
      <c r="H984" s="87"/>
      <c r="I984" s="87"/>
      <c r="J984" s="177"/>
      <c r="K984" s="204"/>
      <c r="L984" s="202"/>
      <c r="M984" s="202"/>
      <c r="N984" s="202"/>
      <c r="O984" s="202"/>
      <c r="P984" s="202"/>
      <c r="Q984" s="202"/>
      <c r="R984" s="202"/>
    </row>
    <row r="985" spans="1:20" s="161" customFormat="1" ht="34.5" hidden="1" customHeight="1">
      <c r="A985" s="139" t="s">
        <v>167</v>
      </c>
      <c r="B985" s="84" t="s">
        <v>93</v>
      </c>
      <c r="C985" s="84" t="s">
        <v>25</v>
      </c>
      <c r="D985" s="84" t="s">
        <v>69</v>
      </c>
      <c r="E985" s="84" t="s">
        <v>232</v>
      </c>
      <c r="F985" s="159"/>
      <c r="G985" s="87">
        <f>G986</f>
        <v>0</v>
      </c>
      <c r="H985" s="87">
        <f t="shared" ref="H985:I986" si="256">H986</f>
        <v>0</v>
      </c>
      <c r="I985" s="87">
        <f t="shared" si="256"/>
        <v>0</v>
      </c>
      <c r="J985" s="160"/>
      <c r="P985" s="160"/>
      <c r="Q985" s="160"/>
      <c r="R985" s="160"/>
      <c r="S985" s="160"/>
      <c r="T985" s="160"/>
    </row>
    <row r="986" spans="1:20" ht="18" hidden="1" customHeight="1">
      <c r="A986" s="82" t="s">
        <v>29</v>
      </c>
      <c r="B986" s="84" t="s">
        <v>93</v>
      </c>
      <c r="C986" s="84" t="s">
        <v>25</v>
      </c>
      <c r="D986" s="84" t="s">
        <v>69</v>
      </c>
      <c r="E986" s="84" t="s">
        <v>274</v>
      </c>
      <c r="F986" s="84" t="s">
        <v>30</v>
      </c>
      <c r="G986" s="87">
        <f>G987</f>
        <v>0</v>
      </c>
      <c r="H986" s="87">
        <f t="shared" si="256"/>
        <v>0</v>
      </c>
      <c r="I986" s="87">
        <f t="shared" si="256"/>
        <v>0</v>
      </c>
      <c r="J986" s="90"/>
      <c r="K986" s="1"/>
      <c r="L986" s="1"/>
      <c r="M986" s="1"/>
      <c r="N986" s="1"/>
      <c r="O986" s="1"/>
      <c r="P986" s="2"/>
      <c r="Q986" s="2"/>
      <c r="R986" s="2"/>
      <c r="S986" s="2"/>
      <c r="T986" s="2"/>
    </row>
    <row r="987" spans="1:20" ht="18" hidden="1" customHeight="1">
      <c r="A987" s="82" t="s">
        <v>31</v>
      </c>
      <c r="B987" s="84" t="s">
        <v>93</v>
      </c>
      <c r="C987" s="84" t="s">
        <v>25</v>
      </c>
      <c r="D987" s="84" t="s">
        <v>69</v>
      </c>
      <c r="E987" s="84" t="s">
        <v>274</v>
      </c>
      <c r="F987" s="84" t="s">
        <v>32</v>
      </c>
      <c r="G987" s="87"/>
      <c r="H987" s="87"/>
      <c r="I987" s="87"/>
      <c r="J987" s="90"/>
      <c r="K987" s="1"/>
      <c r="L987" s="1"/>
      <c r="M987" s="1"/>
      <c r="N987" s="1"/>
      <c r="O987" s="1"/>
      <c r="P987" s="2"/>
      <c r="Q987" s="2"/>
      <c r="R987" s="2"/>
      <c r="S987" s="2"/>
      <c r="T987" s="2"/>
    </row>
    <row r="988" spans="1:20">
      <c r="A988" s="82" t="s">
        <v>280</v>
      </c>
      <c r="B988" s="84" t="s">
        <v>93</v>
      </c>
      <c r="C988" s="84" t="s">
        <v>25</v>
      </c>
      <c r="D988" s="84" t="s">
        <v>25</v>
      </c>
      <c r="E988" s="84"/>
      <c r="F988" s="84"/>
      <c r="G988" s="87">
        <f>G989+G1039</f>
        <v>6471604.9199999999</v>
      </c>
      <c r="H988" s="87">
        <f>H989+H1039</f>
        <v>5670475.4000000004</v>
      </c>
      <c r="I988" s="87">
        <f>I989+I1039</f>
        <v>5877303.2400000002</v>
      </c>
      <c r="J988" s="177"/>
    </row>
    <row r="989" spans="1:20" s="28" customFormat="1" ht="44.25" customHeight="1">
      <c r="A989" s="359" t="s">
        <v>1168</v>
      </c>
      <c r="B989" s="84" t="s">
        <v>93</v>
      </c>
      <c r="C989" s="84" t="s">
        <v>25</v>
      </c>
      <c r="D989" s="84" t="s">
        <v>25</v>
      </c>
      <c r="E989" s="84" t="s">
        <v>187</v>
      </c>
      <c r="F989" s="168"/>
      <c r="G989" s="87">
        <f>G990+G1005</f>
        <v>6471604.9199999999</v>
      </c>
      <c r="H989" s="87">
        <f t="shared" ref="H989:I989" si="257">H990</f>
        <v>5670475.4000000004</v>
      </c>
      <c r="I989" s="87">
        <f t="shared" si="257"/>
        <v>5877303.2400000002</v>
      </c>
      <c r="J989" s="177"/>
      <c r="K989" s="203"/>
      <c r="L989" s="203"/>
      <c r="M989" s="203"/>
      <c r="N989" s="203"/>
      <c r="O989" s="203"/>
      <c r="P989" s="203"/>
      <c r="Q989" s="203"/>
      <c r="R989" s="203"/>
    </row>
    <row r="990" spans="1:20" s="18" customFormat="1" ht="21.75" customHeight="1">
      <c r="A990" s="135" t="s">
        <v>118</v>
      </c>
      <c r="B990" s="84" t="s">
        <v>93</v>
      </c>
      <c r="C990" s="84" t="s">
        <v>25</v>
      </c>
      <c r="D990" s="84" t="s">
        <v>25</v>
      </c>
      <c r="E990" s="84" t="s">
        <v>188</v>
      </c>
      <c r="F990" s="84"/>
      <c r="G990" s="87">
        <f>G991+G996+G1006+G999+G1002+G1012+G1020+G1025+G1017+G1036+G1009+G1033+G1030</f>
        <v>6471604.9199999999</v>
      </c>
      <c r="H990" s="87">
        <f t="shared" ref="H990:I990" si="258">H991+H996+H1006+H999+H1002+H1012+H1020+H1025+H1017+H1036+H1009+H1033+H1030</f>
        <v>5670475.4000000004</v>
      </c>
      <c r="I990" s="87">
        <f t="shared" si="258"/>
        <v>5877303.2400000002</v>
      </c>
      <c r="J990" s="177"/>
      <c r="K990" s="199"/>
      <c r="L990" s="199"/>
      <c r="M990" s="199"/>
      <c r="N990" s="199"/>
      <c r="O990" s="199"/>
      <c r="P990" s="199"/>
      <c r="Q990" s="199"/>
      <c r="R990" s="199"/>
    </row>
    <row r="991" spans="1:20" s="18" customFormat="1" ht="52.5" customHeight="1">
      <c r="A991" s="104" t="s">
        <v>1072</v>
      </c>
      <c r="B991" s="84" t="s">
        <v>93</v>
      </c>
      <c r="C991" s="84" t="s">
        <v>25</v>
      </c>
      <c r="D991" s="84" t="s">
        <v>25</v>
      </c>
      <c r="E991" s="84" t="s">
        <v>189</v>
      </c>
      <c r="F991" s="84"/>
      <c r="G991" s="87">
        <f>G992+G994</f>
        <v>4971604.92</v>
      </c>
      <c r="H991" s="87">
        <f>H992+H994</f>
        <v>5170475.4000000004</v>
      </c>
      <c r="I991" s="87">
        <f>I992+I994</f>
        <v>5377303.2400000002</v>
      </c>
      <c r="J991" s="177"/>
      <c r="K991" s="199"/>
      <c r="L991" s="199"/>
      <c r="M991" s="199"/>
      <c r="N991" s="199"/>
      <c r="O991" s="199"/>
      <c r="P991" s="199"/>
      <c r="Q991" s="199"/>
      <c r="R991" s="199"/>
    </row>
    <row r="992" spans="1:20" s="18" customFormat="1" ht="26.4" hidden="1">
      <c r="A992" s="82" t="s">
        <v>35</v>
      </c>
      <c r="B992" s="84" t="s">
        <v>93</v>
      </c>
      <c r="C992" s="84" t="s">
        <v>25</v>
      </c>
      <c r="D992" s="84" t="s">
        <v>25</v>
      </c>
      <c r="E992" s="84" t="s">
        <v>134</v>
      </c>
      <c r="F992" s="84" t="s">
        <v>36</v>
      </c>
      <c r="G992" s="87">
        <f>G993</f>
        <v>0</v>
      </c>
      <c r="H992" s="87">
        <f>H993</f>
        <v>0</v>
      </c>
      <c r="I992" s="87">
        <f>I993</f>
        <v>0</v>
      </c>
      <c r="J992" s="177"/>
      <c r="K992" s="199"/>
      <c r="L992" s="199"/>
      <c r="M992" s="199"/>
      <c r="N992" s="199"/>
      <c r="O992" s="199"/>
      <c r="P992" s="199"/>
      <c r="Q992" s="199"/>
      <c r="R992" s="199"/>
    </row>
    <row r="993" spans="1:18" s="18" customFormat="1" ht="26.4" hidden="1">
      <c r="A993" s="82" t="s">
        <v>37</v>
      </c>
      <c r="B993" s="84" t="s">
        <v>93</v>
      </c>
      <c r="C993" s="84" t="s">
        <v>25</v>
      </c>
      <c r="D993" s="84" t="s">
        <v>25</v>
      </c>
      <c r="E993" s="84" t="s">
        <v>134</v>
      </c>
      <c r="F993" s="84" t="s">
        <v>38</v>
      </c>
      <c r="G993" s="87"/>
      <c r="H993" s="87"/>
      <c r="I993" s="87"/>
      <c r="J993" s="177"/>
      <c r="K993" s="199"/>
      <c r="L993" s="199"/>
      <c r="M993" s="199"/>
      <c r="N993" s="199"/>
      <c r="O993" s="199"/>
      <c r="P993" s="199"/>
      <c r="Q993" s="199"/>
      <c r="R993" s="199"/>
    </row>
    <row r="994" spans="1:18" s="18" customFormat="1" ht="26.4">
      <c r="A994" s="82" t="s">
        <v>29</v>
      </c>
      <c r="B994" s="84" t="s">
        <v>93</v>
      </c>
      <c r="C994" s="84" t="s">
        <v>25</v>
      </c>
      <c r="D994" s="84" t="s">
        <v>25</v>
      </c>
      <c r="E994" s="84" t="s">
        <v>189</v>
      </c>
      <c r="F994" s="84" t="s">
        <v>30</v>
      </c>
      <c r="G994" s="87">
        <f>G995</f>
        <v>4971604.92</v>
      </c>
      <c r="H994" s="87">
        <f>H995</f>
        <v>5170475.4000000004</v>
      </c>
      <c r="I994" s="87">
        <f>I995</f>
        <v>5377303.2400000002</v>
      </c>
      <c r="J994" s="177"/>
      <c r="K994" s="199"/>
      <c r="L994" s="199"/>
      <c r="M994" s="199"/>
      <c r="N994" s="199"/>
      <c r="O994" s="199"/>
      <c r="P994" s="199"/>
      <c r="Q994" s="199"/>
      <c r="R994" s="199"/>
    </row>
    <row r="995" spans="1:18" s="18" customFormat="1" ht="13.5" customHeight="1">
      <c r="A995" s="82" t="s">
        <v>31</v>
      </c>
      <c r="B995" s="84" t="s">
        <v>93</v>
      </c>
      <c r="C995" s="84" t="s">
        <v>25</v>
      </c>
      <c r="D995" s="84" t="s">
        <v>25</v>
      </c>
      <c r="E995" s="84" t="s">
        <v>189</v>
      </c>
      <c r="F995" s="84" t="s">
        <v>32</v>
      </c>
      <c r="G995" s="87">
        <v>4971604.92</v>
      </c>
      <c r="H995" s="87">
        <v>5170475.4000000004</v>
      </c>
      <c r="I995" s="87">
        <v>5377303.2400000002</v>
      </c>
      <c r="J995" s="177"/>
      <c r="K995" s="199"/>
      <c r="L995" s="199"/>
      <c r="M995" s="199"/>
      <c r="N995" s="199"/>
      <c r="O995" s="199"/>
      <c r="P995" s="199"/>
      <c r="Q995" s="199"/>
      <c r="R995" s="199"/>
    </row>
    <row r="996" spans="1:18" s="18" customFormat="1" ht="61.5" customHeight="1">
      <c r="A996" s="135" t="s">
        <v>349</v>
      </c>
      <c r="B996" s="84" t="s">
        <v>93</v>
      </c>
      <c r="C996" s="84" t="s">
        <v>25</v>
      </c>
      <c r="D996" s="84" t="s">
        <v>25</v>
      </c>
      <c r="E996" s="84" t="s">
        <v>190</v>
      </c>
      <c r="F996" s="84"/>
      <c r="G996" s="87">
        <f>G997</f>
        <v>500000</v>
      </c>
      <c r="H996" s="87">
        <f t="shared" ref="H996:I996" si="259">H997</f>
        <v>500000</v>
      </c>
      <c r="I996" s="87">
        <f t="shared" si="259"/>
        <v>500000</v>
      </c>
      <c r="J996" s="177"/>
      <c r="K996" s="199"/>
      <c r="L996" s="199"/>
      <c r="M996" s="199"/>
      <c r="N996" s="199"/>
      <c r="O996" s="199"/>
      <c r="P996" s="199"/>
      <c r="Q996" s="199"/>
      <c r="R996" s="199"/>
    </row>
    <row r="997" spans="1:18" s="18" customFormat="1" ht="26.4">
      <c r="A997" s="82" t="s">
        <v>29</v>
      </c>
      <c r="B997" s="84" t="s">
        <v>93</v>
      </c>
      <c r="C997" s="84" t="s">
        <v>25</v>
      </c>
      <c r="D997" s="84" t="s">
        <v>25</v>
      </c>
      <c r="E997" s="84" t="s">
        <v>190</v>
      </c>
      <c r="F997" s="84" t="s">
        <v>30</v>
      </c>
      <c r="G997" s="87">
        <f>G998</f>
        <v>500000</v>
      </c>
      <c r="H997" s="87">
        <f>H998</f>
        <v>500000</v>
      </c>
      <c r="I997" s="87">
        <f>I998</f>
        <v>500000</v>
      </c>
      <c r="J997" s="177"/>
      <c r="K997" s="199"/>
      <c r="L997" s="199"/>
      <c r="M997" s="199"/>
      <c r="N997" s="199"/>
      <c r="O997" s="199"/>
      <c r="P997" s="199"/>
      <c r="Q997" s="199"/>
      <c r="R997" s="199"/>
    </row>
    <row r="998" spans="1:18" s="18" customFormat="1">
      <c r="A998" s="82" t="s">
        <v>31</v>
      </c>
      <c r="B998" s="84" t="s">
        <v>93</v>
      </c>
      <c r="C998" s="84" t="s">
        <v>25</v>
      </c>
      <c r="D998" s="84" t="s">
        <v>25</v>
      </c>
      <c r="E998" s="84" t="s">
        <v>190</v>
      </c>
      <c r="F998" s="84" t="s">
        <v>32</v>
      </c>
      <c r="G998" s="70">
        <v>500000</v>
      </c>
      <c r="H998" s="87">
        <v>500000</v>
      </c>
      <c r="I998" s="87">
        <v>500000</v>
      </c>
      <c r="J998" s="177"/>
      <c r="K998" s="199"/>
      <c r="L998" s="199"/>
      <c r="M998" s="199"/>
      <c r="N998" s="199"/>
      <c r="O998" s="199"/>
      <c r="P998" s="199"/>
      <c r="Q998" s="199"/>
      <c r="R998" s="199"/>
    </row>
    <row r="999" spans="1:18" s="18" customFormat="1" ht="26.4" hidden="1">
      <c r="A999" s="82" t="s">
        <v>636</v>
      </c>
      <c r="B999" s="84" t="s">
        <v>93</v>
      </c>
      <c r="C999" s="84" t="s">
        <v>25</v>
      </c>
      <c r="D999" s="84" t="s">
        <v>25</v>
      </c>
      <c r="E999" s="84" t="s">
        <v>635</v>
      </c>
      <c r="F999" s="84"/>
      <c r="G999" s="87">
        <f>G1000</f>
        <v>0</v>
      </c>
      <c r="H999" s="87">
        <f>H1000</f>
        <v>0</v>
      </c>
      <c r="I999" s="87">
        <f>I1000</f>
        <v>0</v>
      </c>
      <c r="J999" s="177"/>
      <c r="K999" s="199"/>
      <c r="L999" s="199"/>
      <c r="M999" s="199"/>
      <c r="N999" s="199"/>
      <c r="O999" s="199"/>
      <c r="P999" s="199"/>
      <c r="Q999" s="199"/>
      <c r="R999" s="199"/>
    </row>
    <row r="1000" spans="1:18" s="18" customFormat="1" ht="26.4" hidden="1">
      <c r="A1000" s="82" t="s">
        <v>29</v>
      </c>
      <c r="B1000" s="84" t="s">
        <v>93</v>
      </c>
      <c r="C1000" s="84" t="s">
        <v>25</v>
      </c>
      <c r="D1000" s="84" t="s">
        <v>25</v>
      </c>
      <c r="E1000" s="84" t="s">
        <v>635</v>
      </c>
      <c r="F1000" s="84" t="s">
        <v>30</v>
      </c>
      <c r="G1000" s="87">
        <f>G1001</f>
        <v>0</v>
      </c>
      <c r="H1000" s="87"/>
      <c r="I1000" s="87"/>
      <c r="J1000" s="177"/>
      <c r="K1000" s="199"/>
      <c r="L1000" s="199"/>
      <c r="M1000" s="199"/>
      <c r="N1000" s="199"/>
      <c r="O1000" s="199"/>
      <c r="P1000" s="199"/>
      <c r="Q1000" s="199"/>
      <c r="R1000" s="199"/>
    </row>
    <row r="1001" spans="1:18" s="18" customFormat="1" hidden="1">
      <c r="A1001" s="82" t="s">
        <v>31</v>
      </c>
      <c r="B1001" s="84" t="s">
        <v>93</v>
      </c>
      <c r="C1001" s="84" t="s">
        <v>25</v>
      </c>
      <c r="D1001" s="84" t="s">
        <v>25</v>
      </c>
      <c r="E1001" s="84" t="s">
        <v>635</v>
      </c>
      <c r="F1001" s="84" t="s">
        <v>32</v>
      </c>
      <c r="G1001" s="87"/>
      <c r="H1001" s="87">
        <f>H1002</f>
        <v>0</v>
      </c>
      <c r="I1001" s="87">
        <f>I1002</f>
        <v>0</v>
      </c>
      <c r="J1001" s="177"/>
      <c r="K1001" s="199"/>
      <c r="L1001" s="199"/>
      <c r="M1001" s="199"/>
      <c r="N1001" s="199"/>
      <c r="O1001" s="199"/>
      <c r="P1001" s="199"/>
      <c r="Q1001" s="199"/>
      <c r="R1001" s="199"/>
    </row>
    <row r="1002" spans="1:18" s="18" customFormat="1" ht="52.8" hidden="1">
      <c r="A1002" s="82" t="s">
        <v>422</v>
      </c>
      <c r="B1002" s="84" t="s">
        <v>93</v>
      </c>
      <c r="C1002" s="84" t="s">
        <v>25</v>
      </c>
      <c r="D1002" s="84" t="s">
        <v>25</v>
      </c>
      <c r="E1002" s="84" t="s">
        <v>421</v>
      </c>
      <c r="F1002" s="84"/>
      <c r="G1002" s="87">
        <f>G1003</f>
        <v>0</v>
      </c>
      <c r="H1002" s="87"/>
      <c r="I1002" s="87"/>
      <c r="J1002" s="177"/>
      <c r="K1002" s="199"/>
      <c r="L1002" s="199"/>
      <c r="M1002" s="199"/>
      <c r="N1002" s="199"/>
      <c r="O1002" s="199"/>
      <c r="P1002" s="199"/>
      <c r="Q1002" s="199"/>
      <c r="R1002" s="199"/>
    </row>
    <row r="1003" spans="1:18" s="18" customFormat="1" ht="26.4" hidden="1">
      <c r="A1003" s="82" t="s">
        <v>29</v>
      </c>
      <c r="B1003" s="84" t="s">
        <v>93</v>
      </c>
      <c r="C1003" s="84" t="s">
        <v>25</v>
      </c>
      <c r="D1003" s="84" t="s">
        <v>25</v>
      </c>
      <c r="E1003" s="84" t="s">
        <v>421</v>
      </c>
      <c r="F1003" s="84" t="s">
        <v>30</v>
      </c>
      <c r="G1003" s="87">
        <f>G1004</f>
        <v>0</v>
      </c>
      <c r="H1003" s="87">
        <f>H1004</f>
        <v>0</v>
      </c>
      <c r="I1003" s="87">
        <f>I1004</f>
        <v>0</v>
      </c>
      <c r="J1003" s="177"/>
      <c r="K1003" s="199"/>
      <c r="L1003" s="199"/>
      <c r="M1003" s="199"/>
      <c r="N1003" s="199"/>
      <c r="O1003" s="199"/>
      <c r="P1003" s="199"/>
      <c r="Q1003" s="199"/>
      <c r="R1003" s="199"/>
    </row>
    <row r="1004" spans="1:18" s="18" customFormat="1" hidden="1">
      <c r="A1004" s="82" t="s">
        <v>31</v>
      </c>
      <c r="B1004" s="84" t="s">
        <v>93</v>
      </c>
      <c r="C1004" s="84" t="s">
        <v>25</v>
      </c>
      <c r="D1004" s="84" t="s">
        <v>25</v>
      </c>
      <c r="E1004" s="84" t="s">
        <v>421</v>
      </c>
      <c r="F1004" s="84" t="s">
        <v>32</v>
      </c>
      <c r="G1004" s="87"/>
      <c r="H1004" s="87"/>
      <c r="I1004" s="87"/>
      <c r="J1004" s="177"/>
      <c r="K1004" s="199"/>
      <c r="L1004" s="199"/>
      <c r="M1004" s="199"/>
      <c r="N1004" s="199"/>
      <c r="O1004" s="199"/>
      <c r="P1004" s="199"/>
      <c r="Q1004" s="199"/>
      <c r="R1004" s="199"/>
    </row>
    <row r="1005" spans="1:18" s="3" customFormat="1" ht="26.4" hidden="1">
      <c r="A1005" s="82" t="s">
        <v>0</v>
      </c>
      <c r="B1005" s="149">
        <v>774</v>
      </c>
      <c r="C1005" s="84" t="s">
        <v>25</v>
      </c>
      <c r="D1005" s="84" t="s">
        <v>25</v>
      </c>
      <c r="E1005" s="84" t="s">
        <v>216</v>
      </c>
      <c r="F1005" s="84"/>
      <c r="G1005" s="87"/>
      <c r="H1005" s="87"/>
      <c r="I1005" s="87"/>
      <c r="J1005" s="177"/>
      <c r="K1005" s="198"/>
      <c r="L1005" s="198"/>
      <c r="M1005" s="198"/>
      <c r="N1005" s="198"/>
      <c r="O1005" s="198"/>
      <c r="P1005" s="198"/>
      <c r="Q1005" s="198"/>
      <c r="R1005" s="198"/>
    </row>
    <row r="1006" spans="1:18" s="3" customFormat="1" ht="39.6" hidden="1">
      <c r="A1006" s="82" t="s">
        <v>515</v>
      </c>
      <c r="B1006" s="149">
        <v>774</v>
      </c>
      <c r="C1006" s="84" t="s">
        <v>25</v>
      </c>
      <c r="D1006" s="84" t="s">
        <v>25</v>
      </c>
      <c r="E1006" s="84" t="s">
        <v>548</v>
      </c>
      <c r="F1006" s="84"/>
      <c r="G1006" s="87">
        <f t="shared" ref="G1006:I1010" si="260">G1007</f>
        <v>0</v>
      </c>
      <c r="H1006" s="87">
        <f t="shared" si="260"/>
        <v>0</v>
      </c>
      <c r="I1006" s="87">
        <f t="shared" si="260"/>
        <v>0</v>
      </c>
      <c r="J1006" s="177"/>
      <c r="K1006" s="198"/>
      <c r="L1006" s="198"/>
      <c r="M1006" s="198"/>
      <c r="N1006" s="198"/>
      <c r="O1006" s="198"/>
      <c r="P1006" s="198"/>
      <c r="Q1006" s="198"/>
      <c r="R1006" s="198"/>
    </row>
    <row r="1007" spans="1:18" s="3" customFormat="1" ht="26.4" hidden="1">
      <c r="A1007" s="82" t="s">
        <v>29</v>
      </c>
      <c r="B1007" s="149">
        <v>774</v>
      </c>
      <c r="C1007" s="84" t="s">
        <v>25</v>
      </c>
      <c r="D1007" s="84" t="s">
        <v>25</v>
      </c>
      <c r="E1007" s="84" t="s">
        <v>548</v>
      </c>
      <c r="F1007" s="84" t="s">
        <v>30</v>
      </c>
      <c r="G1007" s="87">
        <f t="shared" si="260"/>
        <v>0</v>
      </c>
      <c r="H1007" s="87">
        <f t="shared" si="260"/>
        <v>0</v>
      </c>
      <c r="I1007" s="87">
        <f t="shared" si="260"/>
        <v>0</v>
      </c>
      <c r="J1007" s="177"/>
      <c r="K1007" s="198"/>
      <c r="L1007" s="198"/>
      <c r="M1007" s="198"/>
      <c r="N1007" s="198"/>
      <c r="O1007" s="198"/>
      <c r="P1007" s="198"/>
      <c r="Q1007" s="198"/>
      <c r="R1007" s="198"/>
    </row>
    <row r="1008" spans="1:18" s="3" customFormat="1" ht="15" hidden="1" customHeight="1">
      <c r="A1008" s="82" t="s">
        <v>31</v>
      </c>
      <c r="B1008" s="149">
        <v>774</v>
      </c>
      <c r="C1008" s="84" t="s">
        <v>25</v>
      </c>
      <c r="D1008" s="84" t="s">
        <v>25</v>
      </c>
      <c r="E1008" s="84" t="s">
        <v>548</v>
      </c>
      <c r="F1008" s="84" t="s">
        <v>32</v>
      </c>
      <c r="G1008" s="87"/>
      <c r="H1008" s="87"/>
      <c r="I1008" s="87"/>
      <c r="J1008" s="177"/>
      <c r="K1008" s="198"/>
      <c r="L1008" s="198"/>
      <c r="M1008" s="198"/>
      <c r="N1008" s="198"/>
      <c r="O1008" s="198"/>
      <c r="P1008" s="198"/>
      <c r="Q1008" s="198"/>
      <c r="R1008" s="198"/>
    </row>
    <row r="1009" spans="1:18" s="3" customFormat="1" ht="26.4" hidden="1">
      <c r="A1009" s="82" t="s">
        <v>297</v>
      </c>
      <c r="B1009" s="149">
        <v>774</v>
      </c>
      <c r="C1009" s="84" t="s">
        <v>25</v>
      </c>
      <c r="D1009" s="84" t="s">
        <v>25</v>
      </c>
      <c r="E1009" s="84" t="s">
        <v>569</v>
      </c>
      <c r="F1009" s="84"/>
      <c r="G1009" s="87">
        <f t="shared" si="260"/>
        <v>0</v>
      </c>
      <c r="H1009" s="87">
        <f t="shared" si="260"/>
        <v>0</v>
      </c>
      <c r="I1009" s="87">
        <f t="shared" si="260"/>
        <v>0</v>
      </c>
      <c r="J1009" s="177"/>
      <c r="K1009" s="198"/>
      <c r="L1009" s="198"/>
      <c r="M1009" s="198"/>
      <c r="N1009" s="198"/>
      <c r="O1009" s="198"/>
      <c r="P1009" s="198"/>
      <c r="Q1009" s="198"/>
      <c r="R1009" s="198"/>
    </row>
    <row r="1010" spans="1:18" s="3" customFormat="1" ht="26.4" hidden="1">
      <c r="A1010" s="82" t="s">
        <v>29</v>
      </c>
      <c r="B1010" s="149">
        <v>774</v>
      </c>
      <c r="C1010" s="84" t="s">
        <v>25</v>
      </c>
      <c r="D1010" s="84" t="s">
        <v>25</v>
      </c>
      <c r="E1010" s="84" t="s">
        <v>569</v>
      </c>
      <c r="F1010" s="84" t="s">
        <v>30</v>
      </c>
      <c r="G1010" s="87">
        <f t="shared" si="260"/>
        <v>0</v>
      </c>
      <c r="H1010" s="87">
        <f t="shared" si="260"/>
        <v>0</v>
      </c>
      <c r="I1010" s="87">
        <f t="shared" si="260"/>
        <v>0</v>
      </c>
      <c r="J1010" s="177"/>
      <c r="K1010" s="198"/>
      <c r="L1010" s="198"/>
      <c r="M1010" s="198"/>
      <c r="N1010" s="198"/>
      <c r="O1010" s="198"/>
      <c r="P1010" s="198"/>
      <c r="Q1010" s="198"/>
      <c r="R1010" s="198"/>
    </row>
    <row r="1011" spans="1:18" s="3" customFormat="1" hidden="1">
      <c r="A1011" s="82" t="s">
        <v>31</v>
      </c>
      <c r="B1011" s="149">
        <v>774</v>
      </c>
      <c r="C1011" s="84" t="s">
        <v>25</v>
      </c>
      <c r="D1011" s="84" t="s">
        <v>25</v>
      </c>
      <c r="E1011" s="84" t="s">
        <v>569</v>
      </c>
      <c r="F1011" s="84" t="s">
        <v>32</v>
      </c>
      <c r="G1011" s="87"/>
      <c r="H1011" s="87">
        <v>0</v>
      </c>
      <c r="I1011" s="87">
        <v>0</v>
      </c>
      <c r="J1011" s="177"/>
      <c r="K1011" s="198"/>
      <c r="L1011" s="198"/>
      <c r="M1011" s="198"/>
      <c r="N1011" s="198"/>
      <c r="O1011" s="198"/>
      <c r="P1011" s="198"/>
      <c r="Q1011" s="198"/>
      <c r="R1011" s="198"/>
    </row>
    <row r="1012" spans="1:18" s="18" customFormat="1" ht="52.5" hidden="1" customHeight="1">
      <c r="A1012" s="135" t="s">
        <v>741</v>
      </c>
      <c r="B1012" s="84" t="s">
        <v>93</v>
      </c>
      <c r="C1012" s="84" t="s">
        <v>25</v>
      </c>
      <c r="D1012" s="84" t="s">
        <v>25</v>
      </c>
      <c r="E1012" s="84" t="s">
        <v>740</v>
      </c>
      <c r="F1012" s="84"/>
      <c r="G1012" s="87">
        <f>G1013+G1015</f>
        <v>0</v>
      </c>
      <c r="H1012" s="87">
        <f>H1013+H1015</f>
        <v>0</v>
      </c>
      <c r="I1012" s="87">
        <f>I1013+I1015</f>
        <v>0</v>
      </c>
      <c r="J1012" s="177"/>
      <c r="K1012" s="199"/>
      <c r="L1012" s="199"/>
      <c r="M1012" s="199"/>
      <c r="N1012" s="199"/>
      <c r="O1012" s="199"/>
      <c r="P1012" s="199"/>
      <c r="Q1012" s="199"/>
      <c r="R1012" s="199"/>
    </row>
    <row r="1013" spans="1:18" s="18" customFormat="1" ht="26.4" hidden="1">
      <c r="A1013" s="82" t="s">
        <v>35</v>
      </c>
      <c r="B1013" s="84" t="s">
        <v>93</v>
      </c>
      <c r="C1013" s="84" t="s">
        <v>25</v>
      </c>
      <c r="D1013" s="84" t="s">
        <v>25</v>
      </c>
      <c r="E1013" s="84" t="s">
        <v>134</v>
      </c>
      <c r="F1013" s="84" t="s">
        <v>36</v>
      </c>
      <c r="G1013" s="87">
        <f>G1014</f>
        <v>0</v>
      </c>
      <c r="H1013" s="87">
        <f>H1014</f>
        <v>0</v>
      </c>
      <c r="I1013" s="87">
        <f>I1014</f>
        <v>0</v>
      </c>
      <c r="J1013" s="177"/>
      <c r="K1013" s="199"/>
      <c r="L1013" s="199"/>
      <c r="M1013" s="199"/>
      <c r="N1013" s="199"/>
      <c r="O1013" s="199"/>
      <c r="P1013" s="199"/>
      <c r="Q1013" s="199"/>
      <c r="R1013" s="199"/>
    </row>
    <row r="1014" spans="1:18" s="18" customFormat="1" ht="26.4" hidden="1">
      <c r="A1014" s="82" t="s">
        <v>37</v>
      </c>
      <c r="B1014" s="84" t="s">
        <v>93</v>
      </c>
      <c r="C1014" s="84" t="s">
        <v>25</v>
      </c>
      <c r="D1014" s="84" t="s">
        <v>25</v>
      </c>
      <c r="E1014" s="84" t="s">
        <v>134</v>
      </c>
      <c r="F1014" s="84" t="s">
        <v>38</v>
      </c>
      <c r="G1014" s="87"/>
      <c r="H1014" s="87"/>
      <c r="I1014" s="87"/>
      <c r="J1014" s="177"/>
      <c r="K1014" s="199"/>
      <c r="L1014" s="199"/>
      <c r="M1014" s="199"/>
      <c r="N1014" s="199"/>
      <c r="O1014" s="199"/>
      <c r="P1014" s="199"/>
      <c r="Q1014" s="199"/>
      <c r="R1014" s="199"/>
    </row>
    <row r="1015" spans="1:18" s="18" customFormat="1" hidden="1">
      <c r="A1015" s="82" t="s">
        <v>62</v>
      </c>
      <c r="B1015" s="84" t="s">
        <v>93</v>
      </c>
      <c r="C1015" s="84" t="s">
        <v>25</v>
      </c>
      <c r="D1015" s="84" t="s">
        <v>25</v>
      </c>
      <c r="E1015" s="84" t="s">
        <v>740</v>
      </c>
      <c r="F1015" s="84" t="s">
        <v>63</v>
      </c>
      <c r="G1015" s="87">
        <f>G1016</f>
        <v>0</v>
      </c>
      <c r="H1015" s="87">
        <f>H1016</f>
        <v>0</v>
      </c>
      <c r="I1015" s="87">
        <f>I1016</f>
        <v>0</v>
      </c>
      <c r="J1015" s="177"/>
      <c r="K1015" s="199"/>
      <c r="L1015" s="199"/>
      <c r="M1015" s="199"/>
      <c r="N1015" s="199"/>
      <c r="O1015" s="199"/>
      <c r="P1015" s="199"/>
      <c r="Q1015" s="199"/>
      <c r="R1015" s="199"/>
    </row>
    <row r="1016" spans="1:18" s="18" customFormat="1" ht="13.5" hidden="1" customHeight="1">
      <c r="A1016" s="82" t="s">
        <v>178</v>
      </c>
      <c r="B1016" s="84" t="s">
        <v>93</v>
      </c>
      <c r="C1016" s="84" t="s">
        <v>25</v>
      </c>
      <c r="D1016" s="84" t="s">
        <v>25</v>
      </c>
      <c r="E1016" s="84" t="s">
        <v>740</v>
      </c>
      <c r="F1016" s="84" t="s">
        <v>179</v>
      </c>
      <c r="G1016" s="87">
        <f>1308000-1308000</f>
        <v>0</v>
      </c>
      <c r="H1016" s="87"/>
      <c r="I1016" s="87"/>
      <c r="J1016" s="177"/>
      <c r="K1016" s="199"/>
      <c r="L1016" s="199"/>
      <c r="M1016" s="199"/>
      <c r="N1016" s="199"/>
      <c r="O1016" s="199"/>
      <c r="P1016" s="199"/>
      <c r="Q1016" s="199"/>
      <c r="R1016" s="199"/>
    </row>
    <row r="1017" spans="1:18" s="18" customFormat="1" ht="61.5" hidden="1" customHeight="1">
      <c r="A1017" s="135" t="s">
        <v>422</v>
      </c>
      <c r="B1017" s="84" t="s">
        <v>93</v>
      </c>
      <c r="C1017" s="84" t="s">
        <v>25</v>
      </c>
      <c r="D1017" s="84" t="s">
        <v>25</v>
      </c>
      <c r="E1017" s="84" t="s">
        <v>421</v>
      </c>
      <c r="F1017" s="84"/>
      <c r="G1017" s="87">
        <f>G1018</f>
        <v>0</v>
      </c>
      <c r="H1017" s="87">
        <f t="shared" ref="H1017:I1017" si="261">H1018</f>
        <v>0</v>
      </c>
      <c r="I1017" s="87">
        <f t="shared" si="261"/>
        <v>0</v>
      </c>
      <c r="J1017" s="177"/>
      <c r="K1017" s="199"/>
      <c r="L1017" s="199"/>
      <c r="M1017" s="199"/>
      <c r="N1017" s="199"/>
      <c r="O1017" s="199"/>
      <c r="P1017" s="199"/>
      <c r="Q1017" s="199"/>
      <c r="R1017" s="199"/>
    </row>
    <row r="1018" spans="1:18" s="18" customFormat="1" ht="26.4" hidden="1">
      <c r="A1018" s="82" t="s">
        <v>29</v>
      </c>
      <c r="B1018" s="84" t="s">
        <v>93</v>
      </c>
      <c r="C1018" s="84" t="s">
        <v>25</v>
      </c>
      <c r="D1018" s="84" t="s">
        <v>25</v>
      </c>
      <c r="E1018" s="84" t="s">
        <v>421</v>
      </c>
      <c r="F1018" s="84" t="s">
        <v>30</v>
      </c>
      <c r="G1018" s="87">
        <f>G1019</f>
        <v>0</v>
      </c>
      <c r="H1018" s="87">
        <f>H1019</f>
        <v>0</v>
      </c>
      <c r="I1018" s="87">
        <f>I1019</f>
        <v>0</v>
      </c>
      <c r="J1018" s="177"/>
      <c r="K1018" s="199"/>
      <c r="L1018" s="199"/>
      <c r="M1018" s="199"/>
      <c r="N1018" s="199"/>
      <c r="O1018" s="199"/>
      <c r="P1018" s="199"/>
      <c r="Q1018" s="199"/>
      <c r="R1018" s="199"/>
    </row>
    <row r="1019" spans="1:18" s="18" customFormat="1" hidden="1">
      <c r="A1019" s="82" t="s">
        <v>31</v>
      </c>
      <c r="B1019" s="84" t="s">
        <v>93</v>
      </c>
      <c r="C1019" s="84" t="s">
        <v>25</v>
      </c>
      <c r="D1019" s="84" t="s">
        <v>25</v>
      </c>
      <c r="E1019" s="84" t="s">
        <v>421</v>
      </c>
      <c r="F1019" s="84" t="s">
        <v>32</v>
      </c>
      <c r="G1019" s="87"/>
      <c r="H1019" s="87"/>
      <c r="I1019" s="87"/>
      <c r="J1019" s="177"/>
      <c r="K1019" s="199"/>
      <c r="L1019" s="199"/>
      <c r="M1019" s="199"/>
      <c r="N1019" s="199"/>
      <c r="O1019" s="199"/>
      <c r="P1019" s="199"/>
      <c r="Q1019" s="199"/>
      <c r="R1019" s="199"/>
    </row>
    <row r="1020" spans="1:18" s="18" customFormat="1" ht="38.25" hidden="1" customHeight="1">
      <c r="A1020" s="135" t="s">
        <v>743</v>
      </c>
      <c r="B1020" s="84" t="s">
        <v>93</v>
      </c>
      <c r="C1020" s="84" t="s">
        <v>25</v>
      </c>
      <c r="D1020" s="84" t="s">
        <v>25</v>
      </c>
      <c r="E1020" s="84" t="s">
        <v>742</v>
      </c>
      <c r="F1020" s="84"/>
      <c r="G1020" s="87">
        <f>G1021+G1023</f>
        <v>0</v>
      </c>
      <c r="H1020" s="87">
        <f>H1021+H1023</f>
        <v>0</v>
      </c>
      <c r="I1020" s="87">
        <f>I1021+I1023</f>
        <v>0</v>
      </c>
      <c r="J1020" s="177"/>
      <c r="K1020" s="199"/>
      <c r="L1020" s="199"/>
      <c r="M1020" s="199"/>
      <c r="N1020" s="199"/>
      <c r="O1020" s="199"/>
      <c r="P1020" s="199"/>
      <c r="Q1020" s="199"/>
      <c r="R1020" s="199"/>
    </row>
    <row r="1021" spans="1:18" s="18" customFormat="1" ht="26.4" hidden="1">
      <c r="A1021" s="82" t="s">
        <v>35</v>
      </c>
      <c r="B1021" s="84" t="s">
        <v>93</v>
      </c>
      <c r="C1021" s="84" t="s">
        <v>25</v>
      </c>
      <c r="D1021" s="84" t="s">
        <v>25</v>
      </c>
      <c r="E1021" s="84" t="s">
        <v>134</v>
      </c>
      <c r="F1021" s="84" t="s">
        <v>36</v>
      </c>
      <c r="G1021" s="87">
        <f>G1022</f>
        <v>0</v>
      </c>
      <c r="H1021" s="87">
        <f>H1022</f>
        <v>0</v>
      </c>
      <c r="I1021" s="87">
        <f>I1022</f>
        <v>0</v>
      </c>
      <c r="J1021" s="177"/>
      <c r="K1021" s="199"/>
      <c r="L1021" s="199"/>
      <c r="M1021" s="199"/>
      <c r="N1021" s="199"/>
      <c r="O1021" s="199"/>
      <c r="P1021" s="199"/>
      <c r="Q1021" s="199"/>
      <c r="R1021" s="199"/>
    </row>
    <row r="1022" spans="1:18" s="18" customFormat="1" ht="26.4" hidden="1">
      <c r="A1022" s="82" t="s">
        <v>37</v>
      </c>
      <c r="B1022" s="84" t="s">
        <v>93</v>
      </c>
      <c r="C1022" s="84" t="s">
        <v>25</v>
      </c>
      <c r="D1022" s="84" t="s">
        <v>25</v>
      </c>
      <c r="E1022" s="84" t="s">
        <v>134</v>
      </c>
      <c r="F1022" s="84" t="s">
        <v>38</v>
      </c>
      <c r="G1022" s="87"/>
      <c r="H1022" s="87"/>
      <c r="I1022" s="87"/>
      <c r="J1022" s="177"/>
      <c r="K1022" s="199"/>
      <c r="L1022" s="199"/>
      <c r="M1022" s="199"/>
      <c r="N1022" s="199"/>
      <c r="O1022" s="199"/>
      <c r="P1022" s="199"/>
      <c r="Q1022" s="199"/>
      <c r="R1022" s="199"/>
    </row>
    <row r="1023" spans="1:18" s="18" customFormat="1" ht="26.4" hidden="1">
      <c r="A1023" s="82" t="s">
        <v>29</v>
      </c>
      <c r="B1023" s="84" t="s">
        <v>93</v>
      </c>
      <c r="C1023" s="84" t="s">
        <v>25</v>
      </c>
      <c r="D1023" s="84" t="s">
        <v>25</v>
      </c>
      <c r="E1023" s="84" t="s">
        <v>742</v>
      </c>
      <c r="F1023" s="84" t="s">
        <v>30</v>
      </c>
      <c r="G1023" s="87">
        <f>G1024</f>
        <v>0</v>
      </c>
      <c r="H1023" s="87">
        <f>H1024</f>
        <v>0</v>
      </c>
      <c r="I1023" s="87">
        <f>I1024</f>
        <v>0</v>
      </c>
      <c r="J1023" s="177"/>
      <c r="K1023" s="199"/>
      <c r="L1023" s="199"/>
      <c r="M1023" s="199"/>
      <c r="N1023" s="199"/>
      <c r="O1023" s="199"/>
      <c r="P1023" s="199"/>
      <c r="Q1023" s="199"/>
      <c r="R1023" s="199"/>
    </row>
    <row r="1024" spans="1:18" s="18" customFormat="1" ht="13.5" hidden="1" customHeight="1">
      <c r="A1024" s="82" t="s">
        <v>31</v>
      </c>
      <c r="B1024" s="84" t="s">
        <v>93</v>
      </c>
      <c r="C1024" s="84" t="s">
        <v>25</v>
      </c>
      <c r="D1024" s="84" t="s">
        <v>25</v>
      </c>
      <c r="E1024" s="84" t="s">
        <v>742</v>
      </c>
      <c r="F1024" s="84" t="s">
        <v>32</v>
      </c>
      <c r="G1024" s="87"/>
      <c r="H1024" s="87"/>
      <c r="I1024" s="87"/>
      <c r="J1024" s="177"/>
      <c r="K1024" s="199"/>
      <c r="L1024" s="199"/>
      <c r="M1024" s="199"/>
      <c r="N1024" s="199"/>
      <c r="O1024" s="199"/>
      <c r="P1024" s="199"/>
      <c r="Q1024" s="199"/>
      <c r="R1024" s="199"/>
    </row>
    <row r="1025" spans="1:18" s="18" customFormat="1" ht="56.25" hidden="1" customHeight="1">
      <c r="A1025" s="135" t="s">
        <v>745</v>
      </c>
      <c r="B1025" s="84" t="s">
        <v>93</v>
      </c>
      <c r="C1025" s="84" t="s">
        <v>25</v>
      </c>
      <c r="D1025" s="84" t="s">
        <v>25</v>
      </c>
      <c r="E1025" s="84" t="s">
        <v>744</v>
      </c>
      <c r="F1025" s="84"/>
      <c r="G1025" s="87">
        <f>G1026+G1028</f>
        <v>0</v>
      </c>
      <c r="H1025" s="87">
        <f>H1026+H1028</f>
        <v>0</v>
      </c>
      <c r="I1025" s="87">
        <f>I1026+I1028</f>
        <v>0</v>
      </c>
      <c r="J1025" s="177"/>
      <c r="K1025" s="199"/>
      <c r="L1025" s="199"/>
      <c r="M1025" s="199"/>
      <c r="N1025" s="199"/>
      <c r="O1025" s="199"/>
      <c r="P1025" s="199"/>
      <c r="Q1025" s="199"/>
      <c r="R1025" s="199"/>
    </row>
    <row r="1026" spans="1:18" s="18" customFormat="1" ht="26.4" hidden="1">
      <c r="A1026" s="82" t="s">
        <v>35</v>
      </c>
      <c r="B1026" s="84" t="s">
        <v>93</v>
      </c>
      <c r="C1026" s="84" t="s">
        <v>25</v>
      </c>
      <c r="D1026" s="84" t="s">
        <v>25</v>
      </c>
      <c r="E1026" s="84" t="s">
        <v>134</v>
      </c>
      <c r="F1026" s="84" t="s">
        <v>36</v>
      </c>
      <c r="G1026" s="87">
        <f>G1027</f>
        <v>0</v>
      </c>
      <c r="H1026" s="87">
        <f>H1027</f>
        <v>0</v>
      </c>
      <c r="I1026" s="87">
        <f>I1027</f>
        <v>0</v>
      </c>
      <c r="J1026" s="177"/>
      <c r="K1026" s="199"/>
      <c r="L1026" s="199"/>
      <c r="M1026" s="199"/>
      <c r="N1026" s="199"/>
      <c r="O1026" s="199"/>
      <c r="P1026" s="199"/>
      <c r="Q1026" s="199"/>
      <c r="R1026" s="199"/>
    </row>
    <row r="1027" spans="1:18" s="18" customFormat="1" ht="26.4" hidden="1">
      <c r="A1027" s="82" t="s">
        <v>37</v>
      </c>
      <c r="B1027" s="84" t="s">
        <v>93</v>
      </c>
      <c r="C1027" s="84" t="s">
        <v>25</v>
      </c>
      <c r="D1027" s="84" t="s">
        <v>25</v>
      </c>
      <c r="E1027" s="84" t="s">
        <v>134</v>
      </c>
      <c r="F1027" s="84" t="s">
        <v>38</v>
      </c>
      <c r="G1027" s="87"/>
      <c r="H1027" s="87"/>
      <c r="I1027" s="87"/>
      <c r="J1027" s="177"/>
      <c r="K1027" s="199"/>
      <c r="L1027" s="199"/>
      <c r="M1027" s="199"/>
      <c r="N1027" s="199"/>
      <c r="O1027" s="199"/>
      <c r="P1027" s="199"/>
      <c r="Q1027" s="199"/>
      <c r="R1027" s="199"/>
    </row>
    <row r="1028" spans="1:18" s="18" customFormat="1" hidden="1">
      <c r="A1028" s="82" t="s">
        <v>62</v>
      </c>
      <c r="B1028" s="84" t="s">
        <v>93</v>
      </c>
      <c r="C1028" s="84" t="s">
        <v>25</v>
      </c>
      <c r="D1028" s="84" t="s">
        <v>25</v>
      </c>
      <c r="E1028" s="84" t="s">
        <v>744</v>
      </c>
      <c r="F1028" s="84" t="s">
        <v>63</v>
      </c>
      <c r="G1028" s="87">
        <f>G1029</f>
        <v>0</v>
      </c>
      <c r="H1028" s="87">
        <f>H1029</f>
        <v>0</v>
      </c>
      <c r="I1028" s="87">
        <f>I1029</f>
        <v>0</v>
      </c>
      <c r="J1028" s="177"/>
      <c r="K1028" s="199"/>
      <c r="L1028" s="199"/>
      <c r="M1028" s="199"/>
      <c r="N1028" s="199"/>
      <c r="O1028" s="199"/>
      <c r="P1028" s="199"/>
      <c r="Q1028" s="199"/>
      <c r="R1028" s="199"/>
    </row>
    <row r="1029" spans="1:18" s="18" customFormat="1" ht="13.5" hidden="1" customHeight="1">
      <c r="A1029" s="82" t="s">
        <v>178</v>
      </c>
      <c r="B1029" s="84" t="s">
        <v>93</v>
      </c>
      <c r="C1029" s="84" t="s">
        <v>25</v>
      </c>
      <c r="D1029" s="84" t="s">
        <v>25</v>
      </c>
      <c r="E1029" s="84" t="s">
        <v>744</v>
      </c>
      <c r="F1029" s="84" t="s">
        <v>179</v>
      </c>
      <c r="G1029" s="87">
        <f>572400-572400</f>
        <v>0</v>
      </c>
      <c r="H1029" s="87"/>
      <c r="I1029" s="87"/>
      <c r="J1029" s="177"/>
      <c r="K1029" s="199"/>
      <c r="L1029" s="199"/>
      <c r="M1029" s="199"/>
      <c r="N1029" s="199"/>
      <c r="O1029" s="199"/>
      <c r="P1029" s="199"/>
      <c r="Q1029" s="199"/>
      <c r="R1029" s="199"/>
    </row>
    <row r="1030" spans="1:18" s="3" customFormat="1" ht="26.4">
      <c r="A1030" s="82" t="s">
        <v>1092</v>
      </c>
      <c r="B1030" s="149">
        <v>774</v>
      </c>
      <c r="C1030" s="84" t="s">
        <v>25</v>
      </c>
      <c r="D1030" s="84" t="s">
        <v>25</v>
      </c>
      <c r="E1030" s="84" t="s">
        <v>1091</v>
      </c>
      <c r="F1030" s="84"/>
      <c r="G1030" s="87">
        <f t="shared" ref="G1030:I1031" si="262">G1031</f>
        <v>1000000</v>
      </c>
      <c r="H1030" s="87">
        <f t="shared" si="262"/>
        <v>0</v>
      </c>
      <c r="I1030" s="87">
        <f t="shared" si="262"/>
        <v>0</v>
      </c>
      <c r="J1030" s="177"/>
      <c r="K1030" s="198"/>
      <c r="L1030" s="198"/>
      <c r="M1030" s="198"/>
      <c r="N1030" s="198"/>
      <c r="O1030" s="198"/>
      <c r="P1030" s="198"/>
      <c r="Q1030" s="198"/>
      <c r="R1030" s="198"/>
    </row>
    <row r="1031" spans="1:18" s="3" customFormat="1" ht="26.4">
      <c r="A1031" s="82" t="s">
        <v>29</v>
      </c>
      <c r="B1031" s="149">
        <v>774</v>
      </c>
      <c r="C1031" s="84" t="s">
        <v>25</v>
      </c>
      <c r="D1031" s="84" t="s">
        <v>25</v>
      </c>
      <c r="E1031" s="84" t="s">
        <v>1091</v>
      </c>
      <c r="F1031" s="84" t="s">
        <v>30</v>
      </c>
      <c r="G1031" s="87">
        <f t="shared" si="262"/>
        <v>1000000</v>
      </c>
      <c r="H1031" s="87">
        <f t="shared" si="262"/>
        <v>0</v>
      </c>
      <c r="I1031" s="87">
        <f t="shared" si="262"/>
        <v>0</v>
      </c>
      <c r="J1031" s="177"/>
      <c r="K1031" s="198"/>
      <c r="L1031" s="198"/>
      <c r="M1031" s="198"/>
      <c r="N1031" s="198"/>
      <c r="O1031" s="198"/>
      <c r="P1031" s="198"/>
      <c r="Q1031" s="198"/>
      <c r="R1031" s="198"/>
    </row>
    <row r="1032" spans="1:18" s="3" customFormat="1">
      <c r="A1032" s="82" t="s">
        <v>31</v>
      </c>
      <c r="B1032" s="149">
        <v>774</v>
      </c>
      <c r="C1032" s="84" t="s">
        <v>25</v>
      </c>
      <c r="D1032" s="84" t="s">
        <v>25</v>
      </c>
      <c r="E1032" s="84" t="s">
        <v>1091</v>
      </c>
      <c r="F1032" s="84" t="s">
        <v>32</v>
      </c>
      <c r="G1032" s="87">
        <v>1000000</v>
      </c>
      <c r="H1032" s="87">
        <v>0</v>
      </c>
      <c r="I1032" s="87">
        <v>0</v>
      </c>
      <c r="J1032" s="177"/>
      <c r="K1032" s="198"/>
      <c r="L1032" s="198"/>
      <c r="M1032" s="198"/>
      <c r="N1032" s="198"/>
      <c r="O1032" s="198"/>
      <c r="P1032" s="198"/>
      <c r="Q1032" s="198"/>
      <c r="R1032" s="198"/>
    </row>
    <row r="1033" spans="1:18" s="3" customFormat="1" ht="52.8" hidden="1">
      <c r="A1033" s="82" t="s">
        <v>422</v>
      </c>
      <c r="B1033" s="149">
        <v>774</v>
      </c>
      <c r="C1033" s="84" t="s">
        <v>25</v>
      </c>
      <c r="D1033" s="84" t="s">
        <v>25</v>
      </c>
      <c r="E1033" s="84" t="s">
        <v>421</v>
      </c>
      <c r="F1033" s="84"/>
      <c r="G1033" s="87">
        <f t="shared" ref="G1033:I1034" si="263">G1034</f>
        <v>0</v>
      </c>
      <c r="H1033" s="87">
        <f t="shared" si="263"/>
        <v>0</v>
      </c>
      <c r="I1033" s="87">
        <f t="shared" si="263"/>
        <v>0</v>
      </c>
      <c r="J1033" s="177"/>
      <c r="K1033" s="198"/>
      <c r="L1033" s="198"/>
      <c r="M1033" s="198"/>
      <c r="N1033" s="198"/>
      <c r="O1033" s="198"/>
      <c r="P1033" s="198"/>
      <c r="Q1033" s="198"/>
      <c r="R1033" s="198"/>
    </row>
    <row r="1034" spans="1:18" s="3" customFormat="1" ht="26.4" hidden="1">
      <c r="A1034" s="82" t="s">
        <v>29</v>
      </c>
      <c r="B1034" s="149">
        <v>774</v>
      </c>
      <c r="C1034" s="84" t="s">
        <v>25</v>
      </c>
      <c r="D1034" s="84" t="s">
        <v>25</v>
      </c>
      <c r="E1034" s="84" t="s">
        <v>421</v>
      </c>
      <c r="F1034" s="84" t="s">
        <v>30</v>
      </c>
      <c r="G1034" s="87">
        <f t="shared" si="263"/>
        <v>0</v>
      </c>
      <c r="H1034" s="87">
        <f t="shared" si="263"/>
        <v>0</v>
      </c>
      <c r="I1034" s="87">
        <f t="shared" si="263"/>
        <v>0</v>
      </c>
      <c r="J1034" s="177"/>
      <c r="K1034" s="198"/>
      <c r="L1034" s="198"/>
      <c r="M1034" s="198"/>
      <c r="N1034" s="198"/>
      <c r="O1034" s="198"/>
      <c r="P1034" s="198"/>
      <c r="Q1034" s="198"/>
      <c r="R1034" s="198"/>
    </row>
    <row r="1035" spans="1:18" s="3" customFormat="1" hidden="1">
      <c r="A1035" s="82" t="s">
        <v>31</v>
      </c>
      <c r="B1035" s="149">
        <v>774</v>
      </c>
      <c r="C1035" s="84" t="s">
        <v>25</v>
      </c>
      <c r="D1035" s="84" t="s">
        <v>25</v>
      </c>
      <c r="E1035" s="84" t="s">
        <v>421</v>
      </c>
      <c r="F1035" s="84" t="s">
        <v>32</v>
      </c>
      <c r="G1035" s="87"/>
      <c r="H1035" s="87"/>
      <c r="I1035" s="87"/>
      <c r="J1035" s="177"/>
      <c r="K1035" s="198"/>
      <c r="L1035" s="198"/>
      <c r="M1035" s="198"/>
      <c r="N1035" s="198"/>
      <c r="O1035" s="198"/>
      <c r="P1035" s="198"/>
      <c r="Q1035" s="198"/>
      <c r="R1035" s="198"/>
    </row>
    <row r="1036" spans="1:18" s="18" customFormat="1" ht="61.5" hidden="1" customHeight="1">
      <c r="A1036" s="135" t="s">
        <v>893</v>
      </c>
      <c r="B1036" s="84" t="s">
        <v>93</v>
      </c>
      <c r="C1036" s="84" t="s">
        <v>25</v>
      </c>
      <c r="D1036" s="84" t="s">
        <v>25</v>
      </c>
      <c r="E1036" s="84" t="s">
        <v>892</v>
      </c>
      <c r="F1036" s="84"/>
      <c r="G1036" s="87">
        <f>G1037</f>
        <v>0</v>
      </c>
      <c r="H1036" s="87">
        <f t="shared" ref="H1036:I1036" si="264">H1037</f>
        <v>0</v>
      </c>
      <c r="I1036" s="87">
        <f t="shared" si="264"/>
        <v>0</v>
      </c>
      <c r="J1036" s="177"/>
      <c r="K1036" s="199"/>
      <c r="L1036" s="199"/>
      <c r="M1036" s="199"/>
      <c r="N1036" s="199"/>
      <c r="O1036" s="199"/>
      <c r="P1036" s="199"/>
      <c r="Q1036" s="199"/>
      <c r="R1036" s="199"/>
    </row>
    <row r="1037" spans="1:18" s="18" customFormat="1" hidden="1">
      <c r="A1037" s="82" t="s">
        <v>62</v>
      </c>
      <c r="B1037" s="84" t="s">
        <v>93</v>
      </c>
      <c r="C1037" s="84" t="s">
        <v>25</v>
      </c>
      <c r="D1037" s="84" t="s">
        <v>25</v>
      </c>
      <c r="E1037" s="84" t="s">
        <v>892</v>
      </c>
      <c r="F1037" s="84" t="s">
        <v>63</v>
      </c>
      <c r="G1037" s="87">
        <f>G1038</f>
        <v>0</v>
      </c>
      <c r="H1037" s="87">
        <f>H1038</f>
        <v>0</v>
      </c>
      <c r="I1037" s="87">
        <f>I1038</f>
        <v>0</v>
      </c>
      <c r="J1037" s="177"/>
      <c r="K1037" s="199"/>
      <c r="L1037" s="199"/>
      <c r="M1037" s="199"/>
      <c r="N1037" s="199"/>
      <c r="O1037" s="199"/>
      <c r="P1037" s="199"/>
      <c r="Q1037" s="199"/>
      <c r="R1037" s="199"/>
    </row>
    <row r="1038" spans="1:18" s="18" customFormat="1" hidden="1">
      <c r="A1038" s="82" t="s">
        <v>178</v>
      </c>
      <c r="B1038" s="84" t="s">
        <v>93</v>
      </c>
      <c r="C1038" s="84" t="s">
        <v>25</v>
      </c>
      <c r="D1038" s="84" t="s">
        <v>25</v>
      </c>
      <c r="E1038" s="84" t="s">
        <v>892</v>
      </c>
      <c r="F1038" s="84" t="s">
        <v>179</v>
      </c>
      <c r="G1038" s="87">
        <f>3000000-3000000</f>
        <v>0</v>
      </c>
      <c r="H1038" s="87">
        <v>0</v>
      </c>
      <c r="I1038" s="87">
        <v>0</v>
      </c>
      <c r="J1038" s="177"/>
      <c r="K1038" s="199"/>
      <c r="L1038" s="199"/>
      <c r="M1038" s="199"/>
      <c r="N1038" s="199"/>
      <c r="O1038" s="199"/>
      <c r="P1038" s="199"/>
      <c r="Q1038" s="199"/>
      <c r="R1038" s="199"/>
    </row>
    <row r="1039" spans="1:18" s="18" customFormat="1" ht="26.4" hidden="1">
      <c r="A1039" s="82" t="s">
        <v>468</v>
      </c>
      <c r="B1039" s="84" t="s">
        <v>93</v>
      </c>
      <c r="C1039" s="84" t="s">
        <v>25</v>
      </c>
      <c r="D1039" s="84" t="s">
        <v>25</v>
      </c>
      <c r="E1039" s="84" t="s">
        <v>195</v>
      </c>
      <c r="F1039" s="84"/>
      <c r="G1039" s="87">
        <f>G1040</f>
        <v>0</v>
      </c>
      <c r="H1039" s="87">
        <f>H1040</f>
        <v>0</v>
      </c>
      <c r="I1039" s="87">
        <f>I1040</f>
        <v>0</v>
      </c>
      <c r="J1039" s="177"/>
      <c r="K1039" s="199"/>
      <c r="L1039" s="199"/>
      <c r="M1039" s="199"/>
      <c r="N1039" s="199"/>
      <c r="O1039" s="199"/>
      <c r="P1039" s="199"/>
      <c r="Q1039" s="199"/>
      <c r="R1039" s="199"/>
    </row>
    <row r="1040" spans="1:18" s="18" customFormat="1" hidden="1">
      <c r="A1040" s="82" t="s">
        <v>338</v>
      </c>
      <c r="B1040" s="84" t="s">
        <v>93</v>
      </c>
      <c r="C1040" s="84" t="s">
        <v>25</v>
      </c>
      <c r="D1040" s="84" t="s">
        <v>25</v>
      </c>
      <c r="E1040" s="84" t="s">
        <v>196</v>
      </c>
      <c r="F1040" s="84"/>
      <c r="G1040" s="87">
        <f>G1041</f>
        <v>0</v>
      </c>
      <c r="H1040" s="87">
        <f t="shared" ref="H1040:I1041" si="265">H1041</f>
        <v>0</v>
      </c>
      <c r="I1040" s="87">
        <f t="shared" si="265"/>
        <v>0</v>
      </c>
      <c r="J1040" s="177"/>
      <c r="K1040" s="199"/>
      <c r="L1040" s="199"/>
      <c r="M1040" s="199"/>
      <c r="N1040" s="199"/>
      <c r="O1040" s="199"/>
      <c r="P1040" s="199"/>
      <c r="Q1040" s="199"/>
      <c r="R1040" s="199"/>
    </row>
    <row r="1041" spans="1:18" s="18" customFormat="1" ht="26.4" hidden="1">
      <c r="A1041" s="82" t="s">
        <v>29</v>
      </c>
      <c r="B1041" s="84" t="s">
        <v>93</v>
      </c>
      <c r="C1041" s="84" t="s">
        <v>25</v>
      </c>
      <c r="D1041" s="84" t="s">
        <v>25</v>
      </c>
      <c r="E1041" s="84" t="s">
        <v>196</v>
      </c>
      <c r="F1041" s="84" t="s">
        <v>30</v>
      </c>
      <c r="G1041" s="87">
        <f>G1042</f>
        <v>0</v>
      </c>
      <c r="H1041" s="87">
        <f t="shared" si="265"/>
        <v>0</v>
      </c>
      <c r="I1041" s="87">
        <f t="shared" si="265"/>
        <v>0</v>
      </c>
      <c r="J1041" s="177"/>
      <c r="K1041" s="199"/>
      <c r="L1041" s="199"/>
      <c r="M1041" s="199"/>
      <c r="N1041" s="199"/>
      <c r="O1041" s="199"/>
      <c r="P1041" s="199"/>
      <c r="Q1041" s="199"/>
      <c r="R1041" s="199"/>
    </row>
    <row r="1042" spans="1:18" s="18" customFormat="1" hidden="1">
      <c r="A1042" s="82" t="s">
        <v>31</v>
      </c>
      <c r="B1042" s="84" t="s">
        <v>93</v>
      </c>
      <c r="C1042" s="84" t="s">
        <v>25</v>
      </c>
      <c r="D1042" s="84" t="s">
        <v>25</v>
      </c>
      <c r="E1042" s="84" t="s">
        <v>196</v>
      </c>
      <c r="F1042" s="84" t="s">
        <v>32</v>
      </c>
      <c r="G1042" s="87">
        <f>50000-50000</f>
        <v>0</v>
      </c>
      <c r="H1042" s="87"/>
      <c r="I1042" s="87"/>
      <c r="J1042" s="177"/>
      <c r="K1042" s="199"/>
      <c r="L1042" s="199"/>
      <c r="M1042" s="199"/>
      <c r="N1042" s="199"/>
      <c r="O1042" s="199"/>
      <c r="P1042" s="199"/>
      <c r="Q1042" s="199"/>
      <c r="R1042" s="199"/>
    </row>
    <row r="1043" spans="1:18">
      <c r="A1043" s="82" t="s">
        <v>121</v>
      </c>
      <c r="B1043" s="84" t="s">
        <v>93</v>
      </c>
      <c r="C1043" s="84" t="s">
        <v>25</v>
      </c>
      <c r="D1043" s="84" t="s">
        <v>122</v>
      </c>
      <c r="E1043" s="84"/>
      <c r="F1043" s="84"/>
      <c r="G1043" s="87">
        <f>G1045</f>
        <v>19154494.359999999</v>
      </c>
      <c r="H1043" s="87">
        <f t="shared" ref="H1043:I1043" si="266">H1045</f>
        <v>19887534.759999998</v>
      </c>
      <c r="I1043" s="87">
        <f t="shared" si="266"/>
        <v>20649896.77</v>
      </c>
      <c r="J1043" s="177"/>
    </row>
    <row r="1044" spans="1:18" ht="52.8" hidden="1">
      <c r="A1044" s="135" t="s">
        <v>123</v>
      </c>
      <c r="B1044" s="84" t="s">
        <v>93</v>
      </c>
      <c r="C1044" s="84" t="s">
        <v>25</v>
      </c>
      <c r="D1044" s="84" t="s">
        <v>122</v>
      </c>
      <c r="E1044" s="84"/>
      <c r="F1044" s="84"/>
      <c r="G1044" s="87"/>
      <c r="H1044" s="87"/>
      <c r="I1044" s="87"/>
      <c r="J1044" s="177"/>
    </row>
    <row r="1045" spans="1:18" ht="33.75" customHeight="1">
      <c r="A1045" s="359" t="s">
        <v>1168</v>
      </c>
      <c r="B1045" s="84" t="s">
        <v>93</v>
      </c>
      <c r="C1045" s="84" t="s">
        <v>25</v>
      </c>
      <c r="D1045" s="84" t="s">
        <v>122</v>
      </c>
      <c r="E1045" s="84" t="s">
        <v>187</v>
      </c>
      <c r="F1045" s="84"/>
      <c r="G1045" s="87">
        <f>G1060+G1075+G1079+G1050</f>
        <v>19154494.359999999</v>
      </c>
      <c r="H1045" s="87">
        <f>H1060+H1075+H1079+H1050</f>
        <v>19887534.759999998</v>
      </c>
      <c r="I1045" s="87">
        <f>I1060+I1075+I1079+I1050</f>
        <v>20649896.77</v>
      </c>
      <c r="J1045" s="177"/>
    </row>
    <row r="1046" spans="1:18" ht="30.75" hidden="1" customHeight="1">
      <c r="A1046" s="82"/>
      <c r="B1046" s="84"/>
      <c r="C1046" s="84"/>
      <c r="D1046" s="84"/>
      <c r="E1046" s="84"/>
      <c r="F1046" s="84"/>
      <c r="G1046" s="87"/>
      <c r="H1046" s="87"/>
      <c r="I1046" s="87"/>
      <c r="J1046" s="177"/>
    </row>
    <row r="1047" spans="1:18" s="18" customFormat="1" hidden="1">
      <c r="A1047" s="142"/>
      <c r="B1047" s="84"/>
      <c r="C1047" s="84"/>
      <c r="D1047" s="84"/>
      <c r="E1047" s="84"/>
      <c r="F1047" s="84"/>
      <c r="G1047" s="87"/>
      <c r="H1047" s="87"/>
      <c r="I1047" s="87"/>
      <c r="J1047" s="177"/>
      <c r="K1047" s="199"/>
      <c r="L1047" s="199"/>
      <c r="M1047" s="199"/>
      <c r="N1047" s="199"/>
      <c r="O1047" s="199"/>
      <c r="P1047" s="199"/>
      <c r="Q1047" s="199"/>
      <c r="R1047" s="199"/>
    </row>
    <row r="1048" spans="1:18" s="18" customFormat="1" hidden="1">
      <c r="A1048" s="82"/>
      <c r="B1048" s="84"/>
      <c r="C1048" s="84"/>
      <c r="D1048" s="84"/>
      <c r="E1048" s="84"/>
      <c r="F1048" s="84"/>
      <c r="G1048" s="87"/>
      <c r="H1048" s="87"/>
      <c r="I1048" s="87"/>
      <c r="J1048" s="177"/>
      <c r="K1048" s="199"/>
      <c r="L1048" s="199"/>
      <c r="M1048" s="199"/>
      <c r="N1048" s="199"/>
      <c r="O1048" s="199"/>
      <c r="P1048" s="199"/>
      <c r="Q1048" s="199"/>
      <c r="R1048" s="199"/>
    </row>
    <row r="1049" spans="1:18" s="18" customFormat="1" hidden="1">
      <c r="A1049" s="82"/>
      <c r="B1049" s="84"/>
      <c r="C1049" s="84"/>
      <c r="D1049" s="84"/>
      <c r="E1049" s="84"/>
      <c r="F1049" s="84"/>
      <c r="G1049" s="87"/>
      <c r="H1049" s="87"/>
      <c r="I1049" s="87"/>
      <c r="J1049" s="177"/>
      <c r="K1049" s="199"/>
      <c r="L1049" s="199"/>
      <c r="M1049" s="199"/>
      <c r="N1049" s="199"/>
      <c r="O1049" s="199"/>
      <c r="P1049" s="199"/>
      <c r="Q1049" s="199"/>
      <c r="R1049" s="199"/>
    </row>
    <row r="1050" spans="1:18" s="18" customFormat="1" ht="30" customHeight="1">
      <c r="A1050" s="82" t="s">
        <v>89</v>
      </c>
      <c r="B1050" s="84" t="s">
        <v>93</v>
      </c>
      <c r="C1050" s="84" t="s">
        <v>25</v>
      </c>
      <c r="D1050" s="84" t="s">
        <v>122</v>
      </c>
      <c r="E1050" s="84" t="s">
        <v>213</v>
      </c>
      <c r="F1050" s="84"/>
      <c r="G1050" s="87">
        <f>G1051+G1057+G1054</f>
        <v>153276</v>
      </c>
      <c r="H1050" s="87">
        <f>H1051+H1057</f>
        <v>153276</v>
      </c>
      <c r="I1050" s="87">
        <f>I1051+I1057</f>
        <v>153276</v>
      </c>
      <c r="J1050" s="177"/>
      <c r="K1050" s="199"/>
      <c r="L1050" s="199"/>
      <c r="M1050" s="199"/>
      <c r="N1050" s="199"/>
      <c r="O1050" s="199"/>
      <c r="P1050" s="199"/>
      <c r="Q1050" s="199"/>
      <c r="R1050" s="199"/>
    </row>
    <row r="1051" spans="1:18" ht="33" customHeight="1">
      <c r="A1051" s="82" t="s">
        <v>948</v>
      </c>
      <c r="B1051" s="84" t="s">
        <v>93</v>
      </c>
      <c r="C1051" s="84" t="s">
        <v>25</v>
      </c>
      <c r="D1051" s="84" t="s">
        <v>122</v>
      </c>
      <c r="E1051" s="84" t="s">
        <v>924</v>
      </c>
      <c r="F1051" s="84"/>
      <c r="G1051" s="87">
        <f>G1052</f>
        <v>105000</v>
      </c>
      <c r="H1051" s="87">
        <f t="shared" ref="H1051:I1052" si="267">H1052</f>
        <v>105000</v>
      </c>
      <c r="I1051" s="87">
        <f t="shared" si="267"/>
        <v>105000</v>
      </c>
      <c r="J1051" s="177"/>
    </row>
    <row r="1052" spans="1:18" ht="24.75" customHeight="1">
      <c r="A1052" s="82" t="s">
        <v>35</v>
      </c>
      <c r="B1052" s="84" t="s">
        <v>93</v>
      </c>
      <c r="C1052" s="84" t="s">
        <v>25</v>
      </c>
      <c r="D1052" s="84" t="s">
        <v>122</v>
      </c>
      <c r="E1052" s="84" t="s">
        <v>924</v>
      </c>
      <c r="F1052" s="84" t="s">
        <v>36</v>
      </c>
      <c r="G1052" s="87">
        <f>G1053</f>
        <v>105000</v>
      </c>
      <c r="H1052" s="87">
        <f t="shared" si="267"/>
        <v>105000</v>
      </c>
      <c r="I1052" s="87">
        <f t="shared" si="267"/>
        <v>105000</v>
      </c>
      <c r="J1052" s="177"/>
    </row>
    <row r="1053" spans="1:18" ht="36.75" customHeight="1">
      <c r="A1053" s="82" t="s">
        <v>37</v>
      </c>
      <c r="B1053" s="84" t="s">
        <v>93</v>
      </c>
      <c r="C1053" s="84" t="s">
        <v>25</v>
      </c>
      <c r="D1053" s="84" t="s">
        <v>122</v>
      </c>
      <c r="E1053" s="84" t="s">
        <v>924</v>
      </c>
      <c r="F1053" s="84" t="s">
        <v>38</v>
      </c>
      <c r="G1053" s="70">
        <v>105000</v>
      </c>
      <c r="H1053" s="87">
        <v>105000</v>
      </c>
      <c r="I1053" s="87">
        <v>105000</v>
      </c>
      <c r="J1053" s="177"/>
    </row>
    <row r="1054" spans="1:18" s="18" customFormat="1" ht="57.75" hidden="1" customHeight="1">
      <c r="A1054" s="281" t="s">
        <v>1004</v>
      </c>
      <c r="B1054" s="84" t="s">
        <v>93</v>
      </c>
      <c r="C1054" s="84" t="s">
        <v>25</v>
      </c>
      <c r="D1054" s="84" t="s">
        <v>122</v>
      </c>
      <c r="E1054" s="84" t="s">
        <v>1003</v>
      </c>
      <c r="F1054" s="84"/>
      <c r="G1054" s="70">
        <f t="shared" ref="G1054:I1055" si="268">G1055</f>
        <v>0</v>
      </c>
      <c r="H1054" s="87">
        <f t="shared" si="268"/>
        <v>0</v>
      </c>
      <c r="I1054" s="87">
        <f t="shared" si="268"/>
        <v>0</v>
      </c>
      <c r="J1054" s="177"/>
      <c r="K1054" s="199"/>
      <c r="L1054" s="199"/>
      <c r="M1054" s="199"/>
      <c r="N1054" s="199"/>
      <c r="O1054" s="199"/>
      <c r="P1054" s="199"/>
      <c r="Q1054" s="199"/>
      <c r="R1054" s="199"/>
    </row>
    <row r="1055" spans="1:18" s="18" customFormat="1" hidden="1">
      <c r="A1055" s="82" t="s">
        <v>147</v>
      </c>
      <c r="B1055" s="84" t="s">
        <v>93</v>
      </c>
      <c r="C1055" s="84" t="s">
        <v>25</v>
      </c>
      <c r="D1055" s="84" t="s">
        <v>122</v>
      </c>
      <c r="E1055" s="84" t="s">
        <v>1003</v>
      </c>
      <c r="F1055" s="84" t="s">
        <v>148</v>
      </c>
      <c r="G1055" s="70">
        <f t="shared" si="268"/>
        <v>0</v>
      </c>
      <c r="H1055" s="87">
        <f t="shared" si="268"/>
        <v>0</v>
      </c>
      <c r="I1055" s="87">
        <f t="shared" si="268"/>
        <v>0</v>
      </c>
      <c r="J1055" s="177"/>
      <c r="K1055" s="199"/>
      <c r="L1055" s="199"/>
      <c r="M1055" s="199"/>
      <c r="N1055" s="199"/>
      <c r="O1055" s="199"/>
      <c r="P1055" s="199"/>
      <c r="Q1055" s="199"/>
      <c r="R1055" s="199"/>
    </row>
    <row r="1056" spans="1:18" s="18" customFormat="1" hidden="1">
      <c r="A1056" s="82" t="s">
        <v>894</v>
      </c>
      <c r="B1056" s="84" t="s">
        <v>93</v>
      </c>
      <c r="C1056" s="84" t="s">
        <v>25</v>
      </c>
      <c r="D1056" s="84" t="s">
        <v>122</v>
      </c>
      <c r="E1056" s="84" t="s">
        <v>1003</v>
      </c>
      <c r="F1056" s="84" t="s">
        <v>891</v>
      </c>
      <c r="G1056" s="70"/>
      <c r="H1056" s="87"/>
      <c r="I1056" s="87"/>
      <c r="J1056" s="177"/>
      <c r="K1056" s="199"/>
      <c r="L1056" s="199"/>
      <c r="M1056" s="199"/>
      <c r="N1056" s="199"/>
      <c r="O1056" s="199"/>
      <c r="P1056" s="199"/>
      <c r="Q1056" s="199"/>
      <c r="R1056" s="199"/>
    </row>
    <row r="1057" spans="1:18" s="18" customFormat="1" ht="39.6">
      <c r="A1057" s="281" t="s">
        <v>855</v>
      </c>
      <c r="B1057" s="84" t="s">
        <v>93</v>
      </c>
      <c r="C1057" s="84" t="s">
        <v>25</v>
      </c>
      <c r="D1057" s="84" t="s">
        <v>122</v>
      </c>
      <c r="E1057" s="84" t="s">
        <v>854</v>
      </c>
      <c r="F1057" s="84"/>
      <c r="G1057" s="70">
        <f t="shared" ref="G1057:I1058" si="269">G1058</f>
        <v>48276</v>
      </c>
      <c r="H1057" s="87">
        <f t="shared" si="269"/>
        <v>48276</v>
      </c>
      <c r="I1057" s="87">
        <f t="shared" si="269"/>
        <v>48276</v>
      </c>
      <c r="J1057" s="177"/>
      <c r="K1057" s="199"/>
      <c r="L1057" s="199"/>
      <c r="M1057" s="199"/>
      <c r="N1057" s="199"/>
      <c r="O1057" s="199"/>
      <c r="P1057" s="199"/>
      <c r="Q1057" s="199"/>
      <c r="R1057" s="199"/>
    </row>
    <row r="1058" spans="1:18" s="18" customFormat="1">
      <c r="A1058" s="82" t="s">
        <v>147</v>
      </c>
      <c r="B1058" s="84" t="s">
        <v>93</v>
      </c>
      <c r="C1058" s="84" t="s">
        <v>25</v>
      </c>
      <c r="D1058" s="84" t="s">
        <v>122</v>
      </c>
      <c r="E1058" s="84" t="s">
        <v>854</v>
      </c>
      <c r="F1058" s="84" t="s">
        <v>148</v>
      </c>
      <c r="G1058" s="70">
        <f t="shared" si="269"/>
        <v>48276</v>
      </c>
      <c r="H1058" s="87">
        <f t="shared" si="269"/>
        <v>48276</v>
      </c>
      <c r="I1058" s="87">
        <f t="shared" si="269"/>
        <v>48276</v>
      </c>
      <c r="J1058" s="177"/>
      <c r="K1058" s="199"/>
      <c r="L1058" s="199"/>
      <c r="M1058" s="199"/>
      <c r="N1058" s="199"/>
      <c r="O1058" s="199"/>
      <c r="P1058" s="199"/>
      <c r="Q1058" s="199"/>
      <c r="R1058" s="199"/>
    </row>
    <row r="1059" spans="1:18" s="18" customFormat="1">
      <c r="A1059" s="82" t="s">
        <v>1088</v>
      </c>
      <c r="B1059" s="84" t="s">
        <v>93</v>
      </c>
      <c r="C1059" s="84" t="s">
        <v>25</v>
      </c>
      <c r="D1059" s="84" t="s">
        <v>122</v>
      </c>
      <c r="E1059" s="84" t="s">
        <v>854</v>
      </c>
      <c r="F1059" s="84" t="s">
        <v>1087</v>
      </c>
      <c r="G1059" s="70">
        <v>48276</v>
      </c>
      <c r="H1059" s="87">
        <v>48276</v>
      </c>
      <c r="I1059" s="87">
        <v>48276</v>
      </c>
      <c r="J1059" s="177"/>
      <c r="K1059" s="199"/>
      <c r="L1059" s="199"/>
      <c r="M1059" s="199"/>
      <c r="N1059" s="199"/>
      <c r="O1059" s="199"/>
      <c r="P1059" s="199"/>
      <c r="Q1059" s="199"/>
      <c r="R1059" s="199"/>
    </row>
    <row r="1060" spans="1:18" s="18" customFormat="1" ht="32.25" customHeight="1">
      <c r="A1060" s="82" t="s">
        <v>142</v>
      </c>
      <c r="B1060" s="84" t="s">
        <v>93</v>
      </c>
      <c r="C1060" s="84" t="s">
        <v>25</v>
      </c>
      <c r="D1060" s="84" t="s">
        <v>122</v>
      </c>
      <c r="E1060" s="84" t="s">
        <v>225</v>
      </c>
      <c r="F1060" s="84"/>
      <c r="G1060" s="70">
        <f>G1061</f>
        <v>19001218.359999999</v>
      </c>
      <c r="H1060" s="87">
        <f t="shared" ref="H1060:I1060" si="270">H1061</f>
        <v>19734258.759999998</v>
      </c>
      <c r="I1060" s="87">
        <f t="shared" si="270"/>
        <v>20496620.77</v>
      </c>
      <c r="J1060" s="177"/>
      <c r="K1060" s="199"/>
      <c r="L1060" s="199"/>
      <c r="M1060" s="199"/>
      <c r="N1060" s="199"/>
      <c r="O1060" s="199"/>
      <c r="P1060" s="199"/>
      <c r="Q1060" s="199"/>
      <c r="R1060" s="199"/>
    </row>
    <row r="1061" spans="1:18" s="18" customFormat="1" ht="26.4">
      <c r="A1061" s="82" t="s">
        <v>75</v>
      </c>
      <c r="B1061" s="84" t="s">
        <v>93</v>
      </c>
      <c r="C1061" s="84" t="s">
        <v>25</v>
      </c>
      <c r="D1061" s="84" t="s">
        <v>122</v>
      </c>
      <c r="E1061" s="84" t="s">
        <v>226</v>
      </c>
      <c r="F1061" s="84"/>
      <c r="G1061" s="87">
        <f>G1062+G1064+G1066</f>
        <v>19001218.359999999</v>
      </c>
      <c r="H1061" s="87">
        <f t="shared" ref="H1061:I1061" si="271">H1062+H1064+H1066</f>
        <v>19734258.759999998</v>
      </c>
      <c r="I1061" s="87">
        <f t="shared" si="271"/>
        <v>20496620.77</v>
      </c>
      <c r="J1061" s="177"/>
      <c r="K1061" s="199"/>
      <c r="L1061" s="199"/>
      <c r="M1061" s="199"/>
      <c r="N1061" s="199"/>
      <c r="O1061" s="199"/>
      <c r="P1061" s="199"/>
      <c r="Q1061" s="199"/>
      <c r="R1061" s="199"/>
    </row>
    <row r="1062" spans="1:18" ht="66">
      <c r="A1062" s="82" t="s">
        <v>54</v>
      </c>
      <c r="B1062" s="84" t="s">
        <v>93</v>
      </c>
      <c r="C1062" s="84" t="s">
        <v>25</v>
      </c>
      <c r="D1062" s="84" t="s">
        <v>122</v>
      </c>
      <c r="E1062" s="84" t="s">
        <v>226</v>
      </c>
      <c r="F1062" s="84" t="s">
        <v>57</v>
      </c>
      <c r="G1062" s="87">
        <f>G1063</f>
        <v>18548140</v>
      </c>
      <c r="H1062" s="87">
        <f>H1063</f>
        <v>19281180.399999999</v>
      </c>
      <c r="I1062" s="87">
        <f>I1063</f>
        <v>20043542.41</v>
      </c>
      <c r="J1062" s="177"/>
    </row>
    <row r="1063" spans="1:18" ht="26.4">
      <c r="A1063" s="82" t="s">
        <v>55</v>
      </c>
      <c r="B1063" s="84" t="s">
        <v>93</v>
      </c>
      <c r="C1063" s="84" t="s">
        <v>25</v>
      </c>
      <c r="D1063" s="84" t="s">
        <v>122</v>
      </c>
      <c r="E1063" s="84" t="s">
        <v>226</v>
      </c>
      <c r="F1063" s="84" t="s">
        <v>58</v>
      </c>
      <c r="G1063" s="70">
        <f>14075277+4250733+222130</f>
        <v>18548140</v>
      </c>
      <c r="H1063" s="87">
        <f>14638288.08+4420762.32+222130</f>
        <v>19281180.399999999</v>
      </c>
      <c r="I1063" s="87">
        <f>15223819.6+4597592.81+222130</f>
        <v>20043542.41</v>
      </c>
      <c r="J1063" s="177"/>
    </row>
    <row r="1064" spans="1:18" ht="26.4">
      <c r="A1064" s="82" t="s">
        <v>35</v>
      </c>
      <c r="B1064" s="84" t="s">
        <v>93</v>
      </c>
      <c r="C1064" s="84" t="s">
        <v>25</v>
      </c>
      <c r="D1064" s="84" t="s">
        <v>122</v>
      </c>
      <c r="E1064" s="84" t="s">
        <v>226</v>
      </c>
      <c r="F1064" s="84" t="s">
        <v>36</v>
      </c>
      <c r="G1064" s="70">
        <f>G1065</f>
        <v>453078.36</v>
      </c>
      <c r="H1064" s="87">
        <f>H1065</f>
        <v>453078.36</v>
      </c>
      <c r="I1064" s="87">
        <f>I1065</f>
        <v>453078.36</v>
      </c>
      <c r="J1064" s="177"/>
    </row>
    <row r="1065" spans="1:18" ht="26.4">
      <c r="A1065" s="82" t="s">
        <v>37</v>
      </c>
      <c r="B1065" s="84" t="s">
        <v>93</v>
      </c>
      <c r="C1065" s="84" t="s">
        <v>25</v>
      </c>
      <c r="D1065" s="84" t="s">
        <v>122</v>
      </c>
      <c r="E1065" s="84" t="s">
        <v>226</v>
      </c>
      <c r="F1065" s="84" t="s">
        <v>38</v>
      </c>
      <c r="G1065" s="70">
        <v>453078.36</v>
      </c>
      <c r="H1065" s="87">
        <v>453078.36</v>
      </c>
      <c r="I1065" s="87">
        <v>453078.36</v>
      </c>
      <c r="J1065" s="177"/>
    </row>
    <row r="1066" spans="1:18" hidden="1">
      <c r="A1066" s="82" t="s">
        <v>62</v>
      </c>
      <c r="B1066" s="84" t="s">
        <v>93</v>
      </c>
      <c r="C1066" s="84" t="s">
        <v>25</v>
      </c>
      <c r="D1066" s="84" t="s">
        <v>122</v>
      </c>
      <c r="E1066" s="84" t="s">
        <v>226</v>
      </c>
      <c r="F1066" s="84" t="s">
        <v>63</v>
      </c>
      <c r="G1066" s="27">
        <f>G1068+G1067</f>
        <v>0</v>
      </c>
      <c r="H1066" s="94">
        <f>H1068</f>
        <v>0</v>
      </c>
      <c r="I1066" s="94">
        <f>I1068</f>
        <v>0</v>
      </c>
      <c r="J1066" s="193"/>
    </row>
    <row r="1067" spans="1:18" hidden="1">
      <c r="A1067" s="82" t="s">
        <v>327</v>
      </c>
      <c r="B1067" s="84" t="s">
        <v>93</v>
      </c>
      <c r="C1067" s="84" t="s">
        <v>25</v>
      </c>
      <c r="D1067" s="84" t="s">
        <v>122</v>
      </c>
      <c r="E1067" s="84" t="s">
        <v>226</v>
      </c>
      <c r="F1067" s="84" t="s">
        <v>326</v>
      </c>
      <c r="G1067" s="27"/>
      <c r="H1067" s="94">
        <v>0</v>
      </c>
      <c r="I1067" s="94">
        <v>0</v>
      </c>
      <c r="J1067" s="193"/>
    </row>
    <row r="1068" spans="1:18" hidden="1">
      <c r="A1068" s="82" t="s">
        <v>65</v>
      </c>
      <c r="B1068" s="84" t="s">
        <v>93</v>
      </c>
      <c r="C1068" s="84" t="s">
        <v>25</v>
      </c>
      <c r="D1068" s="84" t="s">
        <v>122</v>
      </c>
      <c r="E1068" s="84" t="s">
        <v>226</v>
      </c>
      <c r="F1068" s="84" t="s">
        <v>66</v>
      </c>
      <c r="G1068" s="27"/>
      <c r="H1068" s="94">
        <v>0</v>
      </c>
      <c r="I1068" s="94">
        <v>0</v>
      </c>
      <c r="J1068" s="193"/>
    </row>
    <row r="1069" spans="1:18" ht="19.5" hidden="1" customHeight="1">
      <c r="A1069" s="82" t="s">
        <v>170</v>
      </c>
      <c r="B1069" s="84" t="s">
        <v>93</v>
      </c>
      <c r="C1069" s="84" t="s">
        <v>25</v>
      </c>
      <c r="D1069" s="84" t="s">
        <v>122</v>
      </c>
      <c r="E1069" s="84"/>
      <c r="F1069" s="84"/>
      <c r="G1069" s="70">
        <f>G1070</f>
        <v>0</v>
      </c>
      <c r="H1069" s="87">
        <f t="shared" ref="H1069:I1069" si="272">H1070</f>
        <v>0</v>
      </c>
      <c r="I1069" s="87">
        <f t="shared" si="272"/>
        <v>0</v>
      </c>
      <c r="J1069" s="177"/>
    </row>
    <row r="1070" spans="1:18" ht="47.25" hidden="1" customHeight="1">
      <c r="A1070" s="82" t="s">
        <v>452</v>
      </c>
      <c r="B1070" s="84" t="s">
        <v>93</v>
      </c>
      <c r="C1070" s="84" t="s">
        <v>25</v>
      </c>
      <c r="D1070" s="84" t="s">
        <v>122</v>
      </c>
      <c r="E1070" s="84" t="s">
        <v>451</v>
      </c>
      <c r="F1070" s="84"/>
      <c r="G1070" s="70">
        <f>G1071</f>
        <v>0</v>
      </c>
      <c r="H1070" s="87">
        <f t="shared" ref="H1070:I1072" si="273">H1071</f>
        <v>0</v>
      </c>
      <c r="I1070" s="87">
        <f t="shared" si="273"/>
        <v>0</v>
      </c>
      <c r="J1070" s="177"/>
    </row>
    <row r="1071" spans="1:18" ht="33.75" hidden="1" customHeight="1">
      <c r="A1071" s="82" t="s">
        <v>450</v>
      </c>
      <c r="B1071" s="84" t="s">
        <v>93</v>
      </c>
      <c r="C1071" s="84" t="s">
        <v>25</v>
      </c>
      <c r="D1071" s="84" t="s">
        <v>122</v>
      </c>
      <c r="E1071" s="84" t="s">
        <v>448</v>
      </c>
      <c r="F1071" s="84"/>
      <c r="G1071" s="70">
        <f>G1072</f>
        <v>0</v>
      </c>
      <c r="H1071" s="87">
        <f t="shared" si="273"/>
        <v>0</v>
      </c>
      <c r="I1071" s="87">
        <f t="shared" si="273"/>
        <v>0</v>
      </c>
      <c r="J1071" s="177"/>
    </row>
    <row r="1072" spans="1:18" ht="17.25" hidden="1" customHeight="1">
      <c r="A1072" s="82" t="s">
        <v>449</v>
      </c>
      <c r="B1072" s="84" t="s">
        <v>93</v>
      </c>
      <c r="C1072" s="84" t="s">
        <v>25</v>
      </c>
      <c r="D1072" s="84" t="s">
        <v>122</v>
      </c>
      <c r="E1072" s="84" t="s">
        <v>448</v>
      </c>
      <c r="F1072" s="84" t="s">
        <v>36</v>
      </c>
      <c r="G1072" s="70">
        <f>G1073</f>
        <v>0</v>
      </c>
      <c r="H1072" s="87">
        <f t="shared" si="273"/>
        <v>0</v>
      </c>
      <c r="I1072" s="87">
        <f t="shared" si="273"/>
        <v>0</v>
      </c>
      <c r="J1072" s="177"/>
    </row>
    <row r="1073" spans="1:18" ht="26.25" hidden="1" customHeight="1">
      <c r="A1073" s="82" t="s">
        <v>37</v>
      </c>
      <c r="B1073" s="84" t="s">
        <v>93</v>
      </c>
      <c r="C1073" s="84" t="s">
        <v>25</v>
      </c>
      <c r="D1073" s="84" t="s">
        <v>122</v>
      </c>
      <c r="E1073" s="84" t="s">
        <v>448</v>
      </c>
      <c r="F1073" s="84" t="s">
        <v>38</v>
      </c>
      <c r="G1073" s="70">
        <f>16000-16000</f>
        <v>0</v>
      </c>
      <c r="H1073" s="127"/>
      <c r="I1073" s="127"/>
      <c r="J1073" s="197"/>
    </row>
    <row r="1074" spans="1:18" ht="30.75" hidden="1" customHeight="1">
      <c r="A1074" s="82"/>
      <c r="B1074" s="84"/>
      <c r="C1074" s="84"/>
      <c r="D1074" s="84"/>
      <c r="E1074" s="84"/>
      <c r="F1074" s="84"/>
      <c r="G1074" s="70"/>
      <c r="H1074" s="87"/>
      <c r="I1074" s="87"/>
      <c r="J1074" s="177"/>
    </row>
    <row r="1075" spans="1:18" s="18" customFormat="1" ht="39.6" hidden="1">
      <c r="A1075" s="281" t="s">
        <v>855</v>
      </c>
      <c r="B1075" s="84" t="s">
        <v>93</v>
      </c>
      <c r="C1075" s="84" t="s">
        <v>25</v>
      </c>
      <c r="D1075" s="84" t="s">
        <v>122</v>
      </c>
      <c r="E1075" s="84" t="s">
        <v>890</v>
      </c>
      <c r="F1075" s="84"/>
      <c r="G1075" s="70">
        <f t="shared" ref="G1075:I1077" si="274">G1076</f>
        <v>0</v>
      </c>
      <c r="H1075" s="87">
        <f t="shared" si="274"/>
        <v>0</v>
      </c>
      <c r="I1075" s="87">
        <f t="shared" si="274"/>
        <v>0</v>
      </c>
      <c r="J1075" s="177"/>
      <c r="K1075" s="199"/>
      <c r="L1075" s="199"/>
      <c r="M1075" s="199"/>
      <c r="N1075" s="199"/>
      <c r="O1075" s="199"/>
      <c r="P1075" s="199"/>
      <c r="Q1075" s="199"/>
      <c r="R1075" s="199"/>
    </row>
    <row r="1076" spans="1:18" s="18" customFormat="1" ht="39.6" hidden="1">
      <c r="A1076" s="281" t="s">
        <v>855</v>
      </c>
      <c r="B1076" s="84" t="s">
        <v>93</v>
      </c>
      <c r="C1076" s="84" t="s">
        <v>25</v>
      </c>
      <c r="D1076" s="84" t="s">
        <v>122</v>
      </c>
      <c r="E1076" s="84" t="s">
        <v>889</v>
      </c>
      <c r="F1076" s="84"/>
      <c r="G1076" s="70">
        <f t="shared" si="274"/>
        <v>0</v>
      </c>
      <c r="H1076" s="87">
        <f t="shared" si="274"/>
        <v>0</v>
      </c>
      <c r="I1076" s="87">
        <f t="shared" si="274"/>
        <v>0</v>
      </c>
      <c r="J1076" s="177"/>
      <c r="K1076" s="199"/>
      <c r="L1076" s="199"/>
      <c r="M1076" s="199"/>
      <c r="N1076" s="199"/>
      <c r="O1076" s="199"/>
      <c r="P1076" s="199"/>
      <c r="Q1076" s="199"/>
      <c r="R1076" s="199"/>
    </row>
    <row r="1077" spans="1:18" s="18" customFormat="1" hidden="1">
      <c r="A1077" s="82" t="s">
        <v>147</v>
      </c>
      <c r="B1077" s="84" t="s">
        <v>93</v>
      </c>
      <c r="C1077" s="84" t="s">
        <v>25</v>
      </c>
      <c r="D1077" s="84" t="s">
        <v>122</v>
      </c>
      <c r="E1077" s="84" t="s">
        <v>889</v>
      </c>
      <c r="F1077" s="84" t="s">
        <v>148</v>
      </c>
      <c r="G1077" s="70">
        <f t="shared" si="274"/>
        <v>0</v>
      </c>
      <c r="H1077" s="87">
        <f t="shared" si="274"/>
        <v>0</v>
      </c>
      <c r="I1077" s="87">
        <f t="shared" si="274"/>
        <v>0</v>
      </c>
      <c r="J1077" s="177"/>
      <c r="K1077" s="199"/>
      <c r="L1077" s="199"/>
      <c r="M1077" s="199"/>
      <c r="N1077" s="199"/>
      <c r="O1077" s="199"/>
      <c r="P1077" s="199"/>
      <c r="Q1077" s="199"/>
      <c r="R1077" s="199"/>
    </row>
    <row r="1078" spans="1:18" s="18" customFormat="1" hidden="1">
      <c r="A1078" s="82" t="s">
        <v>894</v>
      </c>
      <c r="B1078" s="84" t="s">
        <v>93</v>
      </c>
      <c r="C1078" s="84" t="s">
        <v>25</v>
      </c>
      <c r="D1078" s="84" t="s">
        <v>122</v>
      </c>
      <c r="E1078" s="84" t="s">
        <v>889</v>
      </c>
      <c r="F1078" s="84" t="s">
        <v>891</v>
      </c>
      <c r="G1078" s="70">
        <f>52800+123200-176000</f>
        <v>0</v>
      </c>
      <c r="H1078" s="87">
        <f>52800+53402-106202</f>
        <v>0</v>
      </c>
      <c r="I1078" s="87">
        <f>53402+52800-106202</f>
        <v>0</v>
      </c>
      <c r="J1078" s="177"/>
      <c r="K1078" s="199"/>
      <c r="L1078" s="199"/>
      <c r="M1078" s="199"/>
      <c r="N1078" s="199"/>
      <c r="O1078" s="199"/>
      <c r="P1078" s="199"/>
      <c r="Q1078" s="199"/>
      <c r="R1078" s="199"/>
    </row>
    <row r="1079" spans="1:18" ht="33" hidden="1" customHeight="1">
      <c r="A1079" s="82" t="s">
        <v>948</v>
      </c>
      <c r="B1079" s="84" t="s">
        <v>93</v>
      </c>
      <c r="C1079" s="84" t="s">
        <v>25</v>
      </c>
      <c r="D1079" s="84" t="s">
        <v>122</v>
      </c>
      <c r="E1079" s="84" t="s">
        <v>931</v>
      </c>
      <c r="F1079" s="84"/>
      <c r="G1079" s="70">
        <f>G1080</f>
        <v>0</v>
      </c>
      <c r="H1079" s="87">
        <f t="shared" ref="H1079:I1079" si="275">H1080</f>
        <v>0</v>
      </c>
      <c r="I1079" s="87">
        <f t="shared" si="275"/>
        <v>0</v>
      </c>
      <c r="J1079" s="177"/>
    </row>
    <row r="1080" spans="1:18" ht="24.75" hidden="1" customHeight="1">
      <c r="A1080" s="82" t="s">
        <v>35</v>
      </c>
      <c r="B1080" s="84" t="s">
        <v>93</v>
      </c>
      <c r="C1080" s="84" t="s">
        <v>25</v>
      </c>
      <c r="D1080" s="84" t="s">
        <v>122</v>
      </c>
      <c r="E1080" s="84" t="s">
        <v>931</v>
      </c>
      <c r="F1080" s="84" t="s">
        <v>36</v>
      </c>
      <c r="G1080" s="70">
        <f>G1081</f>
        <v>0</v>
      </c>
      <c r="H1080" s="87">
        <f t="shared" ref="H1080:I1080" si="276">H1081</f>
        <v>0</v>
      </c>
      <c r="I1080" s="87">
        <f t="shared" si="276"/>
        <v>0</v>
      </c>
      <c r="J1080" s="177"/>
    </row>
    <row r="1081" spans="1:18" ht="25.95" hidden="1" customHeight="1">
      <c r="A1081" s="82" t="s">
        <v>37</v>
      </c>
      <c r="B1081" s="84" t="s">
        <v>93</v>
      </c>
      <c r="C1081" s="84" t="s">
        <v>25</v>
      </c>
      <c r="D1081" s="84" t="s">
        <v>122</v>
      </c>
      <c r="E1081" s="84" t="s">
        <v>931</v>
      </c>
      <c r="F1081" s="84" t="s">
        <v>38</v>
      </c>
      <c r="G1081" s="70">
        <f>100000-100000</f>
        <v>0</v>
      </c>
      <c r="H1081" s="87">
        <v>0</v>
      </c>
      <c r="I1081" s="87">
        <v>0</v>
      </c>
      <c r="J1081" s="177"/>
    </row>
    <row r="1082" spans="1:18">
      <c r="A1082" s="265" t="s">
        <v>144</v>
      </c>
      <c r="B1082" s="162" t="s">
        <v>93</v>
      </c>
      <c r="C1082" s="267" t="s">
        <v>68</v>
      </c>
      <c r="D1082" s="267"/>
      <c r="E1082" s="267"/>
      <c r="F1082" s="267"/>
      <c r="G1082" s="38">
        <f>G1083+G1088</f>
        <v>27136607.91</v>
      </c>
      <c r="H1082" s="264">
        <f>H1083+H1088</f>
        <v>26674314.710000001</v>
      </c>
      <c r="I1082" s="264">
        <f>I1083+I1088</f>
        <v>27321297.009999998</v>
      </c>
      <c r="J1082" s="190"/>
    </row>
    <row r="1083" spans="1:18">
      <c r="A1083" s="82" t="s">
        <v>145</v>
      </c>
      <c r="B1083" s="84" t="s">
        <v>93</v>
      </c>
      <c r="C1083" s="84" t="s">
        <v>68</v>
      </c>
      <c r="D1083" s="84" t="s">
        <v>18</v>
      </c>
      <c r="E1083" s="84"/>
      <c r="F1083" s="84"/>
      <c r="G1083" s="70">
        <f>G1084</f>
        <v>61920</v>
      </c>
      <c r="H1083" s="87">
        <f>H1084</f>
        <v>61920</v>
      </c>
      <c r="I1083" s="87">
        <f>I1084</f>
        <v>61920</v>
      </c>
      <c r="J1083" s="177"/>
    </row>
    <row r="1084" spans="1:18" s="43" customFormat="1" ht="30.75" customHeight="1">
      <c r="A1084" s="359" t="s">
        <v>1180</v>
      </c>
      <c r="B1084" s="84" t="s">
        <v>93</v>
      </c>
      <c r="C1084" s="84" t="s">
        <v>68</v>
      </c>
      <c r="D1084" s="84" t="s">
        <v>18</v>
      </c>
      <c r="E1084" s="84" t="s">
        <v>285</v>
      </c>
      <c r="F1084" s="168"/>
      <c r="G1084" s="87">
        <f t="shared" ref="G1084:I1086" si="277">G1085</f>
        <v>61920</v>
      </c>
      <c r="H1084" s="87">
        <f t="shared" si="277"/>
        <v>61920</v>
      </c>
      <c r="I1084" s="87">
        <f t="shared" si="277"/>
        <v>61920</v>
      </c>
      <c r="J1084" s="177"/>
      <c r="K1084" s="217"/>
      <c r="L1084" s="217"/>
      <c r="M1084" s="217"/>
      <c r="N1084" s="217"/>
      <c r="O1084" s="217"/>
      <c r="P1084" s="217"/>
      <c r="Q1084" s="217"/>
      <c r="R1084" s="217"/>
    </row>
    <row r="1085" spans="1:18" s="43" customFormat="1">
      <c r="A1085" s="82" t="s">
        <v>146</v>
      </c>
      <c r="B1085" s="84" t="s">
        <v>93</v>
      </c>
      <c r="C1085" s="84" t="s">
        <v>68</v>
      </c>
      <c r="D1085" s="84" t="s">
        <v>18</v>
      </c>
      <c r="E1085" s="84" t="s">
        <v>289</v>
      </c>
      <c r="F1085" s="168"/>
      <c r="G1085" s="87">
        <f t="shared" si="277"/>
        <v>61920</v>
      </c>
      <c r="H1085" s="87">
        <f t="shared" si="277"/>
        <v>61920</v>
      </c>
      <c r="I1085" s="87">
        <f t="shared" si="277"/>
        <v>61920</v>
      </c>
      <c r="J1085" s="177"/>
      <c r="K1085" s="217"/>
      <c r="L1085" s="217"/>
      <c r="M1085" s="217"/>
      <c r="N1085" s="217"/>
      <c r="O1085" s="217"/>
      <c r="P1085" s="217"/>
      <c r="Q1085" s="217"/>
      <c r="R1085" s="217"/>
    </row>
    <row r="1086" spans="1:18" s="43" customFormat="1">
      <c r="A1086" s="82" t="s">
        <v>147</v>
      </c>
      <c r="B1086" s="84" t="s">
        <v>93</v>
      </c>
      <c r="C1086" s="84" t="s">
        <v>68</v>
      </c>
      <c r="D1086" s="84" t="s">
        <v>18</v>
      </c>
      <c r="E1086" s="84" t="s">
        <v>289</v>
      </c>
      <c r="F1086" s="84" t="s">
        <v>148</v>
      </c>
      <c r="G1086" s="87">
        <f t="shared" si="277"/>
        <v>61920</v>
      </c>
      <c r="H1086" s="87">
        <f t="shared" si="277"/>
        <v>61920</v>
      </c>
      <c r="I1086" s="87">
        <f t="shared" si="277"/>
        <v>61920</v>
      </c>
      <c r="J1086" s="177"/>
      <c r="K1086" s="217"/>
      <c r="L1086" s="217"/>
      <c r="M1086" s="217"/>
      <c r="N1086" s="217"/>
      <c r="O1086" s="217"/>
      <c r="P1086" s="217"/>
      <c r="Q1086" s="217"/>
      <c r="R1086" s="217"/>
    </row>
    <row r="1087" spans="1:18" s="44" customFormat="1" ht="26.4">
      <c r="A1087" s="82" t="s">
        <v>352</v>
      </c>
      <c r="B1087" s="84" t="s">
        <v>93</v>
      </c>
      <c r="C1087" s="84" t="s">
        <v>68</v>
      </c>
      <c r="D1087" s="84" t="s">
        <v>18</v>
      </c>
      <c r="E1087" s="84" t="s">
        <v>289</v>
      </c>
      <c r="F1087" s="84" t="s">
        <v>353</v>
      </c>
      <c r="G1087" s="87">
        <v>61920</v>
      </c>
      <c r="H1087" s="87">
        <v>61920</v>
      </c>
      <c r="I1087" s="87">
        <v>61920</v>
      </c>
      <c r="J1087" s="177"/>
      <c r="K1087" s="218"/>
      <c r="L1087" s="218"/>
      <c r="M1087" s="218"/>
      <c r="N1087" s="218"/>
      <c r="O1087" s="218"/>
      <c r="P1087" s="218"/>
      <c r="Q1087" s="218"/>
      <c r="R1087" s="218"/>
    </row>
    <row r="1088" spans="1:18">
      <c r="A1088" s="135" t="s">
        <v>152</v>
      </c>
      <c r="B1088" s="84" t="s">
        <v>93</v>
      </c>
      <c r="C1088" s="84" t="s">
        <v>68</v>
      </c>
      <c r="D1088" s="84" t="s">
        <v>53</v>
      </c>
      <c r="E1088" s="84"/>
      <c r="F1088" s="84"/>
      <c r="G1088" s="87">
        <f>G1089</f>
        <v>27074687.91</v>
      </c>
      <c r="H1088" s="87">
        <f t="shared" ref="H1088:I1088" si="278">H1089</f>
        <v>26612394.710000001</v>
      </c>
      <c r="I1088" s="87">
        <f t="shared" si="278"/>
        <v>27259377.009999998</v>
      </c>
      <c r="J1088" s="177"/>
    </row>
    <row r="1089" spans="1:18" s="28" customFormat="1" ht="30.75" customHeight="1">
      <c r="A1089" s="359" t="s">
        <v>1168</v>
      </c>
      <c r="B1089" s="84" t="s">
        <v>93</v>
      </c>
      <c r="C1089" s="84" t="s">
        <v>68</v>
      </c>
      <c r="D1089" s="84" t="s">
        <v>53</v>
      </c>
      <c r="E1089" s="84" t="s">
        <v>187</v>
      </c>
      <c r="F1089" s="168"/>
      <c r="G1089" s="87">
        <f>G1090</f>
        <v>27074687.91</v>
      </c>
      <c r="H1089" s="87">
        <f t="shared" ref="H1089:I1089" si="279">H1090</f>
        <v>26612394.710000001</v>
      </c>
      <c r="I1089" s="87">
        <f t="shared" si="279"/>
        <v>27259377.009999998</v>
      </c>
      <c r="J1089" s="177"/>
      <c r="K1089" s="203"/>
      <c r="L1089" s="203"/>
      <c r="M1089" s="203"/>
      <c r="N1089" s="203"/>
      <c r="O1089" s="203"/>
      <c r="P1089" s="203"/>
      <c r="Q1089" s="203"/>
      <c r="R1089" s="203"/>
    </row>
    <row r="1090" spans="1:18" ht="30.75" customHeight="1">
      <c r="A1090" s="82" t="s">
        <v>89</v>
      </c>
      <c r="B1090" s="84" t="s">
        <v>93</v>
      </c>
      <c r="C1090" s="84" t="s">
        <v>68</v>
      </c>
      <c r="D1090" s="84" t="s">
        <v>53</v>
      </c>
      <c r="E1090" s="84" t="s">
        <v>213</v>
      </c>
      <c r="F1090" s="84"/>
      <c r="G1090" s="87">
        <f>G1091+G1094+G1098+G1101</f>
        <v>27074687.91</v>
      </c>
      <c r="H1090" s="87">
        <f t="shared" ref="H1090:I1090" si="280">H1091+H1094+H1098+H1101</f>
        <v>26612394.710000001</v>
      </c>
      <c r="I1090" s="87">
        <f t="shared" si="280"/>
        <v>27259377.009999998</v>
      </c>
      <c r="J1090" s="177"/>
    </row>
    <row r="1091" spans="1:18" s="18" customFormat="1" ht="56.25" customHeight="1">
      <c r="A1091" s="104" t="s">
        <v>64</v>
      </c>
      <c r="B1091" s="84" t="s">
        <v>93</v>
      </c>
      <c r="C1091" s="84" t="s">
        <v>68</v>
      </c>
      <c r="D1091" s="84" t="s">
        <v>53</v>
      </c>
      <c r="E1091" s="84" t="s">
        <v>432</v>
      </c>
      <c r="F1091" s="84"/>
      <c r="G1091" s="87">
        <f t="shared" ref="G1091:I1092" si="281">G1092</f>
        <v>639900</v>
      </c>
      <c r="H1091" s="87">
        <f t="shared" si="281"/>
        <v>638490</v>
      </c>
      <c r="I1091" s="87">
        <f t="shared" si="281"/>
        <v>623370</v>
      </c>
      <c r="J1091" s="177"/>
      <c r="K1091" s="199"/>
      <c r="L1091" s="199"/>
      <c r="M1091" s="199"/>
      <c r="N1091" s="199"/>
      <c r="O1091" s="199"/>
      <c r="P1091" s="199"/>
      <c r="Q1091" s="199"/>
      <c r="R1091" s="199"/>
    </row>
    <row r="1092" spans="1:18" s="18" customFormat="1" ht="26.4">
      <c r="A1092" s="82" t="s">
        <v>29</v>
      </c>
      <c r="B1092" s="84" t="s">
        <v>93</v>
      </c>
      <c r="C1092" s="84" t="s">
        <v>68</v>
      </c>
      <c r="D1092" s="84" t="s">
        <v>53</v>
      </c>
      <c r="E1092" s="84" t="s">
        <v>432</v>
      </c>
      <c r="F1092" s="84" t="s">
        <v>30</v>
      </c>
      <c r="G1092" s="87">
        <f t="shared" si="281"/>
        <v>639900</v>
      </c>
      <c r="H1092" s="87">
        <f t="shared" si="281"/>
        <v>638490</v>
      </c>
      <c r="I1092" s="87">
        <f t="shared" si="281"/>
        <v>623370</v>
      </c>
      <c r="J1092" s="177"/>
      <c r="K1092" s="199"/>
      <c r="L1092" s="199"/>
      <c r="M1092" s="199"/>
      <c r="N1092" s="199"/>
      <c r="O1092" s="199"/>
      <c r="P1092" s="199"/>
      <c r="Q1092" s="199"/>
      <c r="R1092" s="199"/>
    </row>
    <row r="1093" spans="1:18" s="18" customFormat="1">
      <c r="A1093" s="82" t="s">
        <v>31</v>
      </c>
      <c r="B1093" s="84" t="s">
        <v>93</v>
      </c>
      <c r="C1093" s="84" t="s">
        <v>68</v>
      </c>
      <c r="D1093" s="84" t="s">
        <v>53</v>
      </c>
      <c r="E1093" s="15" t="s">
        <v>432</v>
      </c>
      <c r="F1093" s="15" t="s">
        <v>32</v>
      </c>
      <c r="G1093" s="70">
        <f>278700+361200</f>
        <v>639900</v>
      </c>
      <c r="H1093" s="87">
        <f>277290+361200</f>
        <v>638490</v>
      </c>
      <c r="I1093" s="87">
        <f>262170+361200</f>
        <v>623370</v>
      </c>
      <c r="J1093" s="177"/>
      <c r="K1093" s="199"/>
      <c r="L1093" s="199"/>
      <c r="M1093" s="199"/>
      <c r="N1093" s="199"/>
      <c r="O1093" s="199"/>
      <c r="P1093" s="199"/>
      <c r="Q1093" s="199"/>
      <c r="R1093" s="199"/>
    </row>
    <row r="1094" spans="1:18" s="28" customFormat="1" ht="42.75" customHeight="1">
      <c r="A1094" s="104" t="s">
        <v>153</v>
      </c>
      <c r="B1094" s="84" t="s">
        <v>93</v>
      </c>
      <c r="C1094" s="84" t="s">
        <v>68</v>
      </c>
      <c r="D1094" s="84" t="s">
        <v>53</v>
      </c>
      <c r="E1094" s="15" t="s">
        <v>433</v>
      </c>
      <c r="F1094" s="39"/>
      <c r="G1094" s="70">
        <f t="shared" ref="G1094:I1095" si="282">G1095</f>
        <v>8545600</v>
      </c>
      <c r="H1094" s="87">
        <f t="shared" si="282"/>
        <v>8653080</v>
      </c>
      <c r="I1094" s="87">
        <f t="shared" si="282"/>
        <v>9990560</v>
      </c>
      <c r="J1094" s="177"/>
      <c r="K1094" s="203"/>
      <c r="L1094" s="203"/>
      <c r="M1094" s="203"/>
      <c r="N1094" s="203"/>
      <c r="O1094" s="203"/>
      <c r="P1094" s="203"/>
      <c r="Q1094" s="203"/>
      <c r="R1094" s="203"/>
    </row>
    <row r="1095" spans="1:18" s="28" customFormat="1" ht="26.4">
      <c r="A1095" s="82" t="s">
        <v>29</v>
      </c>
      <c r="B1095" s="84" t="s">
        <v>93</v>
      </c>
      <c r="C1095" s="84" t="s">
        <v>68</v>
      </c>
      <c r="D1095" s="84" t="s">
        <v>53</v>
      </c>
      <c r="E1095" s="15" t="s">
        <v>433</v>
      </c>
      <c r="F1095" s="15" t="s">
        <v>30</v>
      </c>
      <c r="G1095" s="70">
        <f t="shared" si="282"/>
        <v>8545600</v>
      </c>
      <c r="H1095" s="87">
        <f t="shared" si="282"/>
        <v>8653080</v>
      </c>
      <c r="I1095" s="87">
        <f t="shared" si="282"/>
        <v>9990560</v>
      </c>
      <c r="J1095" s="177"/>
      <c r="K1095" s="203"/>
      <c r="L1095" s="203"/>
      <c r="M1095" s="203"/>
      <c r="N1095" s="203"/>
      <c r="O1095" s="203"/>
      <c r="P1095" s="203"/>
      <c r="Q1095" s="203"/>
      <c r="R1095" s="203"/>
    </row>
    <row r="1096" spans="1:18">
      <c r="A1096" s="82" t="s">
        <v>31</v>
      </c>
      <c r="B1096" s="84" t="s">
        <v>93</v>
      </c>
      <c r="C1096" s="84" t="s">
        <v>68</v>
      </c>
      <c r="D1096" s="84" t="s">
        <v>53</v>
      </c>
      <c r="E1096" s="15" t="s">
        <v>433</v>
      </c>
      <c r="F1096" s="15" t="s">
        <v>32</v>
      </c>
      <c r="G1096" s="70">
        <v>8545600</v>
      </c>
      <c r="H1096" s="87">
        <v>8653080</v>
      </c>
      <c r="I1096" s="87">
        <v>9990560</v>
      </c>
      <c r="J1096" s="177"/>
    </row>
    <row r="1097" spans="1:18" ht="14.25" hidden="1" customHeight="1">
      <c r="A1097" s="82" t="s">
        <v>34</v>
      </c>
      <c r="B1097" s="84" t="s">
        <v>93</v>
      </c>
      <c r="C1097" s="84" t="s">
        <v>68</v>
      </c>
      <c r="D1097" s="84" t="s">
        <v>53</v>
      </c>
      <c r="E1097" s="15" t="s">
        <v>227</v>
      </c>
      <c r="F1097" s="15" t="s">
        <v>51</v>
      </c>
      <c r="G1097" s="70"/>
      <c r="H1097" s="87"/>
      <c r="I1097" s="87"/>
      <c r="J1097" s="177"/>
    </row>
    <row r="1098" spans="1:18" s="28" customFormat="1" ht="27" hidden="1" customHeight="1">
      <c r="A1098" s="135" t="s">
        <v>912</v>
      </c>
      <c r="B1098" s="84" t="s">
        <v>93</v>
      </c>
      <c r="C1098" s="84" t="s">
        <v>68</v>
      </c>
      <c r="D1098" s="84" t="s">
        <v>53</v>
      </c>
      <c r="E1098" s="15" t="s">
        <v>911</v>
      </c>
      <c r="F1098" s="39"/>
      <c r="G1098" s="70">
        <f t="shared" ref="G1098:I1102" si="283">G1099</f>
        <v>0</v>
      </c>
      <c r="H1098" s="87">
        <f t="shared" si="283"/>
        <v>0</v>
      </c>
      <c r="I1098" s="87">
        <f t="shared" si="283"/>
        <v>0</v>
      </c>
      <c r="J1098" s="177"/>
      <c r="K1098" s="203"/>
      <c r="L1098" s="203"/>
      <c r="M1098" s="203"/>
      <c r="N1098" s="203"/>
      <c r="O1098" s="203"/>
      <c r="P1098" s="203"/>
      <c r="Q1098" s="203"/>
      <c r="R1098" s="203"/>
    </row>
    <row r="1099" spans="1:18" s="28" customFormat="1" ht="26.4" hidden="1">
      <c r="A1099" s="82" t="s">
        <v>29</v>
      </c>
      <c r="B1099" s="84" t="s">
        <v>93</v>
      </c>
      <c r="C1099" s="84" t="s">
        <v>68</v>
      </c>
      <c r="D1099" s="84" t="s">
        <v>53</v>
      </c>
      <c r="E1099" s="15" t="s">
        <v>911</v>
      </c>
      <c r="F1099" s="15" t="s">
        <v>30</v>
      </c>
      <c r="G1099" s="70">
        <f t="shared" si="283"/>
        <v>0</v>
      </c>
      <c r="H1099" s="87">
        <f t="shared" si="283"/>
        <v>0</v>
      </c>
      <c r="I1099" s="87">
        <f t="shared" si="283"/>
        <v>0</v>
      </c>
      <c r="J1099" s="177"/>
      <c r="K1099" s="203"/>
      <c r="L1099" s="203"/>
      <c r="M1099" s="203"/>
      <c r="N1099" s="203"/>
      <c r="O1099" s="203"/>
      <c r="P1099" s="203"/>
      <c r="Q1099" s="203"/>
      <c r="R1099" s="203"/>
    </row>
    <row r="1100" spans="1:18" hidden="1">
      <c r="A1100" s="82" t="s">
        <v>31</v>
      </c>
      <c r="B1100" s="84" t="s">
        <v>93</v>
      </c>
      <c r="C1100" s="84" t="s">
        <v>68</v>
      </c>
      <c r="D1100" s="84" t="s">
        <v>53</v>
      </c>
      <c r="E1100" s="15" t="s">
        <v>911</v>
      </c>
      <c r="F1100" s="15" t="s">
        <v>32</v>
      </c>
      <c r="G1100" s="70">
        <f>61920-61920</f>
        <v>0</v>
      </c>
      <c r="H1100" s="87">
        <v>0</v>
      </c>
      <c r="I1100" s="87">
        <v>0</v>
      </c>
      <c r="J1100" s="177"/>
    </row>
    <row r="1101" spans="1:18" s="28" customFormat="1" ht="69.599999999999994" customHeight="1">
      <c r="A1101" s="104" t="s">
        <v>673</v>
      </c>
      <c r="B1101" s="84" t="s">
        <v>93</v>
      </c>
      <c r="C1101" s="84" t="s">
        <v>68</v>
      </c>
      <c r="D1101" s="84" t="s">
        <v>53</v>
      </c>
      <c r="E1101" s="15" t="s">
        <v>672</v>
      </c>
      <c r="F1101" s="39"/>
      <c r="G1101" s="70">
        <f t="shared" si="283"/>
        <v>17889187.91</v>
      </c>
      <c r="H1101" s="87">
        <f t="shared" si="283"/>
        <v>17320824.710000001</v>
      </c>
      <c r="I1101" s="87">
        <f t="shared" si="283"/>
        <v>16645447.01</v>
      </c>
      <c r="J1101" s="177"/>
      <c r="K1101" s="203"/>
      <c r="L1101" s="203"/>
      <c r="M1101" s="203"/>
      <c r="N1101" s="203"/>
      <c r="O1101" s="203"/>
      <c r="P1101" s="203"/>
      <c r="Q1101" s="203"/>
      <c r="R1101" s="203"/>
    </row>
    <row r="1102" spans="1:18" s="28" customFormat="1" ht="26.4">
      <c r="A1102" s="82" t="s">
        <v>29</v>
      </c>
      <c r="B1102" s="84" t="s">
        <v>93</v>
      </c>
      <c r="C1102" s="84" t="s">
        <v>68</v>
      </c>
      <c r="D1102" s="84" t="s">
        <v>53</v>
      </c>
      <c r="E1102" s="15" t="s">
        <v>672</v>
      </c>
      <c r="F1102" s="15" t="s">
        <v>30</v>
      </c>
      <c r="G1102" s="70">
        <f t="shared" si="283"/>
        <v>17889187.91</v>
      </c>
      <c r="H1102" s="87">
        <f t="shared" si="283"/>
        <v>17320824.710000001</v>
      </c>
      <c r="I1102" s="87">
        <f t="shared" si="283"/>
        <v>16645447.01</v>
      </c>
      <c r="J1102" s="177"/>
      <c r="K1102" s="203"/>
      <c r="L1102" s="203"/>
      <c r="M1102" s="203"/>
      <c r="N1102" s="203"/>
      <c r="O1102" s="203"/>
      <c r="P1102" s="203"/>
      <c r="Q1102" s="203"/>
      <c r="R1102" s="203"/>
    </row>
    <row r="1103" spans="1:18">
      <c r="A1103" s="82" t="s">
        <v>31</v>
      </c>
      <c r="B1103" s="84" t="s">
        <v>93</v>
      </c>
      <c r="C1103" s="84" t="s">
        <v>68</v>
      </c>
      <c r="D1103" s="84" t="s">
        <v>53</v>
      </c>
      <c r="E1103" s="15" t="s">
        <v>672</v>
      </c>
      <c r="F1103" s="15" t="s">
        <v>32</v>
      </c>
      <c r="G1103" s="70">
        <f>17871298.72+17889.19</f>
        <v>17889187.91</v>
      </c>
      <c r="H1103" s="87">
        <f>17303503.89+17320.82</f>
        <v>17320824.710000001</v>
      </c>
      <c r="I1103" s="87">
        <f>16628801.56+16645.45</f>
        <v>16645447.01</v>
      </c>
      <c r="J1103" s="177"/>
    </row>
    <row r="1104" spans="1:18" s="32" customFormat="1" ht="17.25" hidden="1" customHeight="1">
      <c r="A1104" s="272" t="s">
        <v>358</v>
      </c>
      <c r="B1104" s="84" t="s">
        <v>93</v>
      </c>
      <c r="C1104" s="156" t="s">
        <v>71</v>
      </c>
      <c r="D1104" s="156"/>
      <c r="E1104" s="156"/>
      <c r="F1104" s="156"/>
      <c r="G1104" s="157">
        <f>G1120+G1105</f>
        <v>0</v>
      </c>
      <c r="H1104" s="157">
        <f>H1120+H1105</f>
        <v>0</v>
      </c>
      <c r="I1104" s="157">
        <f>I1120+I1105</f>
        <v>0</v>
      </c>
      <c r="J1104" s="195"/>
      <c r="K1104" s="202"/>
      <c r="L1104" s="202"/>
      <c r="M1104" s="202"/>
      <c r="N1104" s="202"/>
      <c r="O1104" s="202"/>
      <c r="P1104" s="202"/>
      <c r="Q1104" s="202"/>
      <c r="R1104" s="202"/>
    </row>
    <row r="1105" spans="1:18" s="32" customFormat="1" ht="17.25" hidden="1" customHeight="1">
      <c r="A1105" s="273" t="s">
        <v>479</v>
      </c>
      <c r="B1105" s="84" t="s">
        <v>93</v>
      </c>
      <c r="C1105" s="84" t="s">
        <v>71</v>
      </c>
      <c r="D1105" s="84" t="s">
        <v>18</v>
      </c>
      <c r="E1105" s="156"/>
      <c r="F1105" s="156"/>
      <c r="G1105" s="157">
        <f>G1106+G1116</f>
        <v>0</v>
      </c>
      <c r="H1105" s="157">
        <f>H1106+H1116</f>
        <v>0</v>
      </c>
      <c r="I1105" s="157">
        <f>I1106+I1116</f>
        <v>0</v>
      </c>
      <c r="J1105" s="195"/>
      <c r="K1105" s="202"/>
      <c r="L1105" s="202"/>
      <c r="M1105" s="202"/>
      <c r="N1105" s="202"/>
      <c r="O1105" s="202"/>
      <c r="P1105" s="202"/>
      <c r="Q1105" s="202"/>
      <c r="R1105" s="202"/>
    </row>
    <row r="1106" spans="1:18" ht="27.75" hidden="1" customHeight="1">
      <c r="A1106" s="139" t="s">
        <v>470</v>
      </c>
      <c r="B1106" s="84" t="s">
        <v>93</v>
      </c>
      <c r="C1106" s="84" t="s">
        <v>71</v>
      </c>
      <c r="D1106" s="84" t="s">
        <v>18</v>
      </c>
      <c r="E1106" s="84" t="s">
        <v>193</v>
      </c>
      <c r="F1106" s="84"/>
      <c r="G1106" s="87">
        <f>G1108+G1111+G1113</f>
        <v>0</v>
      </c>
      <c r="H1106" s="87">
        <f>H1108+H1111+H1113</f>
        <v>0</v>
      </c>
      <c r="I1106" s="87">
        <f>I1108+I1111+I1113</f>
        <v>0</v>
      </c>
      <c r="J1106" s="177"/>
    </row>
    <row r="1107" spans="1:18" ht="19.5" hidden="1" customHeight="1">
      <c r="A1107" s="82" t="s">
        <v>31</v>
      </c>
      <c r="B1107" s="84" t="s">
        <v>93</v>
      </c>
      <c r="C1107" s="84" t="s">
        <v>71</v>
      </c>
      <c r="D1107" s="84" t="s">
        <v>18</v>
      </c>
      <c r="E1107" s="84" t="s">
        <v>39</v>
      </c>
      <c r="F1107" s="84" t="s">
        <v>32</v>
      </c>
      <c r="G1107" s="87"/>
      <c r="H1107" s="87"/>
      <c r="I1107" s="87"/>
      <c r="J1107" s="177"/>
    </row>
    <row r="1108" spans="1:18" ht="39" hidden="1" customHeight="1">
      <c r="A1108" s="82" t="s">
        <v>111</v>
      </c>
      <c r="B1108" s="84" t="s">
        <v>93</v>
      </c>
      <c r="C1108" s="84" t="s">
        <v>71</v>
      </c>
      <c r="D1108" s="84" t="s">
        <v>18</v>
      </c>
      <c r="E1108" s="84" t="s">
        <v>194</v>
      </c>
      <c r="F1108" s="84"/>
      <c r="G1108" s="87">
        <f>G1109</f>
        <v>0</v>
      </c>
      <c r="H1108" s="87">
        <f t="shared" ref="H1108:I1108" si="284">H1109</f>
        <v>0</v>
      </c>
      <c r="I1108" s="87">
        <f t="shared" si="284"/>
        <v>0</v>
      </c>
      <c r="J1108" s="177"/>
    </row>
    <row r="1109" spans="1:18" ht="26.4" hidden="1">
      <c r="A1109" s="82" t="s">
        <v>29</v>
      </c>
      <c r="B1109" s="84" t="s">
        <v>93</v>
      </c>
      <c r="C1109" s="84" t="s">
        <v>71</v>
      </c>
      <c r="D1109" s="84" t="s">
        <v>18</v>
      </c>
      <c r="E1109" s="84" t="s">
        <v>194</v>
      </c>
      <c r="F1109" s="84" t="s">
        <v>30</v>
      </c>
      <c r="G1109" s="87">
        <f>G1110</f>
        <v>0</v>
      </c>
      <c r="H1109" s="87">
        <f>H1110</f>
        <v>0</v>
      </c>
      <c r="I1109" s="87">
        <f>I1110</f>
        <v>0</v>
      </c>
      <c r="J1109" s="177"/>
    </row>
    <row r="1110" spans="1:18" ht="19.5" hidden="1" customHeight="1">
      <c r="A1110" s="82" t="s">
        <v>31</v>
      </c>
      <c r="B1110" s="84" t="s">
        <v>93</v>
      </c>
      <c r="C1110" s="84" t="s">
        <v>71</v>
      </c>
      <c r="D1110" s="84" t="s">
        <v>18</v>
      </c>
      <c r="E1110" s="84" t="s">
        <v>194</v>
      </c>
      <c r="F1110" s="84" t="s">
        <v>32</v>
      </c>
      <c r="G1110" s="87"/>
      <c r="H1110" s="87"/>
      <c r="I1110" s="87"/>
      <c r="J1110" s="177"/>
    </row>
    <row r="1111" spans="1:18" s="32" customFormat="1" ht="25.5" hidden="1" customHeight="1">
      <c r="A1111" s="82" t="s">
        <v>29</v>
      </c>
      <c r="B1111" s="84" t="s">
        <v>93</v>
      </c>
      <c r="C1111" s="84" t="s">
        <v>71</v>
      </c>
      <c r="D1111" s="84" t="s">
        <v>18</v>
      </c>
      <c r="E1111" s="84" t="s">
        <v>530</v>
      </c>
      <c r="F1111" s="84" t="s">
        <v>30</v>
      </c>
      <c r="G1111" s="87">
        <f>G1112</f>
        <v>0</v>
      </c>
      <c r="H1111" s="87">
        <v>0</v>
      </c>
      <c r="I1111" s="87">
        <v>0</v>
      </c>
      <c r="J1111" s="177"/>
      <c r="K1111" s="202"/>
      <c r="L1111" s="202"/>
      <c r="M1111" s="202"/>
      <c r="N1111" s="202"/>
      <c r="O1111" s="202"/>
      <c r="P1111" s="202"/>
      <c r="Q1111" s="202"/>
      <c r="R1111" s="202"/>
    </row>
    <row r="1112" spans="1:18" s="32" customFormat="1" ht="17.25" hidden="1" customHeight="1">
      <c r="A1112" s="82" t="s">
        <v>31</v>
      </c>
      <c r="B1112" s="84" t="s">
        <v>93</v>
      </c>
      <c r="C1112" s="84" t="s">
        <v>71</v>
      </c>
      <c r="D1112" s="84" t="s">
        <v>18</v>
      </c>
      <c r="E1112" s="84" t="s">
        <v>530</v>
      </c>
      <c r="F1112" s="84" t="s">
        <v>32</v>
      </c>
      <c r="G1112" s="87"/>
      <c r="H1112" s="87">
        <v>0</v>
      </c>
      <c r="I1112" s="87">
        <v>0</v>
      </c>
      <c r="J1112" s="177"/>
      <c r="K1112" s="202"/>
      <c r="L1112" s="202"/>
      <c r="M1112" s="202"/>
      <c r="N1112" s="202"/>
      <c r="O1112" s="202"/>
      <c r="P1112" s="202"/>
      <c r="Q1112" s="202"/>
      <c r="R1112" s="202"/>
    </row>
    <row r="1113" spans="1:18" s="32" customFormat="1" ht="65.25" hidden="1" customHeight="1">
      <c r="A1113" s="82" t="s">
        <v>598</v>
      </c>
      <c r="B1113" s="84" t="s">
        <v>93</v>
      </c>
      <c r="C1113" s="84" t="s">
        <v>71</v>
      </c>
      <c r="D1113" s="84" t="s">
        <v>18</v>
      </c>
      <c r="E1113" s="84" t="s">
        <v>597</v>
      </c>
      <c r="F1113" s="84"/>
      <c r="G1113" s="87">
        <f>G1114</f>
        <v>0</v>
      </c>
      <c r="H1113" s="87">
        <f t="shared" ref="H1113:I1113" si="285">H1114</f>
        <v>0</v>
      </c>
      <c r="I1113" s="87">
        <f t="shared" si="285"/>
        <v>0</v>
      </c>
      <c r="J1113" s="177"/>
      <c r="K1113" s="202"/>
      <c r="L1113" s="202"/>
      <c r="M1113" s="202"/>
      <c r="N1113" s="202"/>
      <c r="O1113" s="202"/>
      <c r="P1113" s="202"/>
      <c r="Q1113" s="202"/>
      <c r="R1113" s="202"/>
    </row>
    <row r="1114" spans="1:18" s="32" customFormat="1" ht="25.5" hidden="1" customHeight="1">
      <c r="A1114" s="82" t="s">
        <v>29</v>
      </c>
      <c r="B1114" s="84" t="s">
        <v>93</v>
      </c>
      <c r="C1114" s="84" t="s">
        <v>71</v>
      </c>
      <c r="D1114" s="84" t="s">
        <v>18</v>
      </c>
      <c r="E1114" s="84" t="s">
        <v>597</v>
      </c>
      <c r="F1114" s="84" t="s">
        <v>30</v>
      </c>
      <c r="G1114" s="87">
        <f>G1115</f>
        <v>0</v>
      </c>
      <c r="H1114" s="87">
        <v>0</v>
      </c>
      <c r="I1114" s="87">
        <v>0</v>
      </c>
      <c r="J1114" s="177"/>
      <c r="K1114" s="202"/>
      <c r="L1114" s="202"/>
      <c r="M1114" s="202"/>
      <c r="N1114" s="202"/>
      <c r="O1114" s="202"/>
      <c r="P1114" s="202"/>
      <c r="Q1114" s="202"/>
      <c r="R1114" s="202"/>
    </row>
    <row r="1115" spans="1:18" s="32" customFormat="1" ht="17.25" hidden="1" customHeight="1">
      <c r="A1115" s="82" t="s">
        <v>31</v>
      </c>
      <c r="B1115" s="84" t="s">
        <v>93</v>
      </c>
      <c r="C1115" s="84" t="s">
        <v>71</v>
      </c>
      <c r="D1115" s="84" t="s">
        <v>18</v>
      </c>
      <c r="E1115" s="84" t="s">
        <v>597</v>
      </c>
      <c r="F1115" s="84" t="s">
        <v>32</v>
      </c>
      <c r="G1115" s="87"/>
      <c r="H1115" s="87">
        <v>0</v>
      </c>
      <c r="I1115" s="87">
        <v>0</v>
      </c>
      <c r="J1115" s="177"/>
      <c r="K1115" s="202"/>
      <c r="L1115" s="202"/>
      <c r="M1115" s="202"/>
      <c r="N1115" s="202"/>
      <c r="O1115" s="202"/>
      <c r="P1115" s="202"/>
      <c r="Q1115" s="202"/>
      <c r="R1115" s="202"/>
    </row>
    <row r="1116" spans="1:18" s="18" customFormat="1" ht="26.4" hidden="1">
      <c r="A1116" s="82" t="s">
        <v>464</v>
      </c>
      <c r="B1116" s="84" t="s">
        <v>93</v>
      </c>
      <c r="C1116" s="84" t="s">
        <v>71</v>
      </c>
      <c r="D1116" s="84" t="s">
        <v>18</v>
      </c>
      <c r="E1116" s="84" t="s">
        <v>261</v>
      </c>
      <c r="F1116" s="84"/>
      <c r="G1116" s="87">
        <f>G1117</f>
        <v>0</v>
      </c>
      <c r="H1116" s="87">
        <f t="shared" ref="H1116:I1118" si="286">H1117</f>
        <v>0</v>
      </c>
      <c r="I1116" s="87">
        <f t="shared" si="286"/>
        <v>0</v>
      </c>
      <c r="J1116" s="177"/>
      <c r="K1116" s="199"/>
      <c r="L1116" s="199"/>
      <c r="M1116" s="199"/>
      <c r="N1116" s="199"/>
      <c r="O1116" s="199"/>
      <c r="P1116" s="199"/>
      <c r="Q1116" s="199"/>
      <c r="R1116" s="199"/>
    </row>
    <row r="1117" spans="1:18" s="18" customFormat="1" ht="26.4" hidden="1">
      <c r="A1117" s="82" t="s">
        <v>463</v>
      </c>
      <c r="B1117" s="84" t="s">
        <v>93</v>
      </c>
      <c r="C1117" s="84" t="s">
        <v>71</v>
      </c>
      <c r="D1117" s="84" t="s">
        <v>18</v>
      </c>
      <c r="E1117" s="84" t="s">
        <v>438</v>
      </c>
      <c r="F1117" s="84"/>
      <c r="G1117" s="87">
        <f>G1118</f>
        <v>0</v>
      </c>
      <c r="H1117" s="87">
        <f t="shared" si="286"/>
        <v>0</v>
      </c>
      <c r="I1117" s="87">
        <f t="shared" si="286"/>
        <v>0</v>
      </c>
      <c r="J1117" s="177"/>
      <c r="K1117" s="199"/>
      <c r="L1117" s="199"/>
      <c r="M1117" s="199"/>
      <c r="N1117" s="199"/>
      <c r="O1117" s="199"/>
      <c r="P1117" s="199"/>
      <c r="Q1117" s="199"/>
      <c r="R1117" s="199"/>
    </row>
    <row r="1118" spans="1:18" s="18" customFormat="1" ht="26.4" hidden="1">
      <c r="A1118" s="82" t="s">
        <v>95</v>
      </c>
      <c r="B1118" s="84" t="s">
        <v>93</v>
      </c>
      <c r="C1118" s="84" t="s">
        <v>71</v>
      </c>
      <c r="D1118" s="84" t="s">
        <v>18</v>
      </c>
      <c r="E1118" s="84" t="s">
        <v>438</v>
      </c>
      <c r="F1118" s="84" t="s">
        <v>346</v>
      </c>
      <c r="G1118" s="87">
        <f>G1119</f>
        <v>0</v>
      </c>
      <c r="H1118" s="87">
        <f t="shared" si="286"/>
        <v>0</v>
      </c>
      <c r="I1118" s="87">
        <f t="shared" si="286"/>
        <v>0</v>
      </c>
      <c r="J1118" s="177"/>
      <c r="K1118" s="199"/>
      <c r="L1118" s="199"/>
      <c r="M1118" s="199"/>
      <c r="N1118" s="199"/>
      <c r="O1118" s="199"/>
      <c r="P1118" s="199"/>
      <c r="Q1118" s="199"/>
      <c r="R1118" s="199"/>
    </row>
    <row r="1119" spans="1:18" s="18" customFormat="1" ht="92.4" hidden="1">
      <c r="A1119" s="133" t="s">
        <v>417</v>
      </c>
      <c r="B1119" s="84" t="s">
        <v>93</v>
      </c>
      <c r="C1119" s="84" t="s">
        <v>71</v>
      </c>
      <c r="D1119" s="84" t="s">
        <v>18</v>
      </c>
      <c r="E1119" s="84" t="s">
        <v>438</v>
      </c>
      <c r="F1119" s="84" t="s">
        <v>416</v>
      </c>
      <c r="G1119" s="87">
        <f>50000-50000</f>
        <v>0</v>
      </c>
      <c r="H1119" s="87"/>
      <c r="I1119" s="87"/>
      <c r="J1119" s="177"/>
      <c r="K1119" s="199"/>
      <c r="L1119" s="199"/>
      <c r="M1119" s="199"/>
      <c r="N1119" s="199"/>
      <c r="O1119" s="199"/>
      <c r="P1119" s="199"/>
      <c r="Q1119" s="199"/>
      <c r="R1119" s="199"/>
    </row>
    <row r="1120" spans="1:18" s="33" customFormat="1" ht="15" hidden="1" customHeight="1">
      <c r="A1120" s="82" t="s">
        <v>70</v>
      </c>
      <c r="B1120" s="84" t="s">
        <v>93</v>
      </c>
      <c r="C1120" s="84" t="s">
        <v>71</v>
      </c>
      <c r="D1120" s="84" t="s">
        <v>27</v>
      </c>
      <c r="E1120" s="168"/>
      <c r="F1120" s="168"/>
      <c r="G1120" s="93">
        <f>G1121</f>
        <v>0</v>
      </c>
      <c r="H1120" s="93">
        <f>H1121+H656</f>
        <v>0</v>
      </c>
      <c r="I1120" s="93">
        <f>I1121+I656</f>
        <v>0</v>
      </c>
      <c r="J1120" s="194"/>
      <c r="K1120" s="210"/>
      <c r="L1120" s="210"/>
      <c r="M1120" s="210"/>
      <c r="N1120" s="210"/>
      <c r="O1120" s="210"/>
      <c r="P1120" s="210"/>
      <c r="Q1120" s="210"/>
      <c r="R1120" s="210"/>
    </row>
    <row r="1121" spans="1:18" s="28" customFormat="1" ht="28.5" hidden="1" customHeight="1">
      <c r="A1121" s="139" t="s">
        <v>470</v>
      </c>
      <c r="B1121" s="84" t="s">
        <v>93</v>
      </c>
      <c r="C1121" s="84" t="s">
        <v>71</v>
      </c>
      <c r="D1121" s="84" t="s">
        <v>27</v>
      </c>
      <c r="E1121" s="84" t="s">
        <v>193</v>
      </c>
      <c r="F1121" s="84"/>
      <c r="G1121" s="87">
        <f>G1122+G1125+G1128</f>
        <v>0</v>
      </c>
      <c r="H1121" s="87">
        <f t="shared" ref="H1121:I1121" si="287">H1122+H1125+H1128</f>
        <v>0</v>
      </c>
      <c r="I1121" s="87">
        <f t="shared" si="287"/>
        <v>0</v>
      </c>
      <c r="J1121" s="177"/>
      <c r="K1121" s="203"/>
      <c r="L1121" s="203"/>
      <c r="M1121" s="203"/>
      <c r="N1121" s="203"/>
      <c r="O1121" s="203"/>
      <c r="P1121" s="203"/>
      <c r="Q1121" s="203"/>
      <c r="R1121" s="203"/>
    </row>
    <row r="1122" spans="1:18" s="28" customFormat="1" ht="27.75" hidden="1" customHeight="1">
      <c r="A1122" s="139" t="s">
        <v>72</v>
      </c>
      <c r="B1122" s="84" t="s">
        <v>93</v>
      </c>
      <c r="C1122" s="84" t="s">
        <v>71</v>
      </c>
      <c r="D1122" s="84" t="s">
        <v>27</v>
      </c>
      <c r="E1122" s="84" t="s">
        <v>204</v>
      </c>
      <c r="F1122" s="84"/>
      <c r="G1122" s="87">
        <f>G1123</f>
        <v>0</v>
      </c>
      <c r="H1122" s="87">
        <f t="shared" ref="H1122:I1122" si="288">H1123</f>
        <v>0</v>
      </c>
      <c r="I1122" s="87">
        <f t="shared" si="288"/>
        <v>0</v>
      </c>
      <c r="J1122" s="177"/>
      <c r="K1122" s="203"/>
      <c r="L1122" s="203"/>
      <c r="M1122" s="203"/>
      <c r="N1122" s="203"/>
      <c r="O1122" s="203"/>
      <c r="P1122" s="203"/>
      <c r="Q1122" s="203"/>
      <c r="R1122" s="203"/>
    </row>
    <row r="1123" spans="1:18" s="32" customFormat="1" ht="28.5" hidden="1" customHeight="1">
      <c r="A1123" s="82" t="s">
        <v>35</v>
      </c>
      <c r="B1123" s="84" t="s">
        <v>93</v>
      </c>
      <c r="C1123" s="84" t="s">
        <v>71</v>
      </c>
      <c r="D1123" s="84" t="s">
        <v>27</v>
      </c>
      <c r="E1123" s="84" t="s">
        <v>204</v>
      </c>
      <c r="F1123" s="84" t="s">
        <v>36</v>
      </c>
      <c r="G1123" s="87">
        <f>G1124</f>
        <v>0</v>
      </c>
      <c r="H1123" s="87">
        <f>H1124</f>
        <v>0</v>
      </c>
      <c r="I1123" s="87">
        <f>I1124</f>
        <v>0</v>
      </c>
      <c r="J1123" s="177"/>
      <c r="K1123" s="202"/>
      <c r="L1123" s="202"/>
      <c r="M1123" s="202"/>
      <c r="N1123" s="202"/>
      <c r="O1123" s="202"/>
      <c r="P1123" s="202"/>
      <c r="Q1123" s="202"/>
      <c r="R1123" s="202"/>
    </row>
    <row r="1124" spans="1:18" s="32" customFormat="1" hidden="1">
      <c r="A1124" s="82"/>
      <c r="B1124" s="84" t="s">
        <v>93</v>
      </c>
      <c r="C1124" s="84"/>
      <c r="D1124" s="84"/>
      <c r="E1124" s="84"/>
      <c r="F1124" s="84"/>
      <c r="G1124" s="87"/>
      <c r="H1124" s="87"/>
      <c r="I1124" s="87"/>
      <c r="J1124" s="177"/>
      <c r="K1124" s="204"/>
      <c r="L1124" s="202"/>
      <c r="M1124" s="202"/>
      <c r="N1124" s="202"/>
      <c r="O1124" s="202"/>
      <c r="P1124" s="202"/>
      <c r="Q1124" s="202"/>
      <c r="R1124" s="202"/>
    </row>
    <row r="1125" spans="1:18" s="28" customFormat="1" ht="51" hidden="1" customHeight="1">
      <c r="A1125" s="139" t="s">
        <v>823</v>
      </c>
      <c r="B1125" s="84" t="s">
        <v>93</v>
      </c>
      <c r="C1125" s="84" t="s">
        <v>71</v>
      </c>
      <c r="D1125" s="84" t="s">
        <v>27</v>
      </c>
      <c r="E1125" s="84" t="s">
        <v>822</v>
      </c>
      <c r="F1125" s="84"/>
      <c r="G1125" s="87">
        <f>G1126</f>
        <v>0</v>
      </c>
      <c r="H1125" s="87">
        <f t="shared" ref="H1125:I1125" si="289">H1126</f>
        <v>0</v>
      </c>
      <c r="I1125" s="87">
        <f t="shared" si="289"/>
        <v>0</v>
      </c>
      <c r="J1125" s="177"/>
      <c r="K1125" s="203"/>
      <c r="L1125" s="203"/>
      <c r="M1125" s="203"/>
      <c r="N1125" s="203"/>
      <c r="O1125" s="203"/>
      <c r="P1125" s="203"/>
      <c r="Q1125" s="203"/>
      <c r="R1125" s="203"/>
    </row>
    <row r="1126" spans="1:18" s="32" customFormat="1" ht="28.5" hidden="1" customHeight="1">
      <c r="A1126" s="82" t="s">
        <v>35</v>
      </c>
      <c r="B1126" s="84" t="s">
        <v>93</v>
      </c>
      <c r="C1126" s="84" t="s">
        <v>71</v>
      </c>
      <c r="D1126" s="84" t="s">
        <v>27</v>
      </c>
      <c r="E1126" s="84" t="s">
        <v>822</v>
      </c>
      <c r="F1126" s="84" t="s">
        <v>36</v>
      </c>
      <c r="G1126" s="87">
        <f>G1127</f>
        <v>0</v>
      </c>
      <c r="H1126" s="87">
        <f>H1127</f>
        <v>0</v>
      </c>
      <c r="I1126" s="87">
        <f>I1127</f>
        <v>0</v>
      </c>
      <c r="J1126" s="177"/>
      <c r="K1126" s="202"/>
      <c r="L1126" s="202"/>
      <c r="M1126" s="202"/>
      <c r="N1126" s="202"/>
      <c r="O1126" s="202"/>
      <c r="P1126" s="202"/>
      <c r="Q1126" s="202"/>
      <c r="R1126" s="202"/>
    </row>
    <row r="1127" spans="1:18" s="32" customFormat="1" ht="26.4" hidden="1">
      <c r="A1127" s="82" t="s">
        <v>37</v>
      </c>
      <c r="B1127" s="84" t="s">
        <v>93</v>
      </c>
      <c r="C1127" s="84" t="s">
        <v>71</v>
      </c>
      <c r="D1127" s="84" t="s">
        <v>27</v>
      </c>
      <c r="E1127" s="84" t="s">
        <v>822</v>
      </c>
      <c r="F1127" s="84" t="s">
        <v>38</v>
      </c>
      <c r="G1127" s="87"/>
      <c r="H1127" s="87">
        <v>0</v>
      </c>
      <c r="I1127" s="87">
        <v>0</v>
      </c>
      <c r="J1127" s="177"/>
      <c r="K1127" s="204"/>
      <c r="L1127" s="202"/>
      <c r="M1127" s="202"/>
      <c r="N1127" s="202"/>
      <c r="O1127" s="202"/>
      <c r="P1127" s="202"/>
      <c r="Q1127" s="202"/>
      <c r="R1127" s="202"/>
    </row>
    <row r="1128" spans="1:18" s="28" customFormat="1" ht="51" hidden="1" customHeight="1">
      <c r="A1128" s="139" t="s">
        <v>825</v>
      </c>
      <c r="B1128" s="84" t="s">
        <v>93</v>
      </c>
      <c r="C1128" s="84" t="s">
        <v>71</v>
      </c>
      <c r="D1128" s="84" t="s">
        <v>27</v>
      </c>
      <c r="E1128" s="84" t="s">
        <v>824</v>
      </c>
      <c r="F1128" s="84"/>
      <c r="G1128" s="87">
        <f>G1129</f>
        <v>0</v>
      </c>
      <c r="H1128" s="87">
        <f t="shared" ref="H1128:I1128" si="290">H1129</f>
        <v>0</v>
      </c>
      <c r="I1128" s="87">
        <f t="shared" si="290"/>
        <v>0</v>
      </c>
      <c r="J1128" s="177"/>
      <c r="K1128" s="203"/>
      <c r="L1128" s="203"/>
      <c r="M1128" s="203"/>
      <c r="N1128" s="203"/>
      <c r="O1128" s="203"/>
      <c r="P1128" s="203"/>
      <c r="Q1128" s="203"/>
      <c r="R1128" s="203"/>
    </row>
    <row r="1129" spans="1:18" s="32" customFormat="1" ht="28.5" hidden="1" customHeight="1">
      <c r="A1129" s="82" t="s">
        <v>35</v>
      </c>
      <c r="B1129" s="84" t="s">
        <v>93</v>
      </c>
      <c r="C1129" s="84" t="s">
        <v>71</v>
      </c>
      <c r="D1129" s="84" t="s">
        <v>27</v>
      </c>
      <c r="E1129" s="84" t="s">
        <v>824</v>
      </c>
      <c r="F1129" s="84" t="s">
        <v>36</v>
      </c>
      <c r="G1129" s="87">
        <f>G1130</f>
        <v>0</v>
      </c>
      <c r="H1129" s="87">
        <f>H1130</f>
        <v>0</v>
      </c>
      <c r="I1129" s="87">
        <f>I1130</f>
        <v>0</v>
      </c>
      <c r="J1129" s="177"/>
      <c r="K1129" s="202"/>
      <c r="L1129" s="202"/>
      <c r="M1129" s="202"/>
      <c r="N1129" s="202"/>
      <c r="O1129" s="202"/>
      <c r="P1129" s="202"/>
      <c r="Q1129" s="202"/>
      <c r="R1129" s="202"/>
    </row>
    <row r="1130" spans="1:18" s="32" customFormat="1" ht="26.4" hidden="1">
      <c r="A1130" s="82" t="s">
        <v>37</v>
      </c>
      <c r="B1130" s="84" t="s">
        <v>93</v>
      </c>
      <c r="C1130" s="84" t="s">
        <v>71</v>
      </c>
      <c r="D1130" s="84" t="s">
        <v>27</v>
      </c>
      <c r="E1130" s="84" t="s">
        <v>824</v>
      </c>
      <c r="F1130" s="84" t="s">
        <v>38</v>
      </c>
      <c r="G1130" s="87"/>
      <c r="H1130" s="87">
        <v>0</v>
      </c>
      <c r="I1130" s="87">
        <v>0</v>
      </c>
      <c r="J1130" s="177"/>
      <c r="K1130" s="204"/>
      <c r="L1130" s="202"/>
      <c r="M1130" s="202"/>
      <c r="N1130" s="202"/>
      <c r="O1130" s="202"/>
      <c r="P1130" s="202"/>
      <c r="Q1130" s="202"/>
      <c r="R1130" s="202"/>
    </row>
    <row r="1131" spans="1:18" s="124" customFormat="1">
      <c r="A1131" s="138" t="s">
        <v>73</v>
      </c>
      <c r="B1131" s="270"/>
      <c r="C1131" s="162"/>
      <c r="D1131" s="162"/>
      <c r="E1131" s="162"/>
      <c r="F1131" s="162"/>
      <c r="G1131" s="96">
        <f>G540+G1082+G527+G520+G535+G1104</f>
        <v>1167580939.98</v>
      </c>
      <c r="H1131" s="96">
        <f>H540+H1082+H527+H520+H535+H1104</f>
        <v>1161314768.2800002</v>
      </c>
      <c r="I1131" s="96">
        <f>I540+I1082+I527+I520+I535+I1104</f>
        <v>1189133418.9300001</v>
      </c>
      <c r="J1131" s="191"/>
      <c r="K1131" s="207"/>
      <c r="L1131" s="207"/>
      <c r="M1131" s="206"/>
      <c r="N1131" s="206"/>
      <c r="O1131" s="206"/>
      <c r="P1131" s="206"/>
      <c r="Q1131" s="206"/>
      <c r="R1131" s="206"/>
    </row>
    <row r="1132" spans="1:18" s="90" customFormat="1" ht="36" customHeight="1">
      <c r="A1132" s="274" t="s">
        <v>1194</v>
      </c>
      <c r="B1132" s="275">
        <v>792</v>
      </c>
      <c r="C1132" s="275"/>
      <c r="D1132" s="275"/>
      <c r="E1132" s="275"/>
      <c r="F1132" s="275"/>
      <c r="G1132" s="277"/>
      <c r="H1132" s="277"/>
      <c r="I1132" s="277"/>
      <c r="J1132" s="196"/>
      <c r="K1132" s="208"/>
      <c r="L1132" s="208"/>
      <c r="M1132" s="185"/>
      <c r="N1132" s="185"/>
      <c r="O1132" s="185"/>
      <c r="P1132" s="185"/>
      <c r="Q1132" s="185"/>
      <c r="R1132" s="185"/>
    </row>
    <row r="1133" spans="1:18">
      <c r="A1133" s="272" t="s">
        <v>17</v>
      </c>
      <c r="B1133" s="270">
        <v>792</v>
      </c>
      <c r="C1133" s="267" t="s">
        <v>18</v>
      </c>
      <c r="D1133" s="267"/>
      <c r="E1133" s="267"/>
      <c r="F1133" s="267"/>
      <c r="G1133" s="264">
        <f>G1134+G1141+G1151</f>
        <v>19274950</v>
      </c>
      <c r="H1133" s="264">
        <f>H1134+H1141+H1151</f>
        <v>15412113</v>
      </c>
      <c r="I1133" s="264">
        <f>I1134+I1141+I1151</f>
        <v>15550647</v>
      </c>
      <c r="J1133" s="190"/>
    </row>
    <row r="1134" spans="1:18" ht="52.8" hidden="1">
      <c r="A1134" s="82" t="s">
        <v>74</v>
      </c>
      <c r="B1134" s="149">
        <v>792</v>
      </c>
      <c r="C1134" s="84" t="s">
        <v>18</v>
      </c>
      <c r="D1134" s="84" t="s">
        <v>53</v>
      </c>
      <c r="E1134" s="84"/>
      <c r="F1134" s="84"/>
      <c r="G1134" s="87">
        <f>G1135</f>
        <v>0</v>
      </c>
      <c r="H1134" s="87">
        <f t="shared" ref="H1134:I1135" si="291">H1135</f>
        <v>0</v>
      </c>
      <c r="I1134" s="87">
        <f t="shared" si="291"/>
        <v>0</v>
      </c>
      <c r="J1134" s="177"/>
      <c r="K1134" s="208"/>
    </row>
    <row r="1135" spans="1:18" s="28" customFormat="1" ht="39.75" hidden="1" customHeight="1">
      <c r="A1135" s="82" t="s">
        <v>437</v>
      </c>
      <c r="B1135" s="149">
        <v>792</v>
      </c>
      <c r="C1135" s="84" t="s">
        <v>18</v>
      </c>
      <c r="D1135" s="84" t="s">
        <v>53</v>
      </c>
      <c r="E1135" s="84" t="s">
        <v>228</v>
      </c>
      <c r="F1135" s="168"/>
      <c r="G1135" s="87">
        <f>G1136</f>
        <v>0</v>
      </c>
      <c r="H1135" s="87">
        <f t="shared" si="291"/>
        <v>0</v>
      </c>
      <c r="I1135" s="87">
        <f t="shared" si="291"/>
        <v>0</v>
      </c>
      <c r="J1135" s="177"/>
      <c r="K1135" s="209"/>
      <c r="L1135" s="203"/>
      <c r="M1135" s="203"/>
      <c r="N1135" s="203"/>
      <c r="O1135" s="203"/>
      <c r="P1135" s="203"/>
      <c r="Q1135" s="203"/>
      <c r="R1135" s="203"/>
    </row>
    <row r="1136" spans="1:18" s="28" customFormat="1" ht="39.6" hidden="1">
      <c r="A1136" s="82" t="s">
        <v>154</v>
      </c>
      <c r="B1136" s="149">
        <v>792</v>
      </c>
      <c r="C1136" s="84" t="s">
        <v>18</v>
      </c>
      <c r="D1136" s="84" t="s">
        <v>53</v>
      </c>
      <c r="E1136" s="84" t="s">
        <v>663</v>
      </c>
      <c r="F1136" s="168"/>
      <c r="G1136" s="87">
        <f>G1138</f>
        <v>0</v>
      </c>
      <c r="H1136" s="87">
        <f t="shared" ref="H1136:I1136" si="292">H1138</f>
        <v>0</v>
      </c>
      <c r="I1136" s="87">
        <f t="shared" si="292"/>
        <v>0</v>
      </c>
      <c r="J1136" s="177"/>
      <c r="K1136" s="209"/>
      <c r="L1136" s="209"/>
      <c r="M1136" s="203"/>
      <c r="N1136" s="203"/>
      <c r="O1136" s="203"/>
      <c r="P1136" s="203"/>
      <c r="Q1136" s="203"/>
      <c r="R1136" s="203"/>
    </row>
    <row r="1137" spans="1:18" hidden="1">
      <c r="A1137" s="82"/>
      <c r="B1137" s="149"/>
      <c r="C1137" s="84"/>
      <c r="D1137" s="84"/>
      <c r="E1137" s="84"/>
      <c r="F1137" s="84"/>
      <c r="G1137" s="87"/>
      <c r="H1137" s="87"/>
      <c r="I1137" s="87"/>
      <c r="J1137" s="177"/>
    </row>
    <row r="1138" spans="1:18" s="3" customFormat="1" ht="73.5" hidden="1" customHeight="1">
      <c r="A1138" s="82" t="s">
        <v>664</v>
      </c>
      <c r="B1138" s="149">
        <v>792</v>
      </c>
      <c r="C1138" s="84" t="s">
        <v>18</v>
      </c>
      <c r="D1138" s="84" t="s">
        <v>53</v>
      </c>
      <c r="E1138" s="84" t="s">
        <v>663</v>
      </c>
      <c r="F1138" s="84"/>
      <c r="G1138" s="87">
        <f>G1140</f>
        <v>0</v>
      </c>
      <c r="H1138" s="87">
        <f t="shared" ref="H1138:I1138" si="293">H1140</f>
        <v>0</v>
      </c>
      <c r="I1138" s="87">
        <f t="shared" si="293"/>
        <v>0</v>
      </c>
      <c r="J1138" s="177"/>
      <c r="K1138" s="198"/>
      <c r="L1138" s="198"/>
      <c r="M1138" s="198"/>
      <c r="N1138" s="198"/>
      <c r="O1138" s="198"/>
      <c r="P1138" s="198"/>
      <c r="Q1138" s="198"/>
      <c r="R1138" s="198"/>
    </row>
    <row r="1139" spans="1:18" s="3" customFormat="1" hidden="1">
      <c r="A1139" s="82" t="s">
        <v>155</v>
      </c>
      <c r="B1139" s="149">
        <v>792</v>
      </c>
      <c r="C1139" s="84" t="s">
        <v>18</v>
      </c>
      <c r="D1139" s="84" t="s">
        <v>53</v>
      </c>
      <c r="E1139" s="84" t="s">
        <v>663</v>
      </c>
      <c r="F1139" s="84" t="s">
        <v>156</v>
      </c>
      <c r="G1139" s="87">
        <f t="shared" ref="G1139:I1139" si="294">G1140</f>
        <v>0</v>
      </c>
      <c r="H1139" s="87">
        <f t="shared" si="294"/>
        <v>0</v>
      </c>
      <c r="I1139" s="87">
        <f t="shared" si="294"/>
        <v>0</v>
      </c>
      <c r="J1139" s="177"/>
      <c r="K1139" s="219"/>
      <c r="L1139" s="198"/>
      <c r="M1139" s="198"/>
      <c r="N1139" s="198"/>
      <c r="O1139" s="198"/>
      <c r="P1139" s="198"/>
      <c r="Q1139" s="198"/>
      <c r="R1139" s="198"/>
    </row>
    <row r="1140" spans="1:18" hidden="1">
      <c r="A1140" s="82" t="s">
        <v>157</v>
      </c>
      <c r="B1140" s="149">
        <v>792</v>
      </c>
      <c r="C1140" s="84" t="s">
        <v>18</v>
      </c>
      <c r="D1140" s="84" t="s">
        <v>53</v>
      </c>
      <c r="E1140" s="84" t="s">
        <v>663</v>
      </c>
      <c r="F1140" s="84" t="s">
        <v>158</v>
      </c>
      <c r="G1140" s="87"/>
      <c r="H1140" s="87"/>
      <c r="I1140" s="87"/>
      <c r="J1140" s="177"/>
    </row>
    <row r="1141" spans="1:18" ht="39.6">
      <c r="A1141" s="82" t="s">
        <v>159</v>
      </c>
      <c r="B1141" s="149">
        <v>792</v>
      </c>
      <c r="C1141" s="84" t="s">
        <v>18</v>
      </c>
      <c r="D1141" s="84" t="s">
        <v>160</v>
      </c>
      <c r="E1141" s="84"/>
      <c r="F1141" s="84"/>
      <c r="G1141" s="87">
        <f t="shared" ref="G1141:I1143" si="295">G1142</f>
        <v>15274950</v>
      </c>
      <c r="H1141" s="87">
        <f t="shared" si="295"/>
        <v>15412113</v>
      </c>
      <c r="I1141" s="87">
        <f t="shared" si="295"/>
        <v>15550647</v>
      </c>
      <c r="J1141" s="177"/>
      <c r="K1141" s="208"/>
    </row>
    <row r="1142" spans="1:18" s="33" customFormat="1" ht="45.75" customHeight="1">
      <c r="A1142" s="359" t="s">
        <v>1177</v>
      </c>
      <c r="B1142" s="149">
        <v>792</v>
      </c>
      <c r="C1142" s="84" t="s">
        <v>18</v>
      </c>
      <c r="D1142" s="84" t="s">
        <v>160</v>
      </c>
      <c r="E1142" s="84" t="s">
        <v>228</v>
      </c>
      <c r="F1142" s="168"/>
      <c r="G1142" s="87">
        <f t="shared" si="295"/>
        <v>15274950</v>
      </c>
      <c r="H1142" s="87">
        <f t="shared" si="295"/>
        <v>15412113</v>
      </c>
      <c r="I1142" s="87">
        <f t="shared" si="295"/>
        <v>15550647</v>
      </c>
      <c r="J1142" s="177"/>
      <c r="K1142" s="220"/>
      <c r="L1142" s="210"/>
      <c r="M1142" s="210"/>
      <c r="N1142" s="210"/>
      <c r="O1142" s="210"/>
      <c r="P1142" s="210"/>
      <c r="Q1142" s="210"/>
      <c r="R1142" s="210"/>
    </row>
    <row r="1143" spans="1:18" s="46" customFormat="1" ht="41.25" customHeight="1">
      <c r="A1143" s="82" t="s">
        <v>161</v>
      </c>
      <c r="B1143" s="149">
        <v>792</v>
      </c>
      <c r="C1143" s="84" t="s">
        <v>18</v>
      </c>
      <c r="D1143" s="84" t="s">
        <v>160</v>
      </c>
      <c r="E1143" s="84" t="s">
        <v>230</v>
      </c>
      <c r="F1143" s="84"/>
      <c r="G1143" s="87">
        <f t="shared" si="295"/>
        <v>15274950</v>
      </c>
      <c r="H1143" s="87">
        <f t="shared" si="295"/>
        <v>15412113</v>
      </c>
      <c r="I1143" s="87">
        <f t="shared" si="295"/>
        <v>15550647</v>
      </c>
      <c r="J1143" s="177"/>
      <c r="K1143" s="221"/>
      <c r="L1143" s="221"/>
      <c r="M1143" s="221"/>
      <c r="N1143" s="221"/>
      <c r="O1143" s="221"/>
      <c r="P1143" s="221"/>
      <c r="Q1143" s="221"/>
      <c r="R1143" s="221"/>
    </row>
    <row r="1144" spans="1:18" s="46" customFormat="1" ht="27.75" customHeight="1">
      <c r="A1144" s="82" t="s">
        <v>75</v>
      </c>
      <c r="B1144" s="149">
        <v>792</v>
      </c>
      <c r="C1144" s="84" t="s">
        <v>18</v>
      </c>
      <c r="D1144" s="84" t="s">
        <v>160</v>
      </c>
      <c r="E1144" s="84" t="s">
        <v>231</v>
      </c>
      <c r="F1144" s="84"/>
      <c r="G1144" s="87">
        <f>G1145+G1147+G1149</f>
        <v>15274950</v>
      </c>
      <c r="H1144" s="87">
        <f t="shared" ref="H1144:I1144" si="296">H1145+H1147+H1149</f>
        <v>15412113</v>
      </c>
      <c r="I1144" s="87">
        <f t="shared" si="296"/>
        <v>15550647</v>
      </c>
      <c r="J1144" s="177"/>
      <c r="K1144" s="221"/>
      <c r="L1144" s="221"/>
      <c r="M1144" s="221"/>
      <c r="N1144" s="221"/>
      <c r="O1144" s="221"/>
      <c r="P1144" s="221"/>
      <c r="Q1144" s="221"/>
      <c r="R1144" s="221"/>
    </row>
    <row r="1145" spans="1:18" s="46" customFormat="1" ht="51" customHeight="1">
      <c r="A1145" s="82" t="s">
        <v>54</v>
      </c>
      <c r="B1145" s="149">
        <v>792</v>
      </c>
      <c r="C1145" s="84" t="s">
        <v>18</v>
      </c>
      <c r="D1145" s="84" t="s">
        <v>160</v>
      </c>
      <c r="E1145" s="84" t="s">
        <v>231</v>
      </c>
      <c r="F1145" s="84" t="s">
        <v>57</v>
      </c>
      <c r="G1145" s="87">
        <f>G1146</f>
        <v>13878289</v>
      </c>
      <c r="H1145" s="87">
        <f>H1146</f>
        <v>14015452</v>
      </c>
      <c r="I1145" s="87">
        <f>I1146</f>
        <v>14153986</v>
      </c>
      <c r="J1145" s="177"/>
      <c r="K1145" s="221"/>
      <c r="L1145" s="221"/>
      <c r="M1145" s="221"/>
      <c r="N1145" s="221"/>
      <c r="O1145" s="221"/>
      <c r="P1145" s="221"/>
      <c r="Q1145" s="221"/>
      <c r="R1145" s="221"/>
    </row>
    <row r="1146" spans="1:18" s="46" customFormat="1" ht="26.4">
      <c r="A1146" s="82" t="s">
        <v>55</v>
      </c>
      <c r="B1146" s="149">
        <v>792</v>
      </c>
      <c r="C1146" s="84" t="s">
        <v>18</v>
      </c>
      <c r="D1146" s="84" t="s">
        <v>160</v>
      </c>
      <c r="E1146" s="84" t="s">
        <v>231</v>
      </c>
      <c r="F1146" s="84" t="s">
        <v>58</v>
      </c>
      <c r="G1146" s="87">
        <v>13878289</v>
      </c>
      <c r="H1146" s="87">
        <v>14015452</v>
      </c>
      <c r="I1146" s="87">
        <v>14153986</v>
      </c>
      <c r="J1146" s="177"/>
      <c r="K1146" s="221"/>
      <c r="L1146" s="221"/>
      <c r="M1146" s="221"/>
      <c r="N1146" s="221"/>
      <c r="O1146" s="221"/>
      <c r="P1146" s="221"/>
      <c r="Q1146" s="221"/>
      <c r="R1146" s="221"/>
    </row>
    <row r="1147" spans="1:18" s="46" customFormat="1" ht="26.4">
      <c r="A1147" s="82" t="s">
        <v>35</v>
      </c>
      <c r="B1147" s="149">
        <v>792</v>
      </c>
      <c r="C1147" s="84" t="s">
        <v>18</v>
      </c>
      <c r="D1147" s="84" t="s">
        <v>160</v>
      </c>
      <c r="E1147" s="84" t="s">
        <v>231</v>
      </c>
      <c r="F1147" s="84" t="s">
        <v>36</v>
      </c>
      <c r="G1147" s="87">
        <f>G1148</f>
        <v>1369661</v>
      </c>
      <c r="H1147" s="87">
        <f>H1148</f>
        <v>1369661</v>
      </c>
      <c r="I1147" s="87">
        <f>I1148</f>
        <v>1369661</v>
      </c>
      <c r="J1147" s="177"/>
      <c r="K1147" s="221"/>
      <c r="L1147" s="221"/>
      <c r="M1147" s="221"/>
      <c r="N1147" s="221"/>
      <c r="O1147" s="221"/>
      <c r="P1147" s="221"/>
      <c r="Q1147" s="221"/>
      <c r="R1147" s="221"/>
    </row>
    <row r="1148" spans="1:18" s="46" customFormat="1" ht="26.4">
      <c r="A1148" s="82" t="s">
        <v>37</v>
      </c>
      <c r="B1148" s="149">
        <v>792</v>
      </c>
      <c r="C1148" s="84" t="s">
        <v>18</v>
      </c>
      <c r="D1148" s="84" t="s">
        <v>160</v>
      </c>
      <c r="E1148" s="84" t="s">
        <v>231</v>
      </c>
      <c r="F1148" s="84" t="s">
        <v>38</v>
      </c>
      <c r="G1148" s="87">
        <v>1369661</v>
      </c>
      <c r="H1148" s="87">
        <v>1369661</v>
      </c>
      <c r="I1148" s="87">
        <v>1369661</v>
      </c>
      <c r="J1148" s="177"/>
      <c r="K1148" s="221"/>
      <c r="L1148" s="221"/>
      <c r="M1148" s="221"/>
      <c r="N1148" s="221"/>
      <c r="O1148" s="221"/>
      <c r="P1148" s="221"/>
      <c r="Q1148" s="221"/>
      <c r="R1148" s="221"/>
    </row>
    <row r="1149" spans="1:18" s="46" customFormat="1">
      <c r="A1149" s="136" t="s">
        <v>62</v>
      </c>
      <c r="B1149" s="149">
        <v>792</v>
      </c>
      <c r="C1149" s="84" t="s">
        <v>18</v>
      </c>
      <c r="D1149" s="84" t="s">
        <v>160</v>
      </c>
      <c r="E1149" s="84" t="s">
        <v>231</v>
      </c>
      <c r="F1149" s="84" t="s">
        <v>63</v>
      </c>
      <c r="G1149" s="87">
        <f>G1150</f>
        <v>27000</v>
      </c>
      <c r="H1149" s="87">
        <f>H1150</f>
        <v>27000</v>
      </c>
      <c r="I1149" s="87">
        <f>I1150</f>
        <v>27000</v>
      </c>
      <c r="J1149" s="177"/>
      <c r="K1149" s="221"/>
      <c r="L1149" s="221"/>
      <c r="M1149" s="221"/>
      <c r="N1149" s="221"/>
      <c r="O1149" s="221"/>
      <c r="P1149" s="221"/>
      <c r="Q1149" s="221"/>
      <c r="R1149" s="221"/>
    </row>
    <row r="1150" spans="1:18" s="46" customFormat="1">
      <c r="A1150" s="136" t="s">
        <v>143</v>
      </c>
      <c r="B1150" s="149">
        <v>792</v>
      </c>
      <c r="C1150" s="84" t="s">
        <v>18</v>
      </c>
      <c r="D1150" s="84" t="s">
        <v>160</v>
      </c>
      <c r="E1150" s="84" t="s">
        <v>231</v>
      </c>
      <c r="F1150" s="84" t="s">
        <v>66</v>
      </c>
      <c r="G1150" s="87">
        <v>27000</v>
      </c>
      <c r="H1150" s="87">
        <v>27000</v>
      </c>
      <c r="I1150" s="87">
        <v>27000</v>
      </c>
      <c r="J1150" s="177"/>
      <c r="K1150" s="221"/>
      <c r="L1150" s="221"/>
      <c r="M1150" s="221"/>
      <c r="N1150" s="221"/>
      <c r="O1150" s="221"/>
      <c r="P1150" s="221"/>
      <c r="Q1150" s="221"/>
      <c r="R1150" s="221"/>
    </row>
    <row r="1151" spans="1:18">
      <c r="A1151" s="137" t="s">
        <v>21</v>
      </c>
      <c r="B1151" s="149">
        <v>792</v>
      </c>
      <c r="C1151" s="84" t="s">
        <v>18</v>
      </c>
      <c r="D1151" s="84" t="s">
        <v>22</v>
      </c>
      <c r="E1151" s="84"/>
      <c r="F1151" s="84"/>
      <c r="G1151" s="87">
        <f>G1152</f>
        <v>4000000</v>
      </c>
      <c r="H1151" s="87">
        <f t="shared" ref="H1151:I1151" si="297">H1152</f>
        <v>0</v>
      </c>
      <c r="I1151" s="87">
        <f t="shared" si="297"/>
        <v>0</v>
      </c>
      <c r="J1151" s="177"/>
    </row>
    <row r="1152" spans="1:18" s="33" customFormat="1" ht="31.5" customHeight="1">
      <c r="A1152" s="82" t="s">
        <v>97</v>
      </c>
      <c r="B1152" s="149">
        <v>792</v>
      </c>
      <c r="C1152" s="84" t="s">
        <v>18</v>
      </c>
      <c r="D1152" s="84" t="s">
        <v>22</v>
      </c>
      <c r="E1152" s="149" t="s">
        <v>208</v>
      </c>
      <c r="F1152" s="84"/>
      <c r="G1152" s="87">
        <f>G1153</f>
        <v>4000000</v>
      </c>
      <c r="H1152" s="87">
        <f t="shared" ref="H1152:I1152" si="298">H1153</f>
        <v>0</v>
      </c>
      <c r="I1152" s="87">
        <f t="shared" si="298"/>
        <v>0</v>
      </c>
      <c r="J1152" s="177"/>
      <c r="K1152" s="210"/>
      <c r="L1152" s="210"/>
      <c r="M1152" s="210"/>
      <c r="N1152" s="210"/>
      <c r="O1152" s="210"/>
      <c r="P1152" s="210"/>
      <c r="Q1152" s="210"/>
      <c r="R1152" s="210"/>
    </row>
    <row r="1153" spans="1:18" ht="18.75" customHeight="1">
      <c r="A1153" s="82" t="s">
        <v>332</v>
      </c>
      <c r="B1153" s="149">
        <v>792</v>
      </c>
      <c r="C1153" s="84" t="s">
        <v>18</v>
      </c>
      <c r="D1153" s="84" t="s">
        <v>22</v>
      </c>
      <c r="E1153" s="84" t="s">
        <v>209</v>
      </c>
      <c r="F1153" s="84"/>
      <c r="G1153" s="87">
        <f>G1154</f>
        <v>4000000</v>
      </c>
      <c r="H1153" s="87">
        <f t="shared" ref="H1153:I1153" si="299">H1154</f>
        <v>0</v>
      </c>
      <c r="I1153" s="87">
        <f t="shared" si="299"/>
        <v>0</v>
      </c>
      <c r="J1153" s="177"/>
    </row>
    <row r="1154" spans="1:18" ht="18.75" customHeight="1">
      <c r="A1154" s="82" t="s">
        <v>62</v>
      </c>
      <c r="B1154" s="149">
        <v>792</v>
      </c>
      <c r="C1154" s="84" t="s">
        <v>18</v>
      </c>
      <c r="D1154" s="84" t="s">
        <v>22</v>
      </c>
      <c r="E1154" s="84" t="s">
        <v>209</v>
      </c>
      <c r="F1154" s="84" t="s">
        <v>63</v>
      </c>
      <c r="G1154" s="87">
        <f>G1155</f>
        <v>4000000</v>
      </c>
      <c r="H1154" s="87">
        <f>H1155</f>
        <v>0</v>
      </c>
      <c r="I1154" s="87">
        <f>I1155</f>
        <v>0</v>
      </c>
      <c r="J1154" s="177"/>
    </row>
    <row r="1155" spans="1:18" ht="18.75" customHeight="1">
      <c r="A1155" s="82" t="s">
        <v>327</v>
      </c>
      <c r="B1155" s="149">
        <v>792</v>
      </c>
      <c r="C1155" s="84" t="s">
        <v>18</v>
      </c>
      <c r="D1155" s="84" t="s">
        <v>22</v>
      </c>
      <c r="E1155" s="84" t="s">
        <v>209</v>
      </c>
      <c r="F1155" s="84" t="s">
        <v>326</v>
      </c>
      <c r="G1155" s="87">
        <v>4000000</v>
      </c>
      <c r="H1155" s="87">
        <f>2000000-2000000</f>
        <v>0</v>
      </c>
      <c r="I1155" s="87">
        <f>4000000-4000000</f>
        <v>0</v>
      </c>
      <c r="J1155" s="177"/>
    </row>
    <row r="1156" spans="1:18" hidden="1">
      <c r="A1156" s="138" t="s">
        <v>163</v>
      </c>
      <c r="B1156" s="270">
        <v>792</v>
      </c>
      <c r="C1156" s="162" t="s">
        <v>27</v>
      </c>
      <c r="D1156" s="162"/>
      <c r="E1156" s="162"/>
      <c r="F1156" s="162"/>
      <c r="G1156" s="96">
        <f t="shared" ref="G1156:I1157" si="300">G1157</f>
        <v>0</v>
      </c>
      <c r="H1156" s="96">
        <f t="shared" si="300"/>
        <v>0</v>
      </c>
      <c r="I1156" s="96">
        <f t="shared" si="300"/>
        <v>0</v>
      </c>
      <c r="J1156" s="191"/>
    </row>
    <row r="1157" spans="1:18" hidden="1">
      <c r="A1157" s="137" t="s">
        <v>164</v>
      </c>
      <c r="B1157" s="149">
        <v>792</v>
      </c>
      <c r="C1157" s="84" t="s">
        <v>27</v>
      </c>
      <c r="D1157" s="84" t="s">
        <v>69</v>
      </c>
      <c r="E1157" s="84"/>
      <c r="F1157" s="84"/>
      <c r="G1157" s="87">
        <f t="shared" si="300"/>
        <v>0</v>
      </c>
      <c r="H1157" s="87">
        <f t="shared" si="300"/>
        <v>0</v>
      </c>
      <c r="I1157" s="87">
        <f t="shared" si="300"/>
        <v>0</v>
      </c>
      <c r="J1157" s="177"/>
    </row>
    <row r="1158" spans="1:18" s="28" customFormat="1" ht="39.6" hidden="1">
      <c r="A1158" s="82" t="s">
        <v>437</v>
      </c>
      <c r="B1158" s="149">
        <v>792</v>
      </c>
      <c r="C1158" s="84" t="s">
        <v>27</v>
      </c>
      <c r="D1158" s="84" t="s">
        <v>69</v>
      </c>
      <c r="E1158" s="84" t="s">
        <v>228</v>
      </c>
      <c r="F1158" s="168"/>
      <c r="G1158" s="87">
        <f>G1160</f>
        <v>0</v>
      </c>
      <c r="H1158" s="87">
        <f>H1160</f>
        <v>0</v>
      </c>
      <c r="I1158" s="87">
        <f>I1160</f>
        <v>0</v>
      </c>
      <c r="J1158" s="177"/>
      <c r="K1158" s="203"/>
      <c r="L1158" s="203"/>
      <c r="M1158" s="203"/>
      <c r="N1158" s="203"/>
      <c r="O1158" s="203"/>
      <c r="P1158" s="203"/>
      <c r="Q1158" s="203"/>
      <c r="R1158" s="203"/>
    </row>
    <row r="1159" spans="1:18" s="46" customFormat="1" ht="41.25" hidden="1" customHeight="1">
      <c r="A1159" s="82" t="s">
        <v>154</v>
      </c>
      <c r="B1159" s="149">
        <v>792</v>
      </c>
      <c r="C1159" s="84" t="s">
        <v>27</v>
      </c>
      <c r="D1159" s="84" t="s">
        <v>69</v>
      </c>
      <c r="E1159" s="84" t="s">
        <v>229</v>
      </c>
      <c r="F1159" s="84"/>
      <c r="G1159" s="87">
        <f t="shared" ref="G1159" si="301">G1160</f>
        <v>0</v>
      </c>
      <c r="H1159" s="87">
        <f t="shared" ref="H1159" si="302">H1160</f>
        <v>0</v>
      </c>
      <c r="I1159" s="87">
        <f t="shared" ref="I1159" si="303">I1160</f>
        <v>0</v>
      </c>
      <c r="J1159" s="177"/>
      <c r="K1159" s="221"/>
      <c r="L1159" s="221"/>
      <c r="M1159" s="221"/>
      <c r="N1159" s="221"/>
      <c r="O1159" s="221"/>
      <c r="P1159" s="221"/>
      <c r="Q1159" s="221"/>
      <c r="R1159" s="221"/>
    </row>
    <row r="1160" spans="1:18" s="28" customFormat="1" ht="26.4" hidden="1">
      <c r="A1160" s="82" t="s">
        <v>165</v>
      </c>
      <c r="B1160" s="149">
        <v>792</v>
      </c>
      <c r="C1160" s="84" t="s">
        <v>27</v>
      </c>
      <c r="D1160" s="84" t="s">
        <v>69</v>
      </c>
      <c r="E1160" s="84" t="s">
        <v>382</v>
      </c>
      <c r="F1160" s="168"/>
      <c r="G1160" s="87">
        <f t="shared" ref="G1160:I1161" si="304">G1161</f>
        <v>0</v>
      </c>
      <c r="H1160" s="87">
        <f t="shared" si="304"/>
        <v>0</v>
      </c>
      <c r="I1160" s="87">
        <f t="shared" si="304"/>
        <v>0</v>
      </c>
      <c r="J1160" s="177"/>
      <c r="K1160" s="203"/>
      <c r="L1160" s="203"/>
      <c r="M1160" s="203"/>
      <c r="N1160" s="203"/>
      <c r="O1160" s="203"/>
      <c r="P1160" s="203"/>
      <c r="Q1160" s="203"/>
      <c r="R1160" s="203"/>
    </row>
    <row r="1161" spans="1:18" ht="22.5" hidden="1" customHeight="1">
      <c r="A1161" s="82" t="s">
        <v>155</v>
      </c>
      <c r="B1161" s="149">
        <v>792</v>
      </c>
      <c r="C1161" s="84" t="s">
        <v>27</v>
      </c>
      <c r="D1161" s="84" t="s">
        <v>69</v>
      </c>
      <c r="E1161" s="84" t="s">
        <v>382</v>
      </c>
      <c r="F1161" s="84" t="s">
        <v>156</v>
      </c>
      <c r="G1161" s="87">
        <f t="shared" si="304"/>
        <v>0</v>
      </c>
      <c r="H1161" s="87">
        <f t="shared" si="304"/>
        <v>0</v>
      </c>
      <c r="I1161" s="87">
        <f t="shared" si="304"/>
        <v>0</v>
      </c>
      <c r="J1161" s="177"/>
    </row>
    <row r="1162" spans="1:18" hidden="1">
      <c r="A1162" s="82" t="s">
        <v>157</v>
      </c>
      <c r="B1162" s="149">
        <v>792</v>
      </c>
      <c r="C1162" s="84" t="s">
        <v>27</v>
      </c>
      <c r="D1162" s="84" t="s">
        <v>69</v>
      </c>
      <c r="E1162" s="84" t="s">
        <v>382</v>
      </c>
      <c r="F1162" s="84" t="s">
        <v>158</v>
      </c>
      <c r="G1162" s="87"/>
      <c r="H1162" s="87"/>
      <c r="I1162" s="87"/>
      <c r="J1162" s="177"/>
    </row>
    <row r="1163" spans="1:18" hidden="1">
      <c r="A1163" s="135" t="s">
        <v>173</v>
      </c>
      <c r="B1163" s="149">
        <v>792</v>
      </c>
      <c r="C1163" s="84" t="s">
        <v>171</v>
      </c>
      <c r="D1163" s="84" t="s">
        <v>27</v>
      </c>
      <c r="E1163" s="84"/>
      <c r="F1163" s="84"/>
      <c r="G1163" s="87">
        <f>G1165</f>
        <v>0</v>
      </c>
      <c r="H1163" s="87">
        <f t="shared" ref="H1163:I1163" si="305">H1165</f>
        <v>0</v>
      </c>
      <c r="I1163" s="87">
        <f t="shared" si="305"/>
        <v>0</v>
      </c>
      <c r="J1163" s="177"/>
    </row>
    <row r="1164" spans="1:18" ht="68.25" hidden="1" customHeight="1">
      <c r="A1164" s="135" t="s">
        <v>781</v>
      </c>
      <c r="B1164" s="149">
        <v>792</v>
      </c>
      <c r="C1164" s="84" t="s">
        <v>171</v>
      </c>
      <c r="D1164" s="84" t="s">
        <v>27</v>
      </c>
      <c r="E1164" s="84" t="s">
        <v>676</v>
      </c>
      <c r="F1164" s="84"/>
      <c r="G1164" s="87">
        <f>G1165</f>
        <v>0</v>
      </c>
      <c r="H1164" s="87">
        <f t="shared" ref="H1164:I1164" si="306">H1165</f>
        <v>0</v>
      </c>
      <c r="I1164" s="87">
        <f t="shared" si="306"/>
        <v>0</v>
      </c>
      <c r="J1164" s="177"/>
      <c r="K1164" s="177"/>
      <c r="L1164" s="177"/>
      <c r="M1164" s="177"/>
      <c r="N1164" s="177"/>
      <c r="O1164" s="177"/>
    </row>
    <row r="1165" spans="1:18" hidden="1">
      <c r="A1165" s="82" t="s">
        <v>677</v>
      </c>
      <c r="B1165" s="149">
        <v>792</v>
      </c>
      <c r="C1165" s="84" t="s">
        <v>171</v>
      </c>
      <c r="D1165" s="84" t="s">
        <v>27</v>
      </c>
      <c r="E1165" s="84" t="s">
        <v>676</v>
      </c>
      <c r="F1165" s="84"/>
      <c r="G1165" s="87">
        <f t="shared" ref="G1165:I1166" si="307">G1166</f>
        <v>0</v>
      </c>
      <c r="H1165" s="87">
        <f t="shared" si="307"/>
        <v>0</v>
      </c>
      <c r="I1165" s="87">
        <f t="shared" si="307"/>
        <v>0</v>
      </c>
      <c r="J1165" s="177"/>
    </row>
    <row r="1166" spans="1:18" ht="26.4" hidden="1">
      <c r="A1166" s="82" t="s">
        <v>35</v>
      </c>
      <c r="B1166" s="149">
        <v>792</v>
      </c>
      <c r="C1166" s="84" t="s">
        <v>171</v>
      </c>
      <c r="D1166" s="84" t="s">
        <v>27</v>
      </c>
      <c r="E1166" s="84" t="s">
        <v>676</v>
      </c>
      <c r="F1166" s="84" t="s">
        <v>36</v>
      </c>
      <c r="G1166" s="87">
        <f t="shared" si="307"/>
        <v>0</v>
      </c>
      <c r="H1166" s="87">
        <f t="shared" si="307"/>
        <v>0</v>
      </c>
      <c r="I1166" s="87">
        <f t="shared" si="307"/>
        <v>0</v>
      </c>
      <c r="J1166" s="177"/>
    </row>
    <row r="1167" spans="1:18" ht="26.4" hidden="1">
      <c r="A1167" s="82" t="s">
        <v>37</v>
      </c>
      <c r="B1167" s="149">
        <v>792</v>
      </c>
      <c r="C1167" s="84" t="s">
        <v>171</v>
      </c>
      <c r="D1167" s="84" t="s">
        <v>27</v>
      </c>
      <c r="E1167" s="84" t="s">
        <v>676</v>
      </c>
      <c r="F1167" s="84" t="s">
        <v>38</v>
      </c>
      <c r="G1167" s="87"/>
      <c r="H1167" s="87"/>
      <c r="I1167" s="87"/>
      <c r="J1167" s="177"/>
    </row>
    <row r="1168" spans="1:18">
      <c r="A1168" s="265" t="s">
        <v>144</v>
      </c>
      <c r="B1168" s="162" t="s">
        <v>762</v>
      </c>
      <c r="C1168" s="267" t="s">
        <v>68</v>
      </c>
      <c r="D1168" s="267"/>
      <c r="E1168" s="267"/>
      <c r="F1168" s="267"/>
      <c r="G1168" s="264">
        <f>G1169</f>
        <v>152550.84</v>
      </c>
      <c r="H1168" s="264">
        <f t="shared" ref="H1168:I1168" si="308">H1169</f>
        <v>152550.84</v>
      </c>
      <c r="I1168" s="264">
        <f t="shared" si="308"/>
        <v>152550.84</v>
      </c>
      <c r="J1168" s="190"/>
    </row>
    <row r="1169" spans="1:18">
      <c r="A1169" s="82" t="s">
        <v>145</v>
      </c>
      <c r="B1169" s="149">
        <v>792</v>
      </c>
      <c r="C1169" s="84" t="s">
        <v>68</v>
      </c>
      <c r="D1169" s="84" t="s">
        <v>18</v>
      </c>
      <c r="E1169" s="84"/>
      <c r="F1169" s="84"/>
      <c r="G1169" s="87">
        <f>G1170</f>
        <v>152550.84</v>
      </c>
      <c r="H1169" s="87">
        <f>H1170</f>
        <v>152550.84</v>
      </c>
      <c r="I1169" s="87">
        <f>I1170</f>
        <v>152550.84</v>
      </c>
      <c r="J1169" s="177"/>
    </row>
    <row r="1170" spans="1:18" s="43" customFormat="1" ht="37.5" customHeight="1">
      <c r="A1170" s="359" t="s">
        <v>1180</v>
      </c>
      <c r="B1170" s="149">
        <v>792</v>
      </c>
      <c r="C1170" s="84" t="s">
        <v>68</v>
      </c>
      <c r="D1170" s="84" t="s">
        <v>18</v>
      </c>
      <c r="E1170" s="84" t="s">
        <v>285</v>
      </c>
      <c r="F1170" s="168"/>
      <c r="G1170" s="87">
        <f t="shared" ref="G1170:I1172" si="309">G1171</f>
        <v>152550.84</v>
      </c>
      <c r="H1170" s="87">
        <f t="shared" si="309"/>
        <v>152550.84</v>
      </c>
      <c r="I1170" s="87">
        <f t="shared" si="309"/>
        <v>152550.84</v>
      </c>
      <c r="J1170" s="177"/>
      <c r="K1170" s="217"/>
      <c r="L1170" s="217"/>
      <c r="M1170" s="217"/>
      <c r="N1170" s="217"/>
      <c r="O1170" s="217"/>
      <c r="P1170" s="217"/>
      <c r="Q1170" s="217"/>
      <c r="R1170" s="217"/>
    </row>
    <row r="1171" spans="1:18" s="43" customFormat="1">
      <c r="A1171" s="82" t="s">
        <v>146</v>
      </c>
      <c r="B1171" s="149">
        <v>792</v>
      </c>
      <c r="C1171" s="84" t="s">
        <v>68</v>
      </c>
      <c r="D1171" s="84" t="s">
        <v>18</v>
      </c>
      <c r="E1171" s="84" t="s">
        <v>289</v>
      </c>
      <c r="F1171" s="168"/>
      <c r="G1171" s="87">
        <f t="shared" si="309"/>
        <v>152550.84</v>
      </c>
      <c r="H1171" s="87">
        <f t="shared" si="309"/>
        <v>152550.84</v>
      </c>
      <c r="I1171" s="87">
        <f t="shared" si="309"/>
        <v>152550.84</v>
      </c>
      <c r="J1171" s="177"/>
      <c r="K1171" s="217"/>
      <c r="L1171" s="217"/>
      <c r="M1171" s="217"/>
      <c r="N1171" s="217"/>
      <c r="O1171" s="217"/>
      <c r="P1171" s="217"/>
      <c r="Q1171" s="217"/>
      <c r="R1171" s="217"/>
    </row>
    <row r="1172" spans="1:18" s="43" customFormat="1">
      <c r="A1172" s="82" t="s">
        <v>147</v>
      </c>
      <c r="B1172" s="149">
        <v>792</v>
      </c>
      <c r="C1172" s="84" t="s">
        <v>68</v>
      </c>
      <c r="D1172" s="84" t="s">
        <v>18</v>
      </c>
      <c r="E1172" s="84" t="s">
        <v>289</v>
      </c>
      <c r="F1172" s="84" t="s">
        <v>148</v>
      </c>
      <c r="G1172" s="87">
        <f t="shared" si="309"/>
        <v>152550.84</v>
      </c>
      <c r="H1172" s="87">
        <f t="shared" si="309"/>
        <v>152550.84</v>
      </c>
      <c r="I1172" s="87">
        <f t="shared" si="309"/>
        <v>152550.84</v>
      </c>
      <c r="J1172" s="177"/>
      <c r="K1172" s="217"/>
      <c r="L1172" s="217"/>
      <c r="M1172" s="217"/>
      <c r="N1172" s="217"/>
      <c r="O1172" s="217"/>
      <c r="P1172" s="217"/>
      <c r="Q1172" s="217"/>
      <c r="R1172" s="217"/>
    </row>
    <row r="1173" spans="1:18" s="44" customFormat="1" ht="26.4">
      <c r="A1173" s="82" t="s">
        <v>352</v>
      </c>
      <c r="B1173" s="149">
        <v>792</v>
      </c>
      <c r="C1173" s="84" t="s">
        <v>68</v>
      </c>
      <c r="D1173" s="84" t="s">
        <v>18</v>
      </c>
      <c r="E1173" s="84" t="s">
        <v>289</v>
      </c>
      <c r="F1173" s="84" t="s">
        <v>353</v>
      </c>
      <c r="G1173" s="87">
        <v>152550.84</v>
      </c>
      <c r="H1173" s="87">
        <v>152550.84</v>
      </c>
      <c r="I1173" s="87">
        <v>152550.84</v>
      </c>
      <c r="J1173" s="177"/>
      <c r="K1173" s="218"/>
      <c r="L1173" s="218"/>
      <c r="M1173" s="218"/>
      <c r="N1173" s="218"/>
      <c r="O1173" s="218"/>
      <c r="P1173" s="218"/>
      <c r="Q1173" s="218"/>
      <c r="R1173" s="218"/>
    </row>
    <row r="1174" spans="1:18" ht="26.4">
      <c r="A1174" s="134" t="s">
        <v>299</v>
      </c>
      <c r="B1174" s="270">
        <v>792</v>
      </c>
      <c r="C1174" s="267" t="s">
        <v>22</v>
      </c>
      <c r="D1174" s="267"/>
      <c r="E1174" s="267"/>
      <c r="F1174" s="267"/>
      <c r="G1174" s="264">
        <f t="shared" ref="G1174:G1179" si="310">G1175</f>
        <v>86000</v>
      </c>
      <c r="H1174" s="264">
        <f t="shared" ref="H1174:I1179" si="311">H1175</f>
        <v>86000</v>
      </c>
      <c r="I1174" s="264">
        <f t="shared" si="311"/>
        <v>86000</v>
      </c>
      <c r="J1174" s="190"/>
    </row>
    <row r="1175" spans="1:18" ht="28.5" customHeight="1">
      <c r="A1175" s="135" t="s">
        <v>300</v>
      </c>
      <c r="B1175" s="149">
        <v>792</v>
      </c>
      <c r="C1175" s="84" t="s">
        <v>22</v>
      </c>
      <c r="D1175" s="84" t="s">
        <v>18</v>
      </c>
      <c r="E1175" s="156"/>
      <c r="F1175" s="156"/>
      <c r="G1175" s="87">
        <f t="shared" si="310"/>
        <v>86000</v>
      </c>
      <c r="H1175" s="87">
        <f t="shared" si="311"/>
        <v>86000</v>
      </c>
      <c r="I1175" s="87">
        <f t="shared" si="311"/>
        <v>86000</v>
      </c>
      <c r="J1175" s="177"/>
    </row>
    <row r="1176" spans="1:18" s="28" customFormat="1" ht="49.5" customHeight="1">
      <c r="A1176" s="359" t="s">
        <v>1177</v>
      </c>
      <c r="B1176" s="149">
        <v>792</v>
      </c>
      <c r="C1176" s="84" t="s">
        <v>22</v>
      </c>
      <c r="D1176" s="84" t="s">
        <v>18</v>
      </c>
      <c r="E1176" s="84" t="s">
        <v>228</v>
      </c>
      <c r="F1176" s="168"/>
      <c r="G1176" s="87">
        <f t="shared" si="310"/>
        <v>86000</v>
      </c>
      <c r="H1176" s="87">
        <f t="shared" si="311"/>
        <v>86000</v>
      </c>
      <c r="I1176" s="87">
        <f t="shared" si="311"/>
        <v>86000</v>
      </c>
      <c r="J1176" s="177"/>
      <c r="K1176" s="203"/>
      <c r="L1176" s="203"/>
      <c r="M1176" s="203"/>
      <c r="N1176" s="203"/>
      <c r="O1176" s="203"/>
      <c r="P1176" s="203"/>
      <c r="Q1176" s="203"/>
      <c r="R1176" s="203"/>
    </row>
    <row r="1177" spans="1:18" s="28" customFormat="1" ht="26.4">
      <c r="A1177" s="82" t="s">
        <v>301</v>
      </c>
      <c r="B1177" s="149">
        <v>792</v>
      </c>
      <c r="C1177" s="84" t="s">
        <v>22</v>
      </c>
      <c r="D1177" s="84" t="s">
        <v>18</v>
      </c>
      <c r="E1177" s="84" t="s">
        <v>234</v>
      </c>
      <c r="F1177" s="168"/>
      <c r="G1177" s="87">
        <f t="shared" si="310"/>
        <v>86000</v>
      </c>
      <c r="H1177" s="87">
        <f t="shared" si="311"/>
        <v>86000</v>
      </c>
      <c r="I1177" s="87">
        <f t="shared" si="311"/>
        <v>86000</v>
      </c>
      <c r="J1177" s="177"/>
      <c r="K1177" s="203"/>
      <c r="L1177" s="203"/>
      <c r="M1177" s="203"/>
      <c r="N1177" s="203"/>
      <c r="O1177" s="203"/>
      <c r="P1177" s="203"/>
      <c r="Q1177" s="203"/>
      <c r="R1177" s="203"/>
    </row>
    <row r="1178" spans="1:18">
      <c r="A1178" s="82" t="s">
        <v>302</v>
      </c>
      <c r="B1178" s="149">
        <v>792</v>
      </c>
      <c r="C1178" s="84" t="s">
        <v>22</v>
      </c>
      <c r="D1178" s="84" t="s">
        <v>18</v>
      </c>
      <c r="E1178" s="84" t="s">
        <v>235</v>
      </c>
      <c r="F1178" s="84"/>
      <c r="G1178" s="87">
        <f t="shared" si="310"/>
        <v>86000</v>
      </c>
      <c r="H1178" s="87">
        <f t="shared" si="311"/>
        <v>86000</v>
      </c>
      <c r="I1178" s="87">
        <f t="shared" si="311"/>
        <v>86000</v>
      </c>
      <c r="J1178" s="177"/>
    </row>
    <row r="1179" spans="1:18" ht="26.4">
      <c r="A1179" s="82" t="s">
        <v>303</v>
      </c>
      <c r="B1179" s="149">
        <v>792</v>
      </c>
      <c r="C1179" s="84" t="s">
        <v>22</v>
      </c>
      <c r="D1179" s="84" t="s">
        <v>18</v>
      </c>
      <c r="E1179" s="84" t="s">
        <v>235</v>
      </c>
      <c r="F1179" s="84" t="s">
        <v>304</v>
      </c>
      <c r="G1179" s="87">
        <f t="shared" si="310"/>
        <v>86000</v>
      </c>
      <c r="H1179" s="87">
        <f t="shared" si="311"/>
        <v>86000</v>
      </c>
      <c r="I1179" s="87">
        <f t="shared" si="311"/>
        <v>86000</v>
      </c>
      <c r="J1179" s="177"/>
    </row>
    <row r="1180" spans="1:18">
      <c r="A1180" s="82" t="s">
        <v>305</v>
      </c>
      <c r="B1180" s="149">
        <v>792</v>
      </c>
      <c r="C1180" s="84" t="s">
        <v>22</v>
      </c>
      <c r="D1180" s="84" t="s">
        <v>18</v>
      </c>
      <c r="E1180" s="84" t="s">
        <v>235</v>
      </c>
      <c r="F1180" s="84" t="s">
        <v>306</v>
      </c>
      <c r="G1180" s="87">
        <v>86000</v>
      </c>
      <c r="H1180" s="87">
        <v>86000</v>
      </c>
      <c r="I1180" s="87">
        <v>86000</v>
      </c>
      <c r="J1180" s="177"/>
    </row>
    <row r="1181" spans="1:18" s="46" customFormat="1" ht="39.6" hidden="1">
      <c r="A1181" s="132" t="s">
        <v>307</v>
      </c>
      <c r="B1181" s="83">
        <v>792</v>
      </c>
      <c r="C1181" s="153" t="s">
        <v>308</v>
      </c>
      <c r="D1181" s="153"/>
      <c r="E1181" s="153"/>
      <c r="F1181" s="153"/>
      <c r="G1181" s="94">
        <f>G1183+G1191</f>
        <v>0</v>
      </c>
      <c r="H1181" s="94">
        <f t="shared" ref="H1181:I1181" si="312">H1183+H1191</f>
        <v>0</v>
      </c>
      <c r="I1181" s="94">
        <f t="shared" si="312"/>
        <v>0</v>
      </c>
      <c r="J1181" s="193"/>
      <c r="K1181" s="221"/>
      <c r="L1181" s="221"/>
      <c r="M1181" s="221"/>
      <c r="N1181" s="221"/>
      <c r="O1181" s="221"/>
      <c r="P1181" s="221"/>
      <c r="Q1181" s="221"/>
      <c r="R1181" s="221"/>
    </row>
    <row r="1182" spans="1:18" s="28" customFormat="1" ht="35.25" hidden="1" customHeight="1">
      <c r="A1182" s="135" t="s">
        <v>309</v>
      </c>
      <c r="B1182" s="149">
        <v>792</v>
      </c>
      <c r="C1182" s="84" t="s">
        <v>308</v>
      </c>
      <c r="D1182" s="84" t="s">
        <v>18</v>
      </c>
      <c r="E1182" s="168"/>
      <c r="F1182" s="168"/>
      <c r="G1182" s="87">
        <f>G1183</f>
        <v>0</v>
      </c>
      <c r="H1182" s="87">
        <f>H1183</f>
        <v>0</v>
      </c>
      <c r="I1182" s="87">
        <f>I1183</f>
        <v>0</v>
      </c>
      <c r="J1182" s="177"/>
      <c r="K1182" s="203"/>
      <c r="L1182" s="203"/>
      <c r="M1182" s="203"/>
      <c r="N1182" s="203"/>
      <c r="O1182" s="203"/>
      <c r="P1182" s="203"/>
      <c r="Q1182" s="203"/>
      <c r="R1182" s="203"/>
    </row>
    <row r="1183" spans="1:18" s="18" customFormat="1" ht="39.6" hidden="1">
      <c r="A1183" s="82" t="s">
        <v>437</v>
      </c>
      <c r="B1183" s="149">
        <v>792</v>
      </c>
      <c r="C1183" s="84" t="s">
        <v>308</v>
      </c>
      <c r="D1183" s="84" t="s">
        <v>18</v>
      </c>
      <c r="E1183" s="84" t="s">
        <v>228</v>
      </c>
      <c r="F1183" s="84"/>
      <c r="G1183" s="87">
        <f>G1184</f>
        <v>0</v>
      </c>
      <c r="H1183" s="87">
        <f t="shared" ref="H1183:I1183" si="313">H1184</f>
        <v>0</v>
      </c>
      <c r="I1183" s="87">
        <f t="shared" si="313"/>
        <v>0</v>
      </c>
      <c r="J1183" s="177"/>
      <c r="K1183" s="199"/>
      <c r="L1183" s="199"/>
      <c r="M1183" s="199"/>
      <c r="N1183" s="199"/>
      <c r="O1183" s="199"/>
      <c r="P1183" s="199"/>
      <c r="Q1183" s="199"/>
      <c r="R1183" s="199"/>
    </row>
    <row r="1184" spans="1:18" s="18" customFormat="1" ht="39.6" hidden="1">
      <c r="A1184" s="82" t="s">
        <v>154</v>
      </c>
      <c r="B1184" s="149">
        <v>792</v>
      </c>
      <c r="C1184" s="84" t="s">
        <v>308</v>
      </c>
      <c r="D1184" s="84" t="s">
        <v>18</v>
      </c>
      <c r="E1184" s="84" t="s">
        <v>229</v>
      </c>
      <c r="F1184" s="84"/>
      <c r="G1184" s="87">
        <f>G1185+G1188</f>
        <v>0</v>
      </c>
      <c r="H1184" s="87">
        <f>H1185+H1188</f>
        <v>0</v>
      </c>
      <c r="I1184" s="87">
        <f>I1185+I1188</f>
        <v>0</v>
      </c>
      <c r="J1184" s="177"/>
      <c r="K1184" s="199"/>
      <c r="L1184" s="199"/>
      <c r="M1184" s="199"/>
      <c r="N1184" s="199"/>
      <c r="O1184" s="199"/>
      <c r="P1184" s="199"/>
      <c r="Q1184" s="199"/>
      <c r="R1184" s="199"/>
    </row>
    <row r="1185" spans="1:18" s="18" customFormat="1" ht="26.4" hidden="1">
      <c r="A1185" s="82" t="s">
        <v>310</v>
      </c>
      <c r="B1185" s="149">
        <v>792</v>
      </c>
      <c r="C1185" s="84" t="s">
        <v>308</v>
      </c>
      <c r="D1185" s="84" t="s">
        <v>18</v>
      </c>
      <c r="E1185" s="84" t="s">
        <v>282</v>
      </c>
      <c r="F1185" s="84"/>
      <c r="G1185" s="87">
        <f t="shared" ref="G1185:I1186" si="314">G1186</f>
        <v>0</v>
      </c>
      <c r="H1185" s="87">
        <f t="shared" si="314"/>
        <v>0</v>
      </c>
      <c r="I1185" s="87">
        <f t="shared" si="314"/>
        <v>0</v>
      </c>
      <c r="J1185" s="177"/>
      <c r="K1185" s="199"/>
      <c r="L1185" s="199"/>
      <c r="M1185" s="199"/>
      <c r="N1185" s="199"/>
      <c r="O1185" s="199"/>
      <c r="P1185" s="199"/>
      <c r="Q1185" s="199"/>
      <c r="R1185" s="199"/>
    </row>
    <row r="1186" spans="1:18" s="18" customFormat="1" hidden="1">
      <c r="A1186" s="82" t="s">
        <v>155</v>
      </c>
      <c r="B1186" s="149">
        <v>792</v>
      </c>
      <c r="C1186" s="84" t="s">
        <v>308</v>
      </c>
      <c r="D1186" s="84" t="s">
        <v>18</v>
      </c>
      <c r="E1186" s="84" t="s">
        <v>282</v>
      </c>
      <c r="F1186" s="84" t="s">
        <v>156</v>
      </c>
      <c r="G1186" s="87">
        <f t="shared" si="314"/>
        <v>0</v>
      </c>
      <c r="H1186" s="87">
        <f t="shared" si="314"/>
        <v>0</v>
      </c>
      <c r="I1186" s="87">
        <f t="shared" si="314"/>
        <v>0</v>
      </c>
      <c r="J1186" s="177"/>
      <c r="K1186" s="199"/>
      <c r="L1186" s="199"/>
      <c r="M1186" s="199"/>
      <c r="N1186" s="199"/>
      <c r="O1186" s="199"/>
      <c r="P1186" s="199"/>
      <c r="Q1186" s="199"/>
      <c r="R1186" s="199"/>
    </row>
    <row r="1187" spans="1:18" s="18" customFormat="1" hidden="1">
      <c r="A1187" s="82" t="s">
        <v>311</v>
      </c>
      <c r="B1187" s="149">
        <v>792</v>
      </c>
      <c r="C1187" s="84" t="s">
        <v>308</v>
      </c>
      <c r="D1187" s="84" t="s">
        <v>18</v>
      </c>
      <c r="E1187" s="84" t="s">
        <v>282</v>
      </c>
      <c r="F1187" s="84" t="s">
        <v>312</v>
      </c>
      <c r="G1187" s="87"/>
      <c r="H1187" s="87"/>
      <c r="I1187" s="87"/>
      <c r="J1187" s="177"/>
      <c r="K1187" s="199"/>
      <c r="L1187" s="199"/>
      <c r="M1187" s="199"/>
      <c r="N1187" s="199"/>
      <c r="O1187" s="199"/>
      <c r="P1187" s="199"/>
      <c r="Q1187" s="199"/>
      <c r="R1187" s="199"/>
    </row>
    <row r="1188" spans="1:18" s="28" customFormat="1" ht="23.25" hidden="1" customHeight="1">
      <c r="A1188" s="82" t="s">
        <v>313</v>
      </c>
      <c r="B1188" s="149">
        <v>792</v>
      </c>
      <c r="C1188" s="84" t="s">
        <v>308</v>
      </c>
      <c r="D1188" s="84" t="s">
        <v>18</v>
      </c>
      <c r="E1188" s="84" t="s">
        <v>236</v>
      </c>
      <c r="F1188" s="84"/>
      <c r="G1188" s="87">
        <f t="shared" ref="G1188:I1189" si="315">G1189</f>
        <v>0</v>
      </c>
      <c r="H1188" s="87">
        <f t="shared" si="315"/>
        <v>0</v>
      </c>
      <c r="I1188" s="87">
        <f t="shared" si="315"/>
        <v>0</v>
      </c>
      <c r="J1188" s="177"/>
      <c r="K1188" s="203"/>
      <c r="L1188" s="203"/>
      <c r="M1188" s="203"/>
      <c r="N1188" s="203"/>
      <c r="O1188" s="203"/>
      <c r="P1188" s="203"/>
      <c r="Q1188" s="203"/>
      <c r="R1188" s="203"/>
    </row>
    <row r="1189" spans="1:18" s="28" customFormat="1" hidden="1">
      <c r="A1189" s="82" t="s">
        <v>155</v>
      </c>
      <c r="B1189" s="149">
        <v>792</v>
      </c>
      <c r="C1189" s="84" t="s">
        <v>308</v>
      </c>
      <c r="D1189" s="84" t="s">
        <v>18</v>
      </c>
      <c r="E1189" s="84" t="s">
        <v>236</v>
      </c>
      <c r="F1189" s="84" t="s">
        <v>156</v>
      </c>
      <c r="G1189" s="87">
        <f t="shared" si="315"/>
        <v>0</v>
      </c>
      <c r="H1189" s="87">
        <f t="shared" si="315"/>
        <v>0</v>
      </c>
      <c r="I1189" s="87">
        <f t="shared" si="315"/>
        <v>0</v>
      </c>
      <c r="J1189" s="177"/>
      <c r="K1189" s="203"/>
      <c r="L1189" s="203"/>
      <c r="M1189" s="203"/>
      <c r="N1189" s="203"/>
      <c r="O1189" s="203"/>
      <c r="P1189" s="203"/>
      <c r="Q1189" s="203"/>
      <c r="R1189" s="203"/>
    </row>
    <row r="1190" spans="1:18" s="3" customFormat="1" hidden="1">
      <c r="A1190" s="82" t="s">
        <v>311</v>
      </c>
      <c r="B1190" s="149">
        <v>792</v>
      </c>
      <c r="C1190" s="84" t="s">
        <v>308</v>
      </c>
      <c r="D1190" s="84" t="s">
        <v>18</v>
      </c>
      <c r="E1190" s="84" t="s">
        <v>236</v>
      </c>
      <c r="F1190" s="84" t="s">
        <v>312</v>
      </c>
      <c r="G1190" s="87"/>
      <c r="H1190" s="87"/>
      <c r="I1190" s="87"/>
      <c r="J1190" s="177"/>
      <c r="K1190" s="198"/>
      <c r="L1190" s="198"/>
      <c r="M1190" s="198"/>
      <c r="N1190" s="198"/>
      <c r="O1190" s="198"/>
      <c r="P1190" s="198"/>
      <c r="Q1190" s="198"/>
      <c r="R1190" s="198"/>
    </row>
    <row r="1191" spans="1:18" ht="18.75" hidden="1" customHeight="1">
      <c r="A1191" s="135" t="s">
        <v>314</v>
      </c>
      <c r="B1191" s="149">
        <v>792</v>
      </c>
      <c r="C1191" s="84" t="s">
        <v>308</v>
      </c>
      <c r="D1191" s="84" t="s">
        <v>69</v>
      </c>
      <c r="E1191" s="84"/>
      <c r="F1191" s="84"/>
      <c r="G1191" s="87">
        <f>G1192</f>
        <v>0</v>
      </c>
      <c r="H1191" s="87">
        <f>H1192</f>
        <v>0</v>
      </c>
      <c r="I1191" s="87">
        <f>I1192</f>
        <v>0</v>
      </c>
      <c r="J1191" s="177"/>
    </row>
    <row r="1192" spans="1:18" s="28" customFormat="1" ht="27.75" hidden="1" customHeight="1">
      <c r="A1192" s="82" t="s">
        <v>437</v>
      </c>
      <c r="B1192" s="149">
        <v>792</v>
      </c>
      <c r="C1192" s="84" t="s">
        <v>308</v>
      </c>
      <c r="D1192" s="84" t="s">
        <v>69</v>
      </c>
      <c r="E1192" s="84" t="s">
        <v>228</v>
      </c>
      <c r="F1192" s="84"/>
      <c r="G1192" s="87">
        <f>G1193</f>
        <v>0</v>
      </c>
      <c r="H1192" s="87">
        <f t="shared" ref="H1192:I1193" si="316">H1193</f>
        <v>0</v>
      </c>
      <c r="I1192" s="87">
        <f t="shared" si="316"/>
        <v>0</v>
      </c>
      <c r="J1192" s="177"/>
      <c r="K1192" s="203"/>
      <c r="L1192" s="203"/>
      <c r="M1192" s="203"/>
      <c r="N1192" s="203"/>
      <c r="O1192" s="203"/>
      <c r="P1192" s="203"/>
      <c r="Q1192" s="203"/>
      <c r="R1192" s="203"/>
    </row>
    <row r="1193" spans="1:18" s="3" customFormat="1" ht="39.6" hidden="1">
      <c r="A1193" s="82" t="s">
        <v>154</v>
      </c>
      <c r="B1193" s="149">
        <v>792</v>
      </c>
      <c r="C1193" s="84" t="s">
        <v>308</v>
      </c>
      <c r="D1193" s="84" t="s">
        <v>69</v>
      </c>
      <c r="E1193" s="84" t="s">
        <v>229</v>
      </c>
      <c r="F1193" s="84"/>
      <c r="G1193" s="87">
        <f>G1194</f>
        <v>0</v>
      </c>
      <c r="H1193" s="87">
        <f t="shared" si="316"/>
        <v>0</v>
      </c>
      <c r="I1193" s="87">
        <f t="shared" si="316"/>
        <v>0</v>
      </c>
      <c r="J1193" s="177"/>
      <c r="K1193" s="198"/>
      <c r="L1193" s="198"/>
      <c r="M1193" s="198"/>
      <c r="N1193" s="198"/>
      <c r="O1193" s="198"/>
      <c r="P1193" s="198"/>
      <c r="Q1193" s="198"/>
      <c r="R1193" s="198"/>
    </row>
    <row r="1194" spans="1:18" s="3" customFormat="1" ht="26.4" hidden="1">
      <c r="A1194" s="82" t="s">
        <v>465</v>
      </c>
      <c r="B1194" s="149">
        <v>792</v>
      </c>
      <c r="C1194" s="84" t="s">
        <v>308</v>
      </c>
      <c r="D1194" s="84" t="s">
        <v>69</v>
      </c>
      <c r="E1194" s="84" t="s">
        <v>237</v>
      </c>
      <c r="F1194" s="84"/>
      <c r="G1194" s="87">
        <f t="shared" ref="G1194:I1195" si="317">G1195</f>
        <v>0</v>
      </c>
      <c r="H1194" s="87">
        <f t="shared" si="317"/>
        <v>0</v>
      </c>
      <c r="I1194" s="87">
        <f t="shared" si="317"/>
        <v>0</v>
      </c>
      <c r="J1194" s="177"/>
      <c r="K1194" s="198"/>
      <c r="L1194" s="198"/>
      <c r="M1194" s="198"/>
      <c r="N1194" s="198"/>
      <c r="O1194" s="198"/>
      <c r="P1194" s="198"/>
      <c r="Q1194" s="198"/>
      <c r="R1194" s="198"/>
    </row>
    <row r="1195" spans="1:18" s="3" customFormat="1" hidden="1">
      <c r="A1195" s="82" t="s">
        <v>155</v>
      </c>
      <c r="B1195" s="149">
        <v>792</v>
      </c>
      <c r="C1195" s="84" t="s">
        <v>308</v>
      </c>
      <c r="D1195" s="84" t="s">
        <v>69</v>
      </c>
      <c r="E1195" s="84" t="s">
        <v>237</v>
      </c>
      <c r="F1195" s="84" t="s">
        <v>156</v>
      </c>
      <c r="G1195" s="87">
        <f t="shared" si="317"/>
        <v>0</v>
      </c>
      <c r="H1195" s="87">
        <f t="shared" si="317"/>
        <v>0</v>
      </c>
      <c r="I1195" s="87">
        <f t="shared" si="317"/>
        <v>0</v>
      </c>
      <c r="J1195" s="177"/>
      <c r="K1195" s="198"/>
      <c r="L1195" s="198"/>
      <c r="M1195" s="198"/>
      <c r="N1195" s="198"/>
      <c r="O1195" s="198"/>
      <c r="P1195" s="198"/>
      <c r="Q1195" s="198"/>
      <c r="R1195" s="198"/>
    </row>
    <row r="1196" spans="1:18" s="3" customFormat="1" hidden="1">
      <c r="A1196" s="82" t="s">
        <v>176</v>
      </c>
      <c r="B1196" s="149">
        <v>792</v>
      </c>
      <c r="C1196" s="84" t="s">
        <v>308</v>
      </c>
      <c r="D1196" s="84" t="s">
        <v>69</v>
      </c>
      <c r="E1196" s="84" t="s">
        <v>237</v>
      </c>
      <c r="F1196" s="84" t="s">
        <v>177</v>
      </c>
      <c r="G1196" s="87"/>
      <c r="H1196" s="87"/>
      <c r="I1196" s="87"/>
      <c r="J1196" s="177"/>
      <c r="K1196" s="177"/>
      <c r="L1196" s="177"/>
      <c r="M1196" s="198"/>
      <c r="N1196" s="198"/>
      <c r="O1196" s="198"/>
      <c r="P1196" s="198"/>
      <c r="Q1196" s="198"/>
      <c r="R1196" s="198"/>
    </row>
    <row r="1197" spans="1:18" s="3" customFormat="1" ht="47.25" hidden="1" customHeight="1">
      <c r="A1197" s="82" t="s">
        <v>174</v>
      </c>
      <c r="B1197" s="149">
        <v>792</v>
      </c>
      <c r="C1197" s="84" t="s">
        <v>308</v>
      </c>
      <c r="D1197" s="84" t="s">
        <v>69</v>
      </c>
      <c r="E1197" s="84" t="s">
        <v>237</v>
      </c>
      <c r="F1197" s="84" t="s">
        <v>175</v>
      </c>
      <c r="G1197" s="87"/>
      <c r="H1197" s="87"/>
      <c r="I1197" s="87"/>
      <c r="J1197" s="177"/>
      <c r="K1197" s="198"/>
      <c r="L1197" s="198"/>
      <c r="M1197" s="198"/>
      <c r="N1197" s="198"/>
      <c r="O1197" s="198"/>
      <c r="P1197" s="198"/>
      <c r="Q1197" s="198"/>
      <c r="R1197" s="198"/>
    </row>
    <row r="1198" spans="1:18" s="18" customFormat="1" hidden="1">
      <c r="A1198" s="82"/>
      <c r="B1198" s="149"/>
      <c r="C1198" s="84"/>
      <c r="D1198" s="84"/>
      <c r="E1198" s="84"/>
      <c r="F1198" s="84"/>
      <c r="G1198" s="87"/>
      <c r="H1198" s="87"/>
      <c r="I1198" s="87"/>
      <c r="J1198" s="177"/>
      <c r="K1198" s="199"/>
      <c r="L1198" s="199"/>
      <c r="M1198" s="199"/>
      <c r="N1198" s="199"/>
      <c r="O1198" s="199"/>
      <c r="P1198" s="199"/>
      <c r="Q1198" s="199"/>
      <c r="R1198" s="199"/>
    </row>
    <row r="1199" spans="1:18" s="124" customFormat="1">
      <c r="A1199" s="282" t="s">
        <v>73</v>
      </c>
      <c r="B1199" s="270"/>
      <c r="C1199" s="162"/>
      <c r="D1199" s="162"/>
      <c r="E1199" s="162"/>
      <c r="F1199" s="162"/>
      <c r="G1199" s="96">
        <f>G1133+G1156+G1174+G1181+G1168+G1163</f>
        <v>19513500.84</v>
      </c>
      <c r="H1199" s="96">
        <f t="shared" ref="H1199:I1199" si="318">H1133+H1156+H1174+H1181+H1168+H1163</f>
        <v>15650663.84</v>
      </c>
      <c r="I1199" s="96">
        <f t="shared" si="318"/>
        <v>15789197.84</v>
      </c>
      <c r="J1199" s="191"/>
      <c r="K1199" s="206"/>
      <c r="L1199" s="206"/>
      <c r="M1199" s="206"/>
      <c r="N1199" s="206"/>
      <c r="O1199" s="206"/>
      <c r="P1199" s="206"/>
      <c r="Q1199" s="206"/>
      <c r="R1199" s="206"/>
    </row>
    <row r="1200" spans="1:18" s="90" customFormat="1" ht="39" customHeight="1">
      <c r="A1200" s="274" t="s">
        <v>1159</v>
      </c>
      <c r="B1200" s="275">
        <v>793</v>
      </c>
      <c r="C1200" s="275"/>
      <c r="D1200" s="275"/>
      <c r="E1200" s="275"/>
      <c r="F1200" s="275"/>
      <c r="G1200" s="277"/>
      <c r="H1200" s="277"/>
      <c r="I1200" s="277"/>
      <c r="J1200" s="196"/>
      <c r="K1200" s="185"/>
      <c r="L1200" s="185"/>
      <c r="M1200" s="185"/>
      <c r="N1200" s="185"/>
      <c r="O1200" s="185"/>
      <c r="P1200" s="185"/>
      <c r="Q1200" s="185"/>
      <c r="R1200" s="185"/>
    </row>
    <row r="1201" spans="1:18">
      <c r="A1201" s="5" t="s">
        <v>17</v>
      </c>
      <c r="B1201" s="19">
        <v>793</v>
      </c>
      <c r="C1201" s="7" t="s">
        <v>18</v>
      </c>
      <c r="D1201" s="7"/>
      <c r="E1201" s="7"/>
      <c r="F1201" s="7"/>
      <c r="G1201" s="38">
        <f>G1202+G1211+G1276+G1280+G1265+G1270</f>
        <v>139026263.62</v>
      </c>
      <c r="H1201" s="38">
        <f>H1202+H1211+H1276+H1280+H1265+H1270</f>
        <v>129513225.01000001</v>
      </c>
      <c r="I1201" s="38">
        <f>I1202+I1211+I1276+I1280+I1265+I1270</f>
        <v>129531466.48999999</v>
      </c>
      <c r="J1201" s="342">
        <f>G1210+G1215+G1220+G1222+G1224+G1226+G1230+G1234+G1238+G1240+G1245+G1247+G1250+G1252+G1255+G1269+G1279+G1292+G1297+G1312+G1316+G1323+G1326+G1329+G1339+G1341+G1346</f>
        <v>130273365.62000002</v>
      </c>
      <c r="K1201" s="69"/>
      <c r="L1201" s="69"/>
      <c r="M1201" s="69"/>
      <c r="N1201" s="69"/>
      <c r="O1201" s="69"/>
      <c r="P1201" s="247"/>
      <c r="Q1201" s="247"/>
      <c r="R1201" s="69"/>
    </row>
    <row r="1202" spans="1:18" ht="26.4">
      <c r="A1202" s="16" t="s">
        <v>315</v>
      </c>
      <c r="B1202" s="14">
        <v>793</v>
      </c>
      <c r="C1202" s="15" t="s">
        <v>18</v>
      </c>
      <c r="D1202" s="15" t="s">
        <v>27</v>
      </c>
      <c r="E1202" s="15"/>
      <c r="F1202" s="15"/>
      <c r="G1202" s="70">
        <f t="shared" ref="G1202:I1209" si="319">G1203</f>
        <v>2534225.7000000002</v>
      </c>
      <c r="H1202" s="70">
        <f t="shared" si="319"/>
        <v>2569071.31</v>
      </c>
      <c r="I1202" s="70">
        <f t="shared" si="319"/>
        <v>2604396.04</v>
      </c>
      <c r="J1202" s="176"/>
      <c r="K1202" s="69"/>
      <c r="L1202" s="69"/>
      <c r="M1202" s="69"/>
      <c r="N1202" s="69"/>
      <c r="O1202" s="69"/>
      <c r="P1202" s="69"/>
      <c r="Q1202" s="69"/>
      <c r="R1202" s="69"/>
    </row>
    <row r="1203" spans="1:18" s="18" customFormat="1" ht="26.4">
      <c r="A1203" s="16" t="s">
        <v>316</v>
      </c>
      <c r="B1203" s="14">
        <v>793</v>
      </c>
      <c r="C1203" s="15" t="s">
        <v>18</v>
      </c>
      <c r="D1203" s="15" t="s">
        <v>27</v>
      </c>
      <c r="E1203" s="15" t="s">
        <v>238</v>
      </c>
      <c r="F1203" s="15"/>
      <c r="G1203" s="70">
        <f t="shared" si="319"/>
        <v>2534225.7000000002</v>
      </c>
      <c r="H1203" s="70">
        <f t="shared" si="319"/>
        <v>2569071.31</v>
      </c>
      <c r="I1203" s="70">
        <f t="shared" si="319"/>
        <v>2604396.04</v>
      </c>
      <c r="J1203" s="176"/>
      <c r="K1203" s="184"/>
      <c r="L1203" s="184"/>
      <c r="M1203" s="184"/>
      <c r="N1203" s="184"/>
      <c r="O1203" s="184"/>
      <c r="P1203" s="184"/>
      <c r="Q1203" s="184"/>
      <c r="R1203" s="184"/>
    </row>
    <row r="1204" spans="1:18">
      <c r="A1204" s="16" t="s">
        <v>317</v>
      </c>
      <c r="B1204" s="14">
        <v>793</v>
      </c>
      <c r="C1204" s="15" t="s">
        <v>18</v>
      </c>
      <c r="D1204" s="15" t="s">
        <v>27</v>
      </c>
      <c r="E1204" s="15" t="s">
        <v>239</v>
      </c>
      <c r="F1204" s="15"/>
      <c r="G1204" s="70">
        <f>G1208+G1205</f>
        <v>2534225.7000000002</v>
      </c>
      <c r="H1204" s="70">
        <f>H1208</f>
        <v>2569071.31</v>
      </c>
      <c r="I1204" s="70">
        <f>I1208</f>
        <v>2604396.04</v>
      </c>
      <c r="J1204" s="176"/>
      <c r="K1204" s="69"/>
      <c r="L1204" s="69"/>
      <c r="M1204" s="69"/>
      <c r="N1204" s="69"/>
      <c r="O1204" s="69"/>
      <c r="P1204" s="69"/>
      <c r="Q1204" s="69"/>
      <c r="R1204" s="69"/>
    </row>
    <row r="1205" spans="1:18" ht="79.5" hidden="1" customHeight="1">
      <c r="A1205" s="16" t="s">
        <v>1042</v>
      </c>
      <c r="B1205" s="14">
        <v>793</v>
      </c>
      <c r="C1205" s="15" t="s">
        <v>18</v>
      </c>
      <c r="D1205" s="15" t="s">
        <v>27</v>
      </c>
      <c r="E1205" s="15" t="s">
        <v>1041</v>
      </c>
      <c r="F1205" s="15"/>
      <c r="G1205" s="70">
        <f t="shared" si="319"/>
        <v>0</v>
      </c>
      <c r="H1205" s="70">
        <f t="shared" si="319"/>
        <v>0</v>
      </c>
      <c r="I1205" s="70">
        <f t="shared" si="319"/>
        <v>0</v>
      </c>
      <c r="J1205" s="176"/>
      <c r="K1205" s="69"/>
      <c r="L1205" s="69"/>
      <c r="M1205" s="69"/>
      <c r="N1205" s="69"/>
      <c r="O1205" s="69"/>
      <c r="P1205" s="69"/>
      <c r="Q1205" s="69"/>
      <c r="R1205" s="69"/>
    </row>
    <row r="1206" spans="1:18" ht="52.8" hidden="1">
      <c r="A1206" s="16" t="s">
        <v>318</v>
      </c>
      <c r="B1206" s="14">
        <v>793</v>
      </c>
      <c r="C1206" s="15" t="s">
        <v>18</v>
      </c>
      <c r="D1206" s="15" t="s">
        <v>27</v>
      </c>
      <c r="E1206" s="15" t="s">
        <v>1041</v>
      </c>
      <c r="F1206" s="15" t="s">
        <v>57</v>
      </c>
      <c r="G1206" s="70">
        <f t="shared" si="319"/>
        <v>0</v>
      </c>
      <c r="H1206" s="70">
        <f t="shared" si="319"/>
        <v>0</v>
      </c>
      <c r="I1206" s="70">
        <f t="shared" si="319"/>
        <v>0</v>
      </c>
      <c r="J1206" s="176"/>
      <c r="K1206" s="69"/>
      <c r="L1206" s="69"/>
      <c r="M1206" s="69"/>
      <c r="N1206" s="69"/>
      <c r="O1206" s="69"/>
      <c r="P1206" s="69"/>
      <c r="Q1206" s="69"/>
      <c r="R1206" s="69"/>
    </row>
    <row r="1207" spans="1:18" ht="26.4" hidden="1">
      <c r="A1207" s="16" t="s">
        <v>55</v>
      </c>
      <c r="B1207" s="14">
        <v>793</v>
      </c>
      <c r="C1207" s="15" t="s">
        <v>18</v>
      </c>
      <c r="D1207" s="15" t="s">
        <v>27</v>
      </c>
      <c r="E1207" s="15" t="s">
        <v>1041</v>
      </c>
      <c r="F1207" s="15" t="s">
        <v>58</v>
      </c>
      <c r="G1207" s="70"/>
      <c r="H1207" s="70"/>
      <c r="I1207" s="70"/>
      <c r="J1207" s="176"/>
      <c r="K1207" s="69"/>
      <c r="L1207" s="69"/>
      <c r="M1207" s="69"/>
      <c r="N1207" s="69"/>
      <c r="O1207" s="69"/>
      <c r="P1207" s="69"/>
      <c r="Q1207" s="69"/>
      <c r="R1207" s="69"/>
    </row>
    <row r="1208" spans="1:18" ht="26.4">
      <c r="A1208" s="16" t="s">
        <v>75</v>
      </c>
      <c r="B1208" s="14">
        <v>793</v>
      </c>
      <c r="C1208" s="15" t="s">
        <v>18</v>
      </c>
      <c r="D1208" s="15" t="s">
        <v>27</v>
      </c>
      <c r="E1208" s="15" t="s">
        <v>240</v>
      </c>
      <c r="F1208" s="15"/>
      <c r="G1208" s="70">
        <f t="shared" si="319"/>
        <v>2534225.7000000002</v>
      </c>
      <c r="H1208" s="70">
        <f t="shared" si="319"/>
        <v>2569071.31</v>
      </c>
      <c r="I1208" s="70">
        <f t="shared" si="319"/>
        <v>2604396.04</v>
      </c>
      <c r="J1208" s="176"/>
      <c r="K1208" s="69"/>
      <c r="L1208" s="69"/>
      <c r="M1208" s="69"/>
      <c r="N1208" s="69"/>
      <c r="O1208" s="69"/>
      <c r="P1208" s="69"/>
      <c r="Q1208" s="69"/>
      <c r="R1208" s="69"/>
    </row>
    <row r="1209" spans="1:18" ht="52.8">
      <c r="A1209" s="16" t="s">
        <v>318</v>
      </c>
      <c r="B1209" s="14">
        <v>793</v>
      </c>
      <c r="C1209" s="15" t="s">
        <v>18</v>
      </c>
      <c r="D1209" s="15" t="s">
        <v>27</v>
      </c>
      <c r="E1209" s="15" t="s">
        <v>240</v>
      </c>
      <c r="F1209" s="15" t="s">
        <v>57</v>
      </c>
      <c r="G1209" s="70">
        <f t="shared" si="319"/>
        <v>2534225.7000000002</v>
      </c>
      <c r="H1209" s="70">
        <f t="shared" si="319"/>
        <v>2569071.31</v>
      </c>
      <c r="I1209" s="70">
        <f t="shared" si="319"/>
        <v>2604396.04</v>
      </c>
      <c r="J1209" s="176"/>
      <c r="K1209" s="69"/>
      <c r="L1209" s="69"/>
      <c r="M1209" s="69"/>
      <c r="N1209" s="69"/>
      <c r="O1209" s="69"/>
      <c r="P1209" s="69"/>
      <c r="Q1209" s="69"/>
      <c r="R1209" s="69"/>
    </row>
    <row r="1210" spans="1:18" ht="26.4">
      <c r="A1210" s="16" t="s">
        <v>55</v>
      </c>
      <c r="B1210" s="14">
        <v>793</v>
      </c>
      <c r="C1210" s="15" t="s">
        <v>18</v>
      </c>
      <c r="D1210" s="15" t="s">
        <v>27</v>
      </c>
      <c r="E1210" s="15" t="s">
        <v>240</v>
      </c>
      <c r="F1210" s="15" t="s">
        <v>58</v>
      </c>
      <c r="G1210" s="70">
        <v>2534225.7000000002</v>
      </c>
      <c r="H1210" s="70">
        <v>2569071.31</v>
      </c>
      <c r="I1210" s="70">
        <v>2604396.04</v>
      </c>
      <c r="J1210" s="176"/>
      <c r="K1210" s="69"/>
      <c r="L1210" s="69"/>
      <c r="M1210" s="69"/>
      <c r="N1210" s="69"/>
      <c r="O1210" s="69"/>
      <c r="P1210" s="69"/>
      <c r="Q1210" s="69"/>
      <c r="R1210" s="69"/>
    </row>
    <row r="1211" spans="1:18" ht="52.8">
      <c r="A1211" s="16" t="s">
        <v>74</v>
      </c>
      <c r="B1211" s="14">
        <v>793</v>
      </c>
      <c r="C1211" s="15" t="s">
        <v>18</v>
      </c>
      <c r="D1211" s="15" t="s">
        <v>53</v>
      </c>
      <c r="E1211" s="15"/>
      <c r="F1211" s="15"/>
      <c r="G1211" s="70">
        <f>G1216+G1212</f>
        <v>95390976.790000007</v>
      </c>
      <c r="H1211" s="70">
        <f>H1216+H1212</f>
        <v>96061439.219999999</v>
      </c>
      <c r="I1211" s="70">
        <f>I1216+I1212</f>
        <v>98385026.149999991</v>
      </c>
      <c r="J1211" s="176"/>
      <c r="K1211" s="69"/>
      <c r="L1211" s="69"/>
      <c r="M1211" s="69"/>
      <c r="N1211" s="69"/>
      <c r="O1211" s="69"/>
      <c r="P1211" s="69"/>
      <c r="Q1211" s="69"/>
      <c r="R1211" s="69"/>
    </row>
    <row r="1212" spans="1:18" ht="27" customHeight="1">
      <c r="A1212" s="365" t="s">
        <v>1182</v>
      </c>
      <c r="B1212" s="14">
        <v>793</v>
      </c>
      <c r="C1212" s="15" t="s">
        <v>18</v>
      </c>
      <c r="D1212" s="15" t="s">
        <v>53</v>
      </c>
      <c r="E1212" s="14" t="s">
        <v>241</v>
      </c>
      <c r="F1212" s="14"/>
      <c r="G1212" s="70">
        <f>G1215</f>
        <v>35000</v>
      </c>
      <c r="H1212" s="70">
        <f>H1215</f>
        <v>35000</v>
      </c>
      <c r="I1212" s="70">
        <f>I1215</f>
        <v>35000</v>
      </c>
      <c r="J1212" s="176"/>
      <c r="K1212" s="69"/>
      <c r="L1212" s="69"/>
      <c r="M1212" s="69"/>
      <c r="N1212" s="69"/>
      <c r="O1212" s="69"/>
      <c r="P1212" s="69"/>
      <c r="Q1212" s="247"/>
      <c r="R1212" s="69"/>
    </row>
    <row r="1213" spans="1:18" ht="26.4">
      <c r="A1213" s="338" t="s">
        <v>321</v>
      </c>
      <c r="B1213" s="364">
        <v>793</v>
      </c>
      <c r="C1213" s="15" t="s">
        <v>18</v>
      </c>
      <c r="D1213" s="15" t="s">
        <v>53</v>
      </c>
      <c r="E1213" s="15" t="s">
        <v>242</v>
      </c>
      <c r="F1213" s="15"/>
      <c r="G1213" s="70">
        <f t="shared" ref="G1213:I1214" si="320">G1214</f>
        <v>35000</v>
      </c>
      <c r="H1213" s="70">
        <f t="shared" si="320"/>
        <v>35000</v>
      </c>
      <c r="I1213" s="70">
        <f t="shared" si="320"/>
        <v>35000</v>
      </c>
      <c r="J1213" s="176"/>
      <c r="K1213" s="69"/>
      <c r="L1213" s="69"/>
      <c r="M1213" s="69"/>
      <c r="N1213" s="69"/>
      <c r="O1213" s="69"/>
      <c r="P1213" s="69"/>
      <c r="Q1213" s="69"/>
      <c r="R1213" s="69"/>
    </row>
    <row r="1214" spans="1:18" ht="19.5" customHeight="1">
      <c r="A1214" s="366" t="s">
        <v>322</v>
      </c>
      <c r="B1214" s="14">
        <v>793</v>
      </c>
      <c r="C1214" s="15" t="s">
        <v>18</v>
      </c>
      <c r="D1214" s="15" t="s">
        <v>53</v>
      </c>
      <c r="E1214" s="15" t="s">
        <v>242</v>
      </c>
      <c r="F1214" s="15" t="s">
        <v>36</v>
      </c>
      <c r="G1214" s="70">
        <f t="shared" si="320"/>
        <v>35000</v>
      </c>
      <c r="H1214" s="70">
        <f t="shared" si="320"/>
        <v>35000</v>
      </c>
      <c r="I1214" s="70">
        <f t="shared" si="320"/>
        <v>35000</v>
      </c>
      <c r="J1214" s="176"/>
      <c r="K1214" s="69"/>
      <c r="L1214" s="69"/>
      <c r="M1214" s="69"/>
      <c r="N1214" s="69"/>
      <c r="O1214" s="69"/>
      <c r="P1214" s="69"/>
      <c r="Q1214" s="247"/>
      <c r="R1214" s="69"/>
    </row>
    <row r="1215" spans="1:18" ht="26.4">
      <c r="A1215" s="16" t="s">
        <v>37</v>
      </c>
      <c r="B1215" s="14">
        <v>793</v>
      </c>
      <c r="C1215" s="15" t="s">
        <v>18</v>
      </c>
      <c r="D1215" s="15" t="s">
        <v>53</v>
      </c>
      <c r="E1215" s="15" t="s">
        <v>242</v>
      </c>
      <c r="F1215" s="15" t="s">
        <v>38</v>
      </c>
      <c r="G1215" s="70">
        <v>35000</v>
      </c>
      <c r="H1215" s="70">
        <v>35000</v>
      </c>
      <c r="I1215" s="70">
        <v>35000</v>
      </c>
      <c r="J1215" s="176"/>
      <c r="K1215" s="69"/>
      <c r="L1215" s="69"/>
      <c r="M1215" s="69"/>
      <c r="N1215" s="69"/>
      <c r="O1215" s="69"/>
      <c r="P1215" s="69"/>
      <c r="Q1215" s="69"/>
      <c r="R1215" s="69"/>
    </row>
    <row r="1216" spans="1:18" s="46" customFormat="1" ht="26.4">
      <c r="A1216" s="16" t="s">
        <v>316</v>
      </c>
      <c r="B1216" s="14">
        <v>793</v>
      </c>
      <c r="C1216" s="15" t="s">
        <v>18</v>
      </c>
      <c r="D1216" s="15" t="s">
        <v>53</v>
      </c>
      <c r="E1216" s="15" t="s">
        <v>238</v>
      </c>
      <c r="F1216" s="15"/>
      <c r="G1216" s="70">
        <f>G1217</f>
        <v>95355976.790000007</v>
      </c>
      <c r="H1216" s="70">
        <f>H1217</f>
        <v>96026439.219999999</v>
      </c>
      <c r="I1216" s="70">
        <f>I1217</f>
        <v>98350026.149999991</v>
      </c>
      <c r="J1216" s="176"/>
      <c r="K1216" s="58"/>
      <c r="L1216" s="58"/>
      <c r="M1216" s="58"/>
      <c r="N1216" s="58"/>
      <c r="O1216" s="58"/>
      <c r="P1216" s="58"/>
      <c r="Q1216" s="58"/>
      <c r="R1216" s="58"/>
    </row>
    <row r="1217" spans="1:18" s="46" customFormat="1">
      <c r="A1217" s="56" t="s">
        <v>323</v>
      </c>
      <c r="B1217" s="14">
        <v>793</v>
      </c>
      <c r="C1217" s="15" t="s">
        <v>18</v>
      </c>
      <c r="D1217" s="15" t="s">
        <v>53</v>
      </c>
      <c r="E1217" s="15" t="s">
        <v>243</v>
      </c>
      <c r="F1217" s="15"/>
      <c r="G1217" s="70">
        <f>G1218+G1253+G1248+G1262+G1227+G1235+G1241+G1256+G1259</f>
        <v>95355976.790000007</v>
      </c>
      <c r="H1217" s="70">
        <f t="shared" ref="H1217:I1217" si="321">H1218+H1253+H1248+H1262+H1227+H1235+H1241</f>
        <v>96026439.219999999</v>
      </c>
      <c r="I1217" s="70">
        <f t="shared" si="321"/>
        <v>98350026.149999991</v>
      </c>
      <c r="J1217" s="176"/>
      <c r="K1217" s="58"/>
      <c r="L1217" s="58"/>
      <c r="M1217" s="58"/>
      <c r="N1217" s="58"/>
      <c r="O1217" s="58"/>
      <c r="P1217" s="58"/>
      <c r="Q1217" s="58"/>
      <c r="R1217" s="58"/>
    </row>
    <row r="1218" spans="1:18" s="46" customFormat="1" ht="26.4">
      <c r="A1218" s="16" t="s">
        <v>75</v>
      </c>
      <c r="B1218" s="14">
        <v>793</v>
      </c>
      <c r="C1218" s="15" t="s">
        <v>18</v>
      </c>
      <c r="D1218" s="15" t="s">
        <v>53</v>
      </c>
      <c r="E1218" s="15" t="s">
        <v>244</v>
      </c>
      <c r="F1218" s="15"/>
      <c r="G1218" s="70">
        <f>G1219+G1221+G1225+G1223</f>
        <v>86608237.280000001</v>
      </c>
      <c r="H1218" s="70">
        <f t="shared" ref="H1218:I1218" si="322">H1219+H1221+H1225+H1223</f>
        <v>86527466.230000004</v>
      </c>
      <c r="I1218" s="70">
        <f t="shared" si="322"/>
        <v>87654613.769999996</v>
      </c>
      <c r="J1218" s="176"/>
      <c r="K1218" s="58"/>
      <c r="L1218" s="58"/>
      <c r="M1218" s="58"/>
      <c r="N1218" s="58"/>
      <c r="O1218" s="58"/>
      <c r="P1218" s="58"/>
      <c r="Q1218" s="58"/>
      <c r="R1218" s="58"/>
    </row>
    <row r="1219" spans="1:18" s="46" customFormat="1" ht="52.8">
      <c r="A1219" s="16" t="s">
        <v>318</v>
      </c>
      <c r="B1219" s="14">
        <v>793</v>
      </c>
      <c r="C1219" s="15" t="s">
        <v>18</v>
      </c>
      <c r="D1219" s="15" t="s">
        <v>53</v>
      </c>
      <c r="E1219" s="15" t="s">
        <v>244</v>
      </c>
      <c r="F1219" s="15" t="s">
        <v>57</v>
      </c>
      <c r="G1219" s="70">
        <f>G1220</f>
        <v>81158269.280000001</v>
      </c>
      <c r="H1219" s="70">
        <f>H1220</f>
        <v>82474366.230000004</v>
      </c>
      <c r="I1219" s="70">
        <f>I1220</f>
        <v>83601513.769999996</v>
      </c>
      <c r="J1219" s="176"/>
      <c r="K1219" s="58"/>
      <c r="L1219" s="58"/>
      <c r="M1219" s="58"/>
      <c r="N1219" s="58"/>
      <c r="O1219" s="58"/>
      <c r="P1219" s="58"/>
      <c r="Q1219" s="58"/>
      <c r="R1219" s="58"/>
    </row>
    <row r="1220" spans="1:18" s="46" customFormat="1" ht="26.4">
      <c r="A1220" s="16" t="s">
        <v>55</v>
      </c>
      <c r="B1220" s="14">
        <v>793</v>
      </c>
      <c r="C1220" s="15" t="s">
        <v>18</v>
      </c>
      <c r="D1220" s="15" t="s">
        <v>53</v>
      </c>
      <c r="E1220" s="15" t="s">
        <v>244</v>
      </c>
      <c r="F1220" s="15" t="s">
        <v>58</v>
      </c>
      <c r="G1220" s="70">
        <f>81362507-204237.72</f>
        <v>81158269.280000001</v>
      </c>
      <c r="H1220" s="70">
        <v>82474366.230000004</v>
      </c>
      <c r="I1220" s="70">
        <v>83601513.769999996</v>
      </c>
      <c r="J1220" s="176"/>
      <c r="K1220" s="58"/>
      <c r="L1220" s="58"/>
      <c r="M1220" s="58"/>
      <c r="N1220" s="58"/>
      <c r="O1220" s="58"/>
      <c r="P1220" s="58"/>
      <c r="Q1220" s="167"/>
      <c r="R1220" s="58"/>
    </row>
    <row r="1221" spans="1:18" s="46" customFormat="1" ht="34.5" customHeight="1">
      <c r="A1221" s="16" t="s">
        <v>322</v>
      </c>
      <c r="B1221" s="14">
        <v>793</v>
      </c>
      <c r="C1221" s="15" t="s">
        <v>18</v>
      </c>
      <c r="D1221" s="15" t="s">
        <v>53</v>
      </c>
      <c r="E1221" s="15" t="s">
        <v>244</v>
      </c>
      <c r="F1221" s="15" t="s">
        <v>36</v>
      </c>
      <c r="G1221" s="70">
        <f>G1222</f>
        <v>4892158</v>
      </c>
      <c r="H1221" s="70">
        <f>H1222</f>
        <v>4047100</v>
      </c>
      <c r="I1221" s="70">
        <f>I1222</f>
        <v>4047100</v>
      </c>
      <c r="J1221" s="176"/>
      <c r="K1221" s="58"/>
      <c r="L1221" s="58"/>
      <c r="M1221" s="58"/>
      <c r="N1221" s="58"/>
      <c r="O1221" s="58"/>
      <c r="P1221" s="58"/>
      <c r="Q1221" s="58"/>
      <c r="R1221" s="58"/>
    </row>
    <row r="1222" spans="1:18" s="46" customFormat="1" ht="26.4">
      <c r="A1222" s="16" t="s">
        <v>37</v>
      </c>
      <c r="B1222" s="14">
        <v>793</v>
      </c>
      <c r="C1222" s="15" t="s">
        <v>18</v>
      </c>
      <c r="D1222" s="15" t="s">
        <v>53</v>
      </c>
      <c r="E1222" s="15" t="s">
        <v>244</v>
      </c>
      <c r="F1222" s="15" t="s">
        <v>38</v>
      </c>
      <c r="G1222" s="70">
        <f>3997100+845055+3+50000</f>
        <v>4892158</v>
      </c>
      <c r="H1222" s="70">
        <f>3997100+50000</f>
        <v>4047100</v>
      </c>
      <c r="I1222" s="70">
        <f>3997100+50000</f>
        <v>4047100</v>
      </c>
      <c r="J1222" s="176"/>
      <c r="K1222" s="58"/>
      <c r="L1222" s="58"/>
      <c r="M1222" s="58"/>
      <c r="N1222" s="58"/>
      <c r="O1222" s="58"/>
      <c r="P1222" s="58"/>
      <c r="Q1222" s="58"/>
      <c r="R1222" s="58"/>
    </row>
    <row r="1223" spans="1:18" s="46" customFormat="1">
      <c r="A1223" s="16" t="s">
        <v>147</v>
      </c>
      <c r="B1223" s="14">
        <v>793</v>
      </c>
      <c r="C1223" s="15" t="s">
        <v>18</v>
      </c>
      <c r="D1223" s="15" t="s">
        <v>53</v>
      </c>
      <c r="E1223" s="15" t="s">
        <v>244</v>
      </c>
      <c r="F1223" s="15" t="s">
        <v>148</v>
      </c>
      <c r="G1223" s="70">
        <f>G1224</f>
        <v>551810</v>
      </c>
      <c r="H1223" s="70">
        <f t="shared" ref="H1223:I1223" si="323">H1224</f>
        <v>0</v>
      </c>
      <c r="I1223" s="70">
        <f t="shared" si="323"/>
        <v>0</v>
      </c>
      <c r="J1223" s="176"/>
      <c r="K1223" s="58"/>
      <c r="L1223" s="58"/>
      <c r="M1223" s="58"/>
      <c r="N1223" s="58"/>
      <c r="O1223" s="58"/>
      <c r="P1223" s="58"/>
      <c r="Q1223" s="58"/>
      <c r="R1223" s="58"/>
    </row>
    <row r="1224" spans="1:18" s="46" customFormat="1" ht="26.4">
      <c r="A1224" s="16" t="s">
        <v>149</v>
      </c>
      <c r="B1224" s="14">
        <v>793</v>
      </c>
      <c r="C1224" s="15" t="s">
        <v>18</v>
      </c>
      <c r="D1224" s="15" t="s">
        <v>53</v>
      </c>
      <c r="E1224" s="15" t="s">
        <v>244</v>
      </c>
      <c r="F1224" s="15" t="s">
        <v>150</v>
      </c>
      <c r="G1224" s="70">
        <v>551810</v>
      </c>
      <c r="H1224" s="70">
        <v>0</v>
      </c>
      <c r="I1224" s="70">
        <v>0</v>
      </c>
      <c r="J1224" s="176"/>
      <c r="K1224" s="58"/>
      <c r="L1224" s="58"/>
      <c r="M1224" s="58"/>
      <c r="N1224" s="58"/>
      <c r="O1224" s="58"/>
      <c r="P1224" s="58"/>
      <c r="Q1224" s="58"/>
      <c r="R1224" s="58"/>
    </row>
    <row r="1225" spans="1:18" s="46" customFormat="1" ht="17.25" customHeight="1">
      <c r="A1225" s="16" t="s">
        <v>62</v>
      </c>
      <c r="B1225" s="14">
        <v>793</v>
      </c>
      <c r="C1225" s="15" t="s">
        <v>18</v>
      </c>
      <c r="D1225" s="15" t="s">
        <v>53</v>
      </c>
      <c r="E1225" s="15" t="s">
        <v>244</v>
      </c>
      <c r="F1225" s="15" t="s">
        <v>63</v>
      </c>
      <c r="G1225" s="70">
        <f>G1226</f>
        <v>6000</v>
      </c>
      <c r="H1225" s="70">
        <f t="shared" ref="H1225:I1225" si="324">H1226</f>
        <v>6000</v>
      </c>
      <c r="I1225" s="70">
        <f t="shared" si="324"/>
        <v>6000</v>
      </c>
      <c r="J1225" s="176"/>
      <c r="K1225" s="58"/>
      <c r="L1225" s="58"/>
      <c r="M1225" s="58"/>
      <c r="N1225" s="58"/>
      <c r="O1225" s="58"/>
      <c r="P1225" s="58"/>
      <c r="Q1225" s="58"/>
      <c r="R1225" s="58"/>
    </row>
    <row r="1226" spans="1:18" s="46" customFormat="1">
      <c r="A1226" s="16" t="s">
        <v>143</v>
      </c>
      <c r="B1226" s="14">
        <v>793</v>
      </c>
      <c r="C1226" s="15" t="s">
        <v>18</v>
      </c>
      <c r="D1226" s="15" t="s">
        <v>53</v>
      </c>
      <c r="E1226" s="15" t="s">
        <v>244</v>
      </c>
      <c r="F1226" s="15" t="s">
        <v>66</v>
      </c>
      <c r="G1226" s="70">
        <v>6000</v>
      </c>
      <c r="H1226" s="70">
        <v>6000</v>
      </c>
      <c r="I1226" s="70">
        <v>6000</v>
      </c>
      <c r="J1226" s="176"/>
      <c r="K1226" s="58"/>
      <c r="L1226" s="58"/>
      <c r="M1226" s="58"/>
      <c r="N1226" s="58"/>
      <c r="O1226" s="58"/>
      <c r="P1226" s="58"/>
      <c r="Q1226" s="58"/>
      <c r="R1226" s="58"/>
    </row>
    <row r="1227" spans="1:18" s="3" customFormat="1" ht="49.5" customHeight="1">
      <c r="A1227" s="338" t="s">
        <v>1081</v>
      </c>
      <c r="B1227" s="14">
        <v>793</v>
      </c>
      <c r="C1227" s="15" t="s">
        <v>18</v>
      </c>
      <c r="D1227" s="15" t="s">
        <v>53</v>
      </c>
      <c r="E1227" s="15" t="s">
        <v>1080</v>
      </c>
      <c r="F1227" s="15"/>
      <c r="G1227" s="70">
        <f t="shared" ref="G1227:I1228" si="325">G1228+G1232</f>
        <v>1725747.9</v>
      </c>
      <c r="H1227" s="70">
        <f t="shared" si="325"/>
        <v>1875994.6</v>
      </c>
      <c r="I1227" s="70">
        <f t="shared" si="325"/>
        <v>2115282.48</v>
      </c>
      <c r="J1227" s="176"/>
      <c r="K1227" s="62"/>
      <c r="L1227" s="62"/>
      <c r="M1227" s="62"/>
      <c r="N1227" s="62"/>
      <c r="O1227" s="62"/>
      <c r="P1227" s="62"/>
      <c r="Q1227" s="62"/>
      <c r="R1227" s="62"/>
    </row>
    <row r="1228" spans="1:18" s="3" customFormat="1">
      <c r="A1228" s="338" t="s">
        <v>1082</v>
      </c>
      <c r="B1228" s="14">
        <v>793</v>
      </c>
      <c r="C1228" s="15" t="s">
        <v>18</v>
      </c>
      <c r="D1228" s="15" t="s">
        <v>53</v>
      </c>
      <c r="E1228" s="15" t="s">
        <v>1080</v>
      </c>
      <c r="F1228" s="15"/>
      <c r="G1228" s="70">
        <f t="shared" si="325"/>
        <v>1725747.9</v>
      </c>
      <c r="H1228" s="70">
        <f t="shared" si="325"/>
        <v>1875994.6</v>
      </c>
      <c r="I1228" s="70">
        <f t="shared" si="325"/>
        <v>2115282.48</v>
      </c>
      <c r="J1228" s="176"/>
      <c r="K1228" s="62"/>
      <c r="L1228" s="62"/>
      <c r="M1228" s="62"/>
      <c r="N1228" s="62"/>
      <c r="O1228" s="62"/>
      <c r="P1228" s="62"/>
      <c r="Q1228" s="62"/>
      <c r="R1228" s="62"/>
    </row>
    <row r="1229" spans="1:18" s="3" customFormat="1" ht="52.8">
      <c r="A1229" s="16" t="s">
        <v>318</v>
      </c>
      <c r="B1229" s="14">
        <v>793</v>
      </c>
      <c r="C1229" s="15" t="s">
        <v>18</v>
      </c>
      <c r="D1229" s="15" t="s">
        <v>53</v>
      </c>
      <c r="E1229" s="15" t="s">
        <v>1080</v>
      </c>
      <c r="F1229" s="15" t="s">
        <v>57</v>
      </c>
      <c r="G1229" s="70">
        <f>G1230</f>
        <v>1585747.9</v>
      </c>
      <c r="H1229" s="70">
        <f>H1230</f>
        <v>1735994.6</v>
      </c>
      <c r="I1229" s="70">
        <f>I1230</f>
        <v>1975282.48</v>
      </c>
      <c r="J1229" s="176"/>
      <c r="K1229" s="62"/>
      <c r="L1229" s="62"/>
      <c r="M1229" s="62"/>
      <c r="N1229" s="62"/>
      <c r="O1229" s="62"/>
      <c r="P1229" s="62"/>
      <c r="Q1229" s="62"/>
      <c r="R1229" s="62"/>
    </row>
    <row r="1230" spans="1:18" s="3" customFormat="1" ht="26.4">
      <c r="A1230" s="16" t="s">
        <v>55</v>
      </c>
      <c r="B1230" s="14">
        <v>793</v>
      </c>
      <c r="C1230" s="15" t="s">
        <v>18</v>
      </c>
      <c r="D1230" s="15" t="s">
        <v>53</v>
      </c>
      <c r="E1230" s="15" t="s">
        <v>1080</v>
      </c>
      <c r="F1230" s="15" t="s">
        <v>58</v>
      </c>
      <c r="G1230" s="70">
        <v>1585747.9</v>
      </c>
      <c r="H1230" s="70">
        <v>1735994.6</v>
      </c>
      <c r="I1230" s="70">
        <v>1975282.48</v>
      </c>
      <c r="J1230" s="176"/>
      <c r="K1230" s="62"/>
      <c r="L1230" s="62"/>
      <c r="M1230" s="62"/>
      <c r="N1230" s="62"/>
      <c r="O1230" s="62"/>
      <c r="P1230" s="62"/>
      <c r="Q1230" s="62"/>
      <c r="R1230" s="62"/>
    </row>
    <row r="1231" spans="1:18" s="3" customFormat="1" ht="39.6" hidden="1">
      <c r="A1231" s="16" t="s">
        <v>56</v>
      </c>
      <c r="B1231" s="14">
        <v>793</v>
      </c>
      <c r="C1231" s="15" t="s">
        <v>18</v>
      </c>
      <c r="D1231" s="15" t="s">
        <v>53</v>
      </c>
      <c r="E1231" s="15" t="s">
        <v>1080</v>
      </c>
      <c r="F1231" s="15" t="s">
        <v>59</v>
      </c>
      <c r="G1231" s="70"/>
      <c r="H1231" s="70"/>
      <c r="I1231" s="70"/>
      <c r="J1231" s="176"/>
      <c r="K1231" s="62"/>
      <c r="L1231" s="62"/>
      <c r="M1231" s="62"/>
      <c r="N1231" s="62"/>
      <c r="O1231" s="62"/>
      <c r="P1231" s="62"/>
      <c r="Q1231" s="62"/>
      <c r="R1231" s="62"/>
    </row>
    <row r="1232" spans="1:18" s="3" customFormat="1" ht="39.6" hidden="1">
      <c r="A1232" s="16" t="s">
        <v>60</v>
      </c>
      <c r="B1232" s="14">
        <v>793</v>
      </c>
      <c r="C1232" s="15" t="s">
        <v>18</v>
      </c>
      <c r="D1232" s="15" t="s">
        <v>53</v>
      </c>
      <c r="E1232" s="15" t="s">
        <v>1080</v>
      </c>
      <c r="F1232" s="15" t="s">
        <v>61</v>
      </c>
      <c r="G1232" s="70"/>
      <c r="H1232" s="70"/>
      <c r="I1232" s="70"/>
      <c r="J1232" s="176"/>
      <c r="K1232" s="62"/>
      <c r="L1232" s="62"/>
      <c r="M1232" s="62"/>
      <c r="N1232" s="62"/>
      <c r="O1232" s="62"/>
      <c r="P1232" s="62"/>
      <c r="Q1232" s="62"/>
      <c r="R1232" s="62"/>
    </row>
    <row r="1233" spans="1:18" s="3" customFormat="1" ht="20.25" customHeight="1">
      <c r="A1233" s="16" t="s">
        <v>322</v>
      </c>
      <c r="B1233" s="14">
        <v>793</v>
      </c>
      <c r="C1233" s="15" t="s">
        <v>18</v>
      </c>
      <c r="D1233" s="15" t="s">
        <v>53</v>
      </c>
      <c r="E1233" s="15" t="s">
        <v>1080</v>
      </c>
      <c r="F1233" s="15" t="s">
        <v>36</v>
      </c>
      <c r="G1233" s="70">
        <f>G1234</f>
        <v>140000</v>
      </c>
      <c r="H1233" s="70">
        <f>H1234</f>
        <v>140000</v>
      </c>
      <c r="I1233" s="70">
        <f>I1234</f>
        <v>140000</v>
      </c>
      <c r="J1233" s="176"/>
      <c r="K1233" s="62"/>
      <c r="L1233" s="62"/>
      <c r="M1233" s="62"/>
      <c r="N1233" s="62"/>
      <c r="O1233" s="62"/>
      <c r="P1233" s="62"/>
      <c r="Q1233" s="62"/>
      <c r="R1233" s="62"/>
    </row>
    <row r="1234" spans="1:18" s="3" customFormat="1" ht="26.4">
      <c r="A1234" s="16" t="s">
        <v>37</v>
      </c>
      <c r="B1234" s="14">
        <v>793</v>
      </c>
      <c r="C1234" s="15" t="s">
        <v>18</v>
      </c>
      <c r="D1234" s="15" t="s">
        <v>53</v>
      </c>
      <c r="E1234" s="15" t="s">
        <v>1080</v>
      </c>
      <c r="F1234" s="15" t="s">
        <v>38</v>
      </c>
      <c r="G1234" s="70">
        <v>140000</v>
      </c>
      <c r="H1234" s="70">
        <v>140000</v>
      </c>
      <c r="I1234" s="70">
        <v>140000</v>
      </c>
      <c r="J1234" s="176"/>
      <c r="K1234" s="62"/>
      <c r="L1234" s="62"/>
      <c r="M1234" s="62"/>
      <c r="N1234" s="62"/>
      <c r="O1234" s="62"/>
      <c r="P1234" s="62"/>
      <c r="Q1234" s="62"/>
      <c r="R1234" s="62"/>
    </row>
    <row r="1235" spans="1:18" s="46" customFormat="1" ht="39.6">
      <c r="A1235" s="16" t="s">
        <v>1084</v>
      </c>
      <c r="B1235" s="14">
        <v>793</v>
      </c>
      <c r="C1235" s="15" t="s">
        <v>18</v>
      </c>
      <c r="D1235" s="15" t="s">
        <v>53</v>
      </c>
      <c r="E1235" s="15" t="s">
        <v>1083</v>
      </c>
      <c r="F1235" s="15"/>
      <c r="G1235" s="70">
        <f>G1236</f>
        <v>5608680.6900000004</v>
      </c>
      <c r="H1235" s="70">
        <f t="shared" ref="H1235:I1235" si="326">H1236</f>
        <v>6096982.4500000002</v>
      </c>
      <c r="I1235" s="70">
        <f t="shared" si="326"/>
        <v>6874668.0499999998</v>
      </c>
      <c r="J1235" s="176"/>
      <c r="K1235" s="58"/>
      <c r="L1235" s="58"/>
      <c r="M1235" s="58"/>
      <c r="N1235" s="58"/>
      <c r="O1235" s="58"/>
      <c r="P1235" s="58"/>
      <c r="Q1235" s="58"/>
      <c r="R1235" s="58"/>
    </row>
    <row r="1236" spans="1:18" s="3" customFormat="1" ht="27" customHeight="1">
      <c r="A1236" s="338" t="s">
        <v>1082</v>
      </c>
      <c r="B1236" s="14">
        <v>793</v>
      </c>
      <c r="C1236" s="15" t="s">
        <v>18</v>
      </c>
      <c r="D1236" s="15" t="s">
        <v>53</v>
      </c>
      <c r="E1236" s="15" t="s">
        <v>1083</v>
      </c>
      <c r="F1236" s="15"/>
      <c r="G1236" s="70">
        <f>G1237+G1239</f>
        <v>5608680.6900000004</v>
      </c>
      <c r="H1236" s="70">
        <f>H1237+H1239</f>
        <v>6096982.4500000002</v>
      </c>
      <c r="I1236" s="70">
        <f>I1237+I1239</f>
        <v>6874668.0499999998</v>
      </c>
      <c r="J1236" s="176"/>
      <c r="K1236" s="62"/>
      <c r="L1236" s="62"/>
      <c r="M1236" s="62"/>
      <c r="N1236" s="62"/>
      <c r="O1236" s="62"/>
      <c r="P1236" s="62"/>
      <c r="Q1236" s="62"/>
      <c r="R1236" s="62"/>
    </row>
    <row r="1237" spans="1:18" s="3" customFormat="1" ht="52.8">
      <c r="A1237" s="16" t="s">
        <v>318</v>
      </c>
      <c r="B1237" s="14">
        <v>793</v>
      </c>
      <c r="C1237" s="15" t="s">
        <v>18</v>
      </c>
      <c r="D1237" s="15" t="s">
        <v>53</v>
      </c>
      <c r="E1237" s="15" t="s">
        <v>1083</v>
      </c>
      <c r="F1237" s="15" t="s">
        <v>57</v>
      </c>
      <c r="G1237" s="70">
        <f>G1238</f>
        <v>5153680.6900000004</v>
      </c>
      <c r="H1237" s="70">
        <f>H1238</f>
        <v>5641982.4500000002</v>
      </c>
      <c r="I1237" s="70">
        <f>I1238</f>
        <v>6419668.0499999998</v>
      </c>
      <c r="J1237" s="176"/>
      <c r="K1237" s="62"/>
      <c r="L1237" s="62"/>
      <c r="M1237" s="62"/>
      <c r="N1237" s="62"/>
      <c r="O1237" s="62"/>
      <c r="P1237" s="62"/>
      <c r="Q1237" s="62"/>
      <c r="R1237" s="62"/>
    </row>
    <row r="1238" spans="1:18" s="3" customFormat="1" ht="26.4">
      <c r="A1238" s="16" t="s">
        <v>55</v>
      </c>
      <c r="B1238" s="14">
        <v>793</v>
      </c>
      <c r="C1238" s="15" t="s">
        <v>18</v>
      </c>
      <c r="D1238" s="15" t="s">
        <v>53</v>
      </c>
      <c r="E1238" s="15" t="s">
        <v>1083</v>
      </c>
      <c r="F1238" s="15" t="s">
        <v>58</v>
      </c>
      <c r="G1238" s="70">
        <v>5153680.6900000004</v>
      </c>
      <c r="H1238" s="70">
        <v>5641982.4500000002</v>
      </c>
      <c r="I1238" s="70">
        <v>6419668.0499999998</v>
      </c>
      <c r="J1238" s="176"/>
      <c r="K1238" s="62"/>
      <c r="L1238" s="62"/>
      <c r="M1238" s="63"/>
      <c r="N1238" s="62"/>
      <c r="O1238" s="62"/>
      <c r="P1238" s="62"/>
      <c r="Q1238" s="62"/>
      <c r="R1238" s="62"/>
    </row>
    <row r="1239" spans="1:18" s="3" customFormat="1" ht="21.75" customHeight="1">
      <c r="A1239" s="16" t="s">
        <v>322</v>
      </c>
      <c r="B1239" s="14">
        <v>793</v>
      </c>
      <c r="C1239" s="15" t="s">
        <v>18</v>
      </c>
      <c r="D1239" s="15" t="s">
        <v>53</v>
      </c>
      <c r="E1239" s="15" t="s">
        <v>1083</v>
      </c>
      <c r="F1239" s="15" t="s">
        <v>36</v>
      </c>
      <c r="G1239" s="70">
        <f>G1240</f>
        <v>455000</v>
      </c>
      <c r="H1239" s="70">
        <f>H1240</f>
        <v>455000</v>
      </c>
      <c r="I1239" s="70">
        <f>I1240</f>
        <v>455000</v>
      </c>
      <c r="J1239" s="176"/>
      <c r="K1239" s="62"/>
      <c r="L1239" s="62"/>
      <c r="M1239" s="62"/>
      <c r="N1239" s="62"/>
      <c r="O1239" s="62"/>
      <c r="P1239" s="62"/>
      <c r="Q1239" s="62"/>
      <c r="R1239" s="62"/>
    </row>
    <row r="1240" spans="1:18" s="3" customFormat="1" ht="26.4">
      <c r="A1240" s="16" t="s">
        <v>37</v>
      </c>
      <c r="B1240" s="14">
        <v>793</v>
      </c>
      <c r="C1240" s="15" t="s">
        <v>18</v>
      </c>
      <c r="D1240" s="15" t="s">
        <v>53</v>
      </c>
      <c r="E1240" s="15" t="s">
        <v>1083</v>
      </c>
      <c r="F1240" s="15" t="s">
        <v>38</v>
      </c>
      <c r="G1240" s="70">
        <v>455000</v>
      </c>
      <c r="H1240" s="70">
        <v>455000</v>
      </c>
      <c r="I1240" s="70">
        <v>455000</v>
      </c>
      <c r="J1240" s="176"/>
      <c r="K1240" s="62"/>
      <c r="L1240" s="62"/>
      <c r="M1240" s="62"/>
      <c r="N1240" s="62"/>
      <c r="O1240" s="62"/>
      <c r="P1240" s="62"/>
      <c r="Q1240" s="62"/>
      <c r="R1240" s="62"/>
    </row>
    <row r="1241" spans="1:18" s="46" customFormat="1" ht="26.4">
      <c r="A1241" s="16" t="s">
        <v>1086</v>
      </c>
      <c r="B1241" s="14">
        <v>793</v>
      </c>
      <c r="C1241" s="15" t="s">
        <v>18</v>
      </c>
      <c r="D1241" s="15" t="s">
        <v>53</v>
      </c>
      <c r="E1241" s="15" t="s">
        <v>1085</v>
      </c>
      <c r="F1241" s="15"/>
      <c r="G1241" s="70">
        <f>G1243</f>
        <v>967873.95</v>
      </c>
      <c r="H1241" s="70">
        <f t="shared" ref="H1241:I1241" si="327">H1243</f>
        <v>1042997.3</v>
      </c>
      <c r="I1241" s="70">
        <f t="shared" si="327"/>
        <v>1162641.24</v>
      </c>
      <c r="J1241" s="176"/>
      <c r="K1241" s="58"/>
      <c r="L1241" s="58"/>
      <c r="M1241" s="58"/>
      <c r="N1241" s="58"/>
      <c r="O1241" s="58"/>
      <c r="P1241" s="58"/>
      <c r="Q1241" s="58"/>
      <c r="R1241" s="58"/>
    </row>
    <row r="1242" spans="1:18" s="3" customFormat="1" hidden="1">
      <c r="A1242" s="16"/>
      <c r="B1242" s="14"/>
      <c r="C1242" s="15"/>
      <c r="D1242" s="15"/>
      <c r="E1242" s="15" t="s">
        <v>1085</v>
      </c>
      <c r="F1242" s="15"/>
      <c r="G1242" s="70"/>
      <c r="H1242" s="70"/>
      <c r="I1242" s="70"/>
      <c r="J1242" s="176"/>
      <c r="K1242" s="62"/>
      <c r="L1242" s="62"/>
      <c r="M1242" s="62"/>
      <c r="N1242" s="62"/>
      <c r="O1242" s="62"/>
      <c r="P1242" s="62"/>
      <c r="Q1242" s="62"/>
      <c r="R1242" s="62"/>
    </row>
    <row r="1243" spans="1:18" s="3" customFormat="1" ht="27" customHeight="1">
      <c r="A1243" s="338" t="s">
        <v>1082</v>
      </c>
      <c r="B1243" s="14">
        <v>793</v>
      </c>
      <c r="C1243" s="15" t="s">
        <v>18</v>
      </c>
      <c r="D1243" s="15" t="s">
        <v>53</v>
      </c>
      <c r="E1243" s="15" t="s">
        <v>1085</v>
      </c>
      <c r="F1243" s="15"/>
      <c r="G1243" s="70">
        <f>G1244+G1246</f>
        <v>967873.95</v>
      </c>
      <c r="H1243" s="70">
        <f>H1244+H1246</f>
        <v>1042997.3</v>
      </c>
      <c r="I1243" s="70">
        <f>I1244+I1246</f>
        <v>1162641.24</v>
      </c>
      <c r="J1243" s="176"/>
      <c r="K1243" s="62"/>
      <c r="L1243" s="62"/>
      <c r="M1243" s="62"/>
      <c r="N1243" s="62"/>
      <c r="O1243" s="62"/>
      <c r="P1243" s="62"/>
      <c r="Q1243" s="62"/>
      <c r="R1243" s="62"/>
    </row>
    <row r="1244" spans="1:18" s="3" customFormat="1" ht="52.8">
      <c r="A1244" s="16" t="s">
        <v>318</v>
      </c>
      <c r="B1244" s="14">
        <v>793</v>
      </c>
      <c r="C1244" s="15" t="s">
        <v>18</v>
      </c>
      <c r="D1244" s="15" t="s">
        <v>53</v>
      </c>
      <c r="E1244" s="15" t="s">
        <v>1085</v>
      </c>
      <c r="F1244" s="15" t="s">
        <v>57</v>
      </c>
      <c r="G1244" s="70">
        <f>G1245</f>
        <v>792873.95</v>
      </c>
      <c r="H1244" s="70">
        <f>H1245</f>
        <v>867996</v>
      </c>
      <c r="I1244" s="70">
        <f>I1245</f>
        <v>987640</v>
      </c>
      <c r="J1244" s="176"/>
      <c r="K1244" s="62"/>
      <c r="L1244" s="62"/>
      <c r="M1244" s="62"/>
      <c r="N1244" s="62"/>
      <c r="O1244" s="62"/>
      <c r="P1244" s="62"/>
      <c r="Q1244" s="62"/>
      <c r="R1244" s="62"/>
    </row>
    <row r="1245" spans="1:18" s="3" customFormat="1" ht="26.4">
      <c r="A1245" s="16" t="s">
        <v>55</v>
      </c>
      <c r="B1245" s="14">
        <v>793</v>
      </c>
      <c r="C1245" s="15" t="s">
        <v>18</v>
      </c>
      <c r="D1245" s="15" t="s">
        <v>53</v>
      </c>
      <c r="E1245" s="15" t="s">
        <v>1085</v>
      </c>
      <c r="F1245" s="15" t="s">
        <v>58</v>
      </c>
      <c r="G1245" s="70">
        <v>792873.95</v>
      </c>
      <c r="H1245" s="70">
        <v>867996</v>
      </c>
      <c r="I1245" s="70">
        <v>987640</v>
      </c>
      <c r="J1245" s="176"/>
      <c r="K1245" s="62"/>
      <c r="L1245" s="62"/>
      <c r="M1245" s="63"/>
      <c r="N1245" s="62"/>
      <c r="O1245" s="62"/>
      <c r="P1245" s="62"/>
      <c r="Q1245" s="62"/>
      <c r="R1245" s="62"/>
    </row>
    <row r="1246" spans="1:18" s="3" customFormat="1" ht="21.75" customHeight="1">
      <c r="A1246" s="16" t="s">
        <v>322</v>
      </c>
      <c r="B1246" s="14">
        <v>793</v>
      </c>
      <c r="C1246" s="15" t="s">
        <v>18</v>
      </c>
      <c r="D1246" s="15" t="s">
        <v>53</v>
      </c>
      <c r="E1246" s="15" t="s">
        <v>1085</v>
      </c>
      <c r="F1246" s="15" t="s">
        <v>36</v>
      </c>
      <c r="G1246" s="70">
        <f>G1247</f>
        <v>175000</v>
      </c>
      <c r="H1246" s="70">
        <f>H1247</f>
        <v>175001.3</v>
      </c>
      <c r="I1246" s="70">
        <f>I1247</f>
        <v>175001.24</v>
      </c>
      <c r="J1246" s="176"/>
      <c r="K1246" s="62"/>
      <c r="L1246" s="62"/>
      <c r="M1246" s="62"/>
      <c r="N1246" s="62"/>
      <c r="O1246" s="62"/>
      <c r="P1246" s="62"/>
      <c r="Q1246" s="62"/>
      <c r="R1246" s="62"/>
    </row>
    <row r="1247" spans="1:18" s="3" customFormat="1" ht="26.4">
      <c r="A1247" s="16" t="s">
        <v>37</v>
      </c>
      <c r="B1247" s="14">
        <v>793</v>
      </c>
      <c r="C1247" s="15" t="s">
        <v>18</v>
      </c>
      <c r="D1247" s="15" t="s">
        <v>53</v>
      </c>
      <c r="E1247" s="15" t="s">
        <v>1085</v>
      </c>
      <c r="F1247" s="15" t="s">
        <v>38</v>
      </c>
      <c r="G1247" s="70">
        <v>175000</v>
      </c>
      <c r="H1247" s="70">
        <v>175001.3</v>
      </c>
      <c r="I1247" s="70">
        <v>175001.24</v>
      </c>
      <c r="J1247" s="176"/>
      <c r="K1247" s="62"/>
      <c r="L1247" s="62"/>
      <c r="M1247" s="62"/>
      <c r="N1247" s="62"/>
      <c r="O1247" s="62"/>
      <c r="P1247" s="62"/>
      <c r="Q1247" s="62"/>
      <c r="R1247" s="62"/>
    </row>
    <row r="1248" spans="1:18" ht="37.5" customHeight="1">
      <c r="A1248" s="337" t="s">
        <v>328</v>
      </c>
      <c r="B1248" s="14">
        <v>793</v>
      </c>
      <c r="C1248" s="15" t="s">
        <v>18</v>
      </c>
      <c r="D1248" s="15" t="s">
        <v>53</v>
      </c>
      <c r="E1248" s="15" t="s">
        <v>245</v>
      </c>
      <c r="F1248" s="15"/>
      <c r="G1248" s="70">
        <f>G1249+G1251</f>
        <v>431436.97</v>
      </c>
      <c r="H1248" s="70">
        <f>H1249+H1251</f>
        <v>468998.64</v>
      </c>
      <c r="I1248" s="70">
        <f>I1249+I1251</f>
        <v>528820.61</v>
      </c>
      <c r="J1248" s="176"/>
      <c r="K1248" s="69"/>
      <c r="L1248" s="69"/>
      <c r="M1248" s="69"/>
      <c r="N1248" s="69"/>
      <c r="O1248" s="69"/>
      <c r="P1248" s="69"/>
      <c r="Q1248" s="69"/>
      <c r="R1248" s="69"/>
    </row>
    <row r="1249" spans="1:18" s="3" customFormat="1" ht="52.8">
      <c r="A1249" s="16" t="s">
        <v>318</v>
      </c>
      <c r="B1249" s="14">
        <v>793</v>
      </c>
      <c r="C1249" s="15" t="s">
        <v>18</v>
      </c>
      <c r="D1249" s="15" t="s">
        <v>53</v>
      </c>
      <c r="E1249" s="15" t="s">
        <v>245</v>
      </c>
      <c r="F1249" s="15" t="s">
        <v>57</v>
      </c>
      <c r="G1249" s="70">
        <f>G1250</f>
        <v>396473</v>
      </c>
      <c r="H1249" s="70">
        <f>H1250</f>
        <v>433999</v>
      </c>
      <c r="I1249" s="70">
        <f>I1250</f>
        <v>493821</v>
      </c>
      <c r="J1249" s="176"/>
      <c r="K1249" s="62"/>
      <c r="L1249" s="62"/>
      <c r="M1249" s="62"/>
      <c r="N1249" s="62"/>
      <c r="O1249" s="62"/>
      <c r="P1249" s="62"/>
      <c r="Q1249" s="62"/>
      <c r="R1249" s="62"/>
    </row>
    <row r="1250" spans="1:18" s="3" customFormat="1" ht="26.4">
      <c r="A1250" s="16" t="s">
        <v>55</v>
      </c>
      <c r="B1250" s="14">
        <v>793</v>
      </c>
      <c r="C1250" s="15" t="s">
        <v>18</v>
      </c>
      <c r="D1250" s="15" t="s">
        <v>53</v>
      </c>
      <c r="E1250" s="15" t="s">
        <v>245</v>
      </c>
      <c r="F1250" s="15" t="s">
        <v>58</v>
      </c>
      <c r="G1250" s="70">
        <v>396473</v>
      </c>
      <c r="H1250" s="70">
        <v>433999</v>
      </c>
      <c r="I1250" s="70">
        <v>493821</v>
      </c>
      <c r="J1250" s="176"/>
      <c r="K1250" s="62"/>
      <c r="L1250" s="62"/>
      <c r="M1250" s="62"/>
      <c r="N1250" s="62"/>
      <c r="O1250" s="62"/>
      <c r="P1250" s="62"/>
      <c r="Q1250" s="62"/>
      <c r="R1250" s="62"/>
    </row>
    <row r="1251" spans="1:18" ht="19.5" customHeight="1">
      <c r="A1251" s="16" t="s">
        <v>322</v>
      </c>
      <c r="B1251" s="14">
        <v>793</v>
      </c>
      <c r="C1251" s="15" t="s">
        <v>18</v>
      </c>
      <c r="D1251" s="15" t="s">
        <v>53</v>
      </c>
      <c r="E1251" s="15" t="s">
        <v>245</v>
      </c>
      <c r="F1251" s="15" t="s">
        <v>36</v>
      </c>
      <c r="G1251" s="70">
        <f>G1252</f>
        <v>34963.97</v>
      </c>
      <c r="H1251" s="70">
        <f>H1252</f>
        <v>34999.64</v>
      </c>
      <c r="I1251" s="70">
        <f>I1252</f>
        <v>34999.61</v>
      </c>
      <c r="J1251" s="176"/>
      <c r="K1251" s="69"/>
      <c r="L1251" s="69"/>
      <c r="M1251" s="69"/>
      <c r="N1251" s="69"/>
      <c r="O1251" s="69"/>
      <c r="P1251" s="69"/>
      <c r="Q1251" s="69"/>
      <c r="R1251" s="69"/>
    </row>
    <row r="1252" spans="1:18" ht="25.5" customHeight="1">
      <c r="A1252" s="16" t="s">
        <v>37</v>
      </c>
      <c r="B1252" s="14">
        <v>793</v>
      </c>
      <c r="C1252" s="15" t="s">
        <v>18</v>
      </c>
      <c r="D1252" s="15" t="s">
        <v>53</v>
      </c>
      <c r="E1252" s="15" t="s">
        <v>245</v>
      </c>
      <c r="F1252" s="15" t="s">
        <v>38</v>
      </c>
      <c r="G1252" s="70">
        <v>34963.97</v>
      </c>
      <c r="H1252" s="70">
        <v>34999.64</v>
      </c>
      <c r="I1252" s="70">
        <v>34999.61</v>
      </c>
      <c r="J1252" s="176"/>
      <c r="K1252" s="69"/>
      <c r="L1252" s="69"/>
      <c r="M1252" s="69"/>
      <c r="N1252" s="69"/>
      <c r="O1252" s="69"/>
      <c r="P1252" s="69"/>
      <c r="Q1252" s="69"/>
      <c r="R1252" s="69"/>
    </row>
    <row r="1253" spans="1:18" s="46" customFormat="1" ht="52.8">
      <c r="A1253" s="337" t="s">
        <v>329</v>
      </c>
      <c r="B1253" s="14">
        <v>793</v>
      </c>
      <c r="C1253" s="15" t="s">
        <v>18</v>
      </c>
      <c r="D1253" s="15" t="s">
        <v>53</v>
      </c>
      <c r="E1253" s="15" t="s">
        <v>383</v>
      </c>
      <c r="F1253" s="15"/>
      <c r="G1253" s="70">
        <f t="shared" ref="G1253:I1253" si="328">G1254</f>
        <v>14000</v>
      </c>
      <c r="H1253" s="70">
        <f t="shared" si="328"/>
        <v>14000</v>
      </c>
      <c r="I1253" s="70">
        <f t="shared" si="328"/>
        <v>14000</v>
      </c>
      <c r="J1253" s="176"/>
      <c r="K1253" s="58"/>
      <c r="L1253" s="58"/>
      <c r="M1253" s="58"/>
      <c r="N1253" s="58"/>
      <c r="O1253" s="58"/>
      <c r="P1253" s="58"/>
      <c r="Q1253" s="58"/>
      <c r="R1253" s="58"/>
    </row>
    <row r="1254" spans="1:18" s="46" customFormat="1">
      <c r="A1254" s="16" t="s">
        <v>322</v>
      </c>
      <c r="B1254" s="14">
        <v>793</v>
      </c>
      <c r="C1254" s="15" t="s">
        <v>18</v>
      </c>
      <c r="D1254" s="15" t="s">
        <v>53</v>
      </c>
      <c r="E1254" s="15" t="s">
        <v>383</v>
      </c>
      <c r="F1254" s="15" t="s">
        <v>36</v>
      </c>
      <c r="G1254" s="70">
        <f>G1255</f>
        <v>14000</v>
      </c>
      <c r="H1254" s="70">
        <f>H1255</f>
        <v>14000</v>
      </c>
      <c r="I1254" s="70">
        <f>I1255</f>
        <v>14000</v>
      </c>
      <c r="J1254" s="176"/>
      <c r="K1254" s="58"/>
      <c r="L1254" s="58"/>
      <c r="M1254" s="58"/>
      <c r="N1254" s="58"/>
      <c r="O1254" s="58"/>
      <c r="P1254" s="58"/>
      <c r="Q1254" s="58"/>
      <c r="R1254" s="58"/>
    </row>
    <row r="1255" spans="1:18" s="46" customFormat="1" ht="26.4">
      <c r="A1255" s="16" t="s">
        <v>37</v>
      </c>
      <c r="B1255" s="14">
        <v>793</v>
      </c>
      <c r="C1255" s="15" t="s">
        <v>18</v>
      </c>
      <c r="D1255" s="15" t="s">
        <v>53</v>
      </c>
      <c r="E1255" s="15" t="s">
        <v>383</v>
      </c>
      <c r="F1255" s="15" t="s">
        <v>38</v>
      </c>
      <c r="G1255" s="70">
        <v>14000</v>
      </c>
      <c r="H1255" s="70">
        <v>14000</v>
      </c>
      <c r="I1255" s="70">
        <v>14000</v>
      </c>
      <c r="J1255" s="176"/>
      <c r="K1255" s="58"/>
      <c r="L1255" s="58"/>
      <c r="M1255" s="58"/>
      <c r="N1255" s="58"/>
      <c r="O1255" s="58"/>
      <c r="P1255" s="58"/>
      <c r="Q1255" s="58"/>
      <c r="R1255" s="58"/>
    </row>
    <row r="1256" spans="1:18" s="46" customFormat="1" ht="66.75" hidden="1" customHeight="1">
      <c r="A1256" s="337"/>
      <c r="B1256" s="14"/>
      <c r="C1256" s="15"/>
      <c r="D1256" s="15"/>
      <c r="E1256" s="15"/>
      <c r="F1256" s="15"/>
      <c r="G1256" s="70"/>
      <c r="H1256" s="70"/>
      <c r="I1256" s="70"/>
      <c r="J1256" s="176"/>
      <c r="K1256" s="58"/>
      <c r="L1256" s="58"/>
      <c r="M1256" s="58"/>
      <c r="N1256" s="58"/>
      <c r="O1256" s="58"/>
      <c r="P1256" s="58"/>
      <c r="Q1256" s="58"/>
      <c r="R1256" s="58"/>
    </row>
    <row r="1257" spans="1:18" s="46" customFormat="1" hidden="1">
      <c r="A1257" s="16"/>
      <c r="B1257" s="14"/>
      <c r="C1257" s="15"/>
      <c r="D1257" s="15"/>
      <c r="E1257" s="15"/>
      <c r="F1257" s="15"/>
      <c r="G1257" s="70"/>
      <c r="H1257" s="70"/>
      <c r="I1257" s="70"/>
      <c r="J1257" s="176"/>
      <c r="K1257" s="58"/>
      <c r="L1257" s="58"/>
      <c r="M1257" s="58"/>
      <c r="N1257" s="58"/>
      <c r="O1257" s="58"/>
      <c r="P1257" s="58"/>
      <c r="Q1257" s="58"/>
      <c r="R1257" s="58"/>
    </row>
    <row r="1258" spans="1:18" s="46" customFormat="1" hidden="1">
      <c r="A1258" s="16"/>
      <c r="B1258" s="14"/>
      <c r="C1258" s="15"/>
      <c r="D1258" s="15"/>
      <c r="E1258" s="15"/>
      <c r="F1258" s="15"/>
      <c r="G1258" s="70"/>
      <c r="H1258" s="70"/>
      <c r="I1258" s="70"/>
      <c r="J1258" s="176"/>
      <c r="K1258" s="58"/>
      <c r="L1258" s="58"/>
      <c r="M1258" s="58"/>
      <c r="N1258" s="58"/>
      <c r="O1258" s="58"/>
      <c r="P1258" s="58"/>
      <c r="Q1258" s="58"/>
      <c r="R1258" s="58"/>
    </row>
    <row r="1259" spans="1:18" s="46" customFormat="1" ht="66.75" hidden="1" customHeight="1">
      <c r="A1259" s="337"/>
      <c r="B1259" s="14"/>
      <c r="C1259" s="15"/>
      <c r="D1259" s="15"/>
      <c r="E1259" s="15"/>
      <c r="F1259" s="15"/>
      <c r="G1259" s="70"/>
      <c r="H1259" s="70"/>
      <c r="I1259" s="70"/>
      <c r="J1259" s="176"/>
      <c r="K1259" s="58"/>
      <c r="L1259" s="58"/>
      <c r="M1259" s="58"/>
      <c r="N1259" s="58"/>
      <c r="O1259" s="58"/>
      <c r="P1259" s="58"/>
      <c r="Q1259" s="58"/>
      <c r="R1259" s="58"/>
    </row>
    <row r="1260" spans="1:18" s="46" customFormat="1" hidden="1">
      <c r="A1260" s="16"/>
      <c r="B1260" s="14"/>
      <c r="C1260" s="15"/>
      <c r="D1260" s="15"/>
      <c r="E1260" s="15"/>
      <c r="F1260" s="15"/>
      <c r="G1260" s="70"/>
      <c r="H1260" s="70"/>
      <c r="I1260" s="70"/>
      <c r="J1260" s="176"/>
      <c r="K1260" s="58"/>
      <c r="L1260" s="58"/>
      <c r="M1260" s="58"/>
      <c r="N1260" s="58"/>
      <c r="O1260" s="58"/>
      <c r="P1260" s="58"/>
      <c r="Q1260" s="58"/>
      <c r="R1260" s="58"/>
    </row>
    <row r="1261" spans="1:18" s="46" customFormat="1" hidden="1">
      <c r="A1261" s="16"/>
      <c r="B1261" s="14"/>
      <c r="C1261" s="15"/>
      <c r="D1261" s="15"/>
      <c r="E1261" s="15"/>
      <c r="F1261" s="15"/>
      <c r="G1261" s="70"/>
      <c r="H1261" s="70"/>
      <c r="I1261" s="70"/>
      <c r="J1261" s="176"/>
      <c r="K1261" s="58"/>
      <c r="L1261" s="58"/>
      <c r="M1261" s="58"/>
      <c r="N1261" s="58"/>
      <c r="O1261" s="58"/>
      <c r="P1261" s="58"/>
      <c r="Q1261" s="58"/>
      <c r="R1261" s="58"/>
    </row>
    <row r="1262" spans="1:18" s="46" customFormat="1" ht="102" hidden="1" customHeight="1">
      <c r="A1262" s="16" t="s">
        <v>914</v>
      </c>
      <c r="B1262" s="14">
        <v>793</v>
      </c>
      <c r="C1262" s="15" t="s">
        <v>18</v>
      </c>
      <c r="D1262" s="15" t="s">
        <v>53</v>
      </c>
      <c r="E1262" s="15" t="s">
        <v>913</v>
      </c>
      <c r="F1262" s="15"/>
      <c r="G1262" s="70">
        <f t="shared" ref="G1262:I1263" si="329">G1263</f>
        <v>0</v>
      </c>
      <c r="H1262" s="70">
        <f t="shared" si="329"/>
        <v>0</v>
      </c>
      <c r="I1262" s="70">
        <f t="shared" si="329"/>
        <v>0</v>
      </c>
      <c r="J1262" s="176"/>
      <c r="K1262" s="58"/>
      <c r="L1262" s="58"/>
      <c r="M1262" s="58"/>
      <c r="N1262" s="58"/>
      <c r="O1262" s="58"/>
      <c r="P1262" s="58"/>
      <c r="Q1262" s="58"/>
      <c r="R1262" s="58"/>
    </row>
    <row r="1263" spans="1:18" s="46" customFormat="1" ht="27" hidden="1" customHeight="1">
      <c r="A1263" s="16" t="s">
        <v>322</v>
      </c>
      <c r="B1263" s="14">
        <v>793</v>
      </c>
      <c r="C1263" s="15" t="s">
        <v>18</v>
      </c>
      <c r="D1263" s="15" t="s">
        <v>53</v>
      </c>
      <c r="E1263" s="15" t="s">
        <v>913</v>
      </c>
      <c r="F1263" s="15" t="s">
        <v>36</v>
      </c>
      <c r="G1263" s="70">
        <f t="shared" si="329"/>
        <v>0</v>
      </c>
      <c r="H1263" s="70">
        <f t="shared" si="329"/>
        <v>0</v>
      </c>
      <c r="I1263" s="70">
        <f t="shared" si="329"/>
        <v>0</v>
      </c>
      <c r="J1263" s="176"/>
      <c r="K1263" s="58"/>
      <c r="L1263" s="58"/>
      <c r="M1263" s="58"/>
      <c r="N1263" s="58"/>
      <c r="O1263" s="58"/>
      <c r="P1263" s="58"/>
      <c r="Q1263" s="58"/>
      <c r="R1263" s="58"/>
    </row>
    <row r="1264" spans="1:18" s="46" customFormat="1" ht="26.4" hidden="1">
      <c r="A1264" s="16" t="s">
        <v>37</v>
      </c>
      <c r="B1264" s="14">
        <v>793</v>
      </c>
      <c r="C1264" s="15" t="s">
        <v>18</v>
      </c>
      <c r="D1264" s="15" t="s">
        <v>53</v>
      </c>
      <c r="E1264" s="15" t="s">
        <v>913</v>
      </c>
      <c r="F1264" s="15" t="s">
        <v>38</v>
      </c>
      <c r="G1264" s="70"/>
      <c r="H1264" s="70"/>
      <c r="I1264" s="70"/>
      <c r="J1264" s="176"/>
      <c r="K1264" s="58"/>
      <c r="L1264" s="58"/>
      <c r="M1264" s="58"/>
      <c r="N1264" s="58"/>
      <c r="O1264" s="58"/>
      <c r="P1264" s="58"/>
      <c r="Q1264" s="58"/>
      <c r="R1264" s="58"/>
    </row>
    <row r="1265" spans="1:18" s="46" customFormat="1">
      <c r="A1265" s="16" t="s">
        <v>275</v>
      </c>
      <c r="B1265" s="14">
        <v>793</v>
      </c>
      <c r="C1265" s="15" t="s">
        <v>18</v>
      </c>
      <c r="D1265" s="15" t="s">
        <v>171</v>
      </c>
      <c r="E1265" s="15"/>
      <c r="F1265" s="15"/>
      <c r="G1265" s="70">
        <f t="shared" ref="G1265:I1273" si="330">G1266</f>
        <v>4132.9799999999996</v>
      </c>
      <c r="H1265" s="70">
        <f t="shared" si="330"/>
        <v>3684.33</v>
      </c>
      <c r="I1265" s="70">
        <f t="shared" si="330"/>
        <v>3684.75</v>
      </c>
      <c r="J1265" s="176"/>
      <c r="K1265" s="58"/>
      <c r="L1265" s="58"/>
      <c r="M1265" s="58"/>
      <c r="N1265" s="58"/>
      <c r="O1265" s="58"/>
      <c r="P1265" s="58"/>
      <c r="Q1265" s="58"/>
      <c r="R1265" s="58"/>
    </row>
    <row r="1266" spans="1:18" s="46" customFormat="1">
      <c r="A1266" s="16" t="s">
        <v>276</v>
      </c>
      <c r="B1266" s="14">
        <v>793</v>
      </c>
      <c r="C1266" s="15" t="s">
        <v>18</v>
      </c>
      <c r="D1266" s="15" t="s">
        <v>171</v>
      </c>
      <c r="E1266" s="15" t="s">
        <v>277</v>
      </c>
      <c r="F1266" s="15"/>
      <c r="G1266" s="70">
        <f t="shared" si="330"/>
        <v>4132.9799999999996</v>
      </c>
      <c r="H1266" s="70">
        <f t="shared" si="330"/>
        <v>3684.33</v>
      </c>
      <c r="I1266" s="70">
        <f t="shared" si="330"/>
        <v>3684.75</v>
      </c>
      <c r="J1266" s="176"/>
      <c r="K1266" s="58"/>
      <c r="L1266" s="58"/>
      <c r="M1266" s="58"/>
      <c r="N1266" s="58"/>
      <c r="O1266" s="58"/>
      <c r="P1266" s="58"/>
      <c r="Q1266" s="58"/>
      <c r="R1266" s="58"/>
    </row>
    <row r="1267" spans="1:18" s="46" customFormat="1" ht="39.6">
      <c r="A1267" s="337" t="s">
        <v>279</v>
      </c>
      <c r="B1267" s="14">
        <v>793</v>
      </c>
      <c r="C1267" s="15" t="s">
        <v>18</v>
      </c>
      <c r="D1267" s="15" t="s">
        <v>171</v>
      </c>
      <c r="E1267" s="15" t="s">
        <v>371</v>
      </c>
      <c r="F1267" s="15"/>
      <c r="G1267" s="70">
        <f t="shared" si="330"/>
        <v>4132.9799999999996</v>
      </c>
      <c r="H1267" s="70">
        <f t="shared" si="330"/>
        <v>3684.33</v>
      </c>
      <c r="I1267" s="70">
        <f t="shared" si="330"/>
        <v>3684.75</v>
      </c>
      <c r="J1267" s="176"/>
      <c r="K1267" s="58"/>
      <c r="L1267" s="58"/>
      <c r="M1267" s="58"/>
      <c r="N1267" s="58"/>
      <c r="O1267" s="58"/>
      <c r="P1267" s="58"/>
      <c r="Q1267" s="58"/>
      <c r="R1267" s="58"/>
    </row>
    <row r="1268" spans="1:18" s="46" customFormat="1" ht="27.75" customHeight="1">
      <c r="A1268" s="16" t="s">
        <v>322</v>
      </c>
      <c r="B1268" s="14">
        <v>793</v>
      </c>
      <c r="C1268" s="15" t="s">
        <v>18</v>
      </c>
      <c r="D1268" s="15" t="s">
        <v>171</v>
      </c>
      <c r="E1268" s="15" t="s">
        <v>371</v>
      </c>
      <c r="F1268" s="15" t="s">
        <v>36</v>
      </c>
      <c r="G1268" s="70">
        <f t="shared" si="330"/>
        <v>4132.9799999999996</v>
      </c>
      <c r="H1268" s="70">
        <f t="shared" si="330"/>
        <v>3684.33</v>
      </c>
      <c r="I1268" s="70">
        <f t="shared" si="330"/>
        <v>3684.75</v>
      </c>
      <c r="J1268" s="176"/>
      <c r="K1268" s="58"/>
      <c r="L1268" s="58"/>
      <c r="M1268" s="58"/>
      <c r="N1268" s="58"/>
      <c r="O1268" s="58"/>
      <c r="P1268" s="58"/>
      <c r="Q1268" s="58"/>
      <c r="R1268" s="58"/>
    </row>
    <row r="1269" spans="1:18" s="46" customFormat="1" ht="26.4">
      <c r="A1269" s="16" t="s">
        <v>37</v>
      </c>
      <c r="B1269" s="14">
        <v>793</v>
      </c>
      <c r="C1269" s="15" t="s">
        <v>18</v>
      </c>
      <c r="D1269" s="15" t="s">
        <v>171</v>
      </c>
      <c r="E1269" s="15" t="s">
        <v>371</v>
      </c>
      <c r="F1269" s="15" t="s">
        <v>38</v>
      </c>
      <c r="G1269" s="70">
        <v>4132.9799999999996</v>
      </c>
      <c r="H1269" s="70">
        <v>3684.33</v>
      </c>
      <c r="I1269" s="70">
        <v>3684.75</v>
      </c>
      <c r="J1269" s="176"/>
      <c r="K1269" s="58"/>
      <c r="L1269" s="58"/>
      <c r="M1269" s="58"/>
      <c r="N1269" s="58"/>
      <c r="O1269" s="58"/>
      <c r="P1269" s="58"/>
      <c r="Q1269" s="58"/>
      <c r="R1269" s="58"/>
    </row>
    <row r="1270" spans="1:18" s="46" customFormat="1" hidden="1">
      <c r="A1270" s="16" t="s">
        <v>786</v>
      </c>
      <c r="B1270" s="14">
        <v>793</v>
      </c>
      <c r="C1270" s="15" t="s">
        <v>18</v>
      </c>
      <c r="D1270" s="15" t="s">
        <v>25</v>
      </c>
      <c r="E1270" s="15"/>
      <c r="F1270" s="15"/>
      <c r="G1270" s="70">
        <f>G1271</f>
        <v>0</v>
      </c>
      <c r="H1270" s="70">
        <f t="shared" ref="H1270:I1270" si="331">H1271</f>
        <v>0</v>
      </c>
      <c r="I1270" s="70">
        <f t="shared" si="331"/>
        <v>0</v>
      </c>
      <c r="J1270" s="176"/>
      <c r="K1270" s="58"/>
      <c r="L1270" s="58"/>
      <c r="M1270" s="58"/>
      <c r="N1270" s="58"/>
      <c r="O1270" s="58"/>
      <c r="P1270" s="58"/>
      <c r="Q1270" s="58"/>
      <c r="R1270" s="58"/>
    </row>
    <row r="1271" spans="1:18" s="46" customFormat="1" hidden="1">
      <c r="A1271" s="16" t="s">
        <v>276</v>
      </c>
      <c r="B1271" s="14">
        <v>793</v>
      </c>
      <c r="C1271" s="15" t="s">
        <v>18</v>
      </c>
      <c r="D1271" s="15" t="s">
        <v>25</v>
      </c>
      <c r="E1271" s="15" t="s">
        <v>277</v>
      </c>
      <c r="F1271" s="15"/>
      <c r="G1271" s="70">
        <f t="shared" si="330"/>
        <v>0</v>
      </c>
      <c r="H1271" s="70">
        <f t="shared" si="330"/>
        <v>0</v>
      </c>
      <c r="I1271" s="70">
        <f t="shared" si="330"/>
        <v>0</v>
      </c>
      <c r="J1271" s="176"/>
      <c r="K1271" s="58"/>
      <c r="L1271" s="58"/>
      <c r="M1271" s="58"/>
      <c r="N1271" s="58"/>
      <c r="O1271" s="58"/>
      <c r="P1271" s="58"/>
      <c r="Q1271" s="58"/>
      <c r="R1271" s="58"/>
    </row>
    <row r="1272" spans="1:18" s="46" customFormat="1" ht="48" hidden="1" customHeight="1">
      <c r="A1272" s="16" t="s">
        <v>785</v>
      </c>
      <c r="B1272" s="14">
        <v>793</v>
      </c>
      <c r="C1272" s="15" t="s">
        <v>18</v>
      </c>
      <c r="D1272" s="15" t="s">
        <v>25</v>
      </c>
      <c r="E1272" s="15" t="s">
        <v>783</v>
      </c>
      <c r="F1272" s="15"/>
      <c r="G1272" s="70">
        <f t="shared" si="330"/>
        <v>0</v>
      </c>
      <c r="H1272" s="70">
        <f t="shared" si="330"/>
        <v>0</v>
      </c>
      <c r="I1272" s="70">
        <f t="shared" si="330"/>
        <v>0</v>
      </c>
      <c r="J1272" s="176"/>
      <c r="K1272" s="58"/>
      <c r="L1272" s="58"/>
      <c r="M1272" s="58"/>
      <c r="N1272" s="58"/>
      <c r="O1272" s="58"/>
      <c r="P1272" s="58"/>
      <c r="Q1272" s="58"/>
      <c r="R1272" s="58"/>
    </row>
    <row r="1273" spans="1:18" s="46" customFormat="1" ht="29.25" hidden="1" customHeight="1">
      <c r="A1273" s="16" t="s">
        <v>62</v>
      </c>
      <c r="B1273" s="14">
        <v>793</v>
      </c>
      <c r="C1273" s="15" t="s">
        <v>18</v>
      </c>
      <c r="D1273" s="15" t="s">
        <v>25</v>
      </c>
      <c r="E1273" s="15" t="s">
        <v>783</v>
      </c>
      <c r="F1273" s="15" t="s">
        <v>63</v>
      </c>
      <c r="G1273" s="70">
        <f t="shared" si="330"/>
        <v>0</v>
      </c>
      <c r="H1273" s="70">
        <f t="shared" si="330"/>
        <v>0</v>
      </c>
      <c r="I1273" s="70">
        <f t="shared" si="330"/>
        <v>0</v>
      </c>
      <c r="J1273" s="176"/>
      <c r="K1273" s="58"/>
      <c r="L1273" s="58"/>
      <c r="M1273" s="58"/>
      <c r="N1273" s="58"/>
      <c r="O1273" s="58"/>
      <c r="P1273" s="58"/>
      <c r="Q1273" s="58"/>
      <c r="R1273" s="58"/>
    </row>
    <row r="1274" spans="1:18" s="46" customFormat="1" hidden="1">
      <c r="A1274" s="16" t="s">
        <v>784</v>
      </c>
      <c r="B1274" s="14">
        <v>793</v>
      </c>
      <c r="C1274" s="15" t="s">
        <v>18</v>
      </c>
      <c r="D1274" s="15" t="s">
        <v>25</v>
      </c>
      <c r="E1274" s="15" t="s">
        <v>783</v>
      </c>
      <c r="F1274" s="15" t="s">
        <v>782</v>
      </c>
      <c r="G1274" s="70"/>
      <c r="H1274" s="70"/>
      <c r="I1274" s="70"/>
      <c r="J1274" s="176"/>
      <c r="K1274" s="58"/>
      <c r="L1274" s="58"/>
      <c r="M1274" s="58"/>
      <c r="N1274" s="58"/>
      <c r="O1274" s="58"/>
      <c r="P1274" s="58"/>
      <c r="Q1274" s="58"/>
      <c r="R1274" s="58"/>
    </row>
    <row r="1275" spans="1:18" s="18" customFormat="1">
      <c r="A1275" s="40" t="s">
        <v>330</v>
      </c>
      <c r="B1275" s="14">
        <v>793</v>
      </c>
      <c r="C1275" s="15" t="s">
        <v>18</v>
      </c>
      <c r="D1275" s="15" t="s">
        <v>71</v>
      </c>
      <c r="E1275" s="15"/>
      <c r="F1275" s="15"/>
      <c r="G1275" s="70">
        <f t="shared" ref="G1275:I1278" si="332">G1276</f>
        <v>1000000</v>
      </c>
      <c r="H1275" s="70">
        <f t="shared" si="332"/>
        <v>1000000</v>
      </c>
      <c r="I1275" s="70">
        <f t="shared" si="332"/>
        <v>1000000</v>
      </c>
      <c r="J1275" s="176"/>
      <c r="K1275" s="184"/>
      <c r="L1275" s="184"/>
      <c r="M1275" s="184"/>
      <c r="N1275" s="184"/>
      <c r="O1275" s="184"/>
      <c r="P1275" s="184"/>
      <c r="Q1275" s="184"/>
      <c r="R1275" s="184"/>
    </row>
    <row r="1276" spans="1:18" s="28" customFormat="1" ht="24.75" customHeight="1">
      <c r="A1276" s="37" t="s">
        <v>167</v>
      </c>
      <c r="B1276" s="14">
        <v>793</v>
      </c>
      <c r="C1276" s="15" t="s">
        <v>18</v>
      </c>
      <c r="D1276" s="15" t="s">
        <v>71</v>
      </c>
      <c r="E1276" s="15" t="s">
        <v>232</v>
      </c>
      <c r="F1276" s="39"/>
      <c r="G1276" s="70">
        <f t="shared" si="332"/>
        <v>1000000</v>
      </c>
      <c r="H1276" s="70">
        <f t="shared" si="332"/>
        <v>1000000</v>
      </c>
      <c r="I1276" s="70">
        <f t="shared" si="332"/>
        <v>1000000</v>
      </c>
      <c r="J1276" s="176"/>
      <c r="K1276" s="323"/>
      <c r="L1276" s="323"/>
      <c r="M1276" s="323"/>
      <c r="N1276" s="323"/>
      <c r="O1276" s="323"/>
      <c r="P1276" s="323"/>
      <c r="Q1276" s="323"/>
      <c r="R1276" s="323"/>
    </row>
    <row r="1277" spans="1:18" ht="26.4">
      <c r="A1277" s="37" t="s">
        <v>167</v>
      </c>
      <c r="B1277" s="14">
        <v>793</v>
      </c>
      <c r="C1277" s="15" t="s">
        <v>18</v>
      </c>
      <c r="D1277" s="15" t="s">
        <v>71</v>
      </c>
      <c r="E1277" s="15" t="s">
        <v>274</v>
      </c>
      <c r="F1277" s="14"/>
      <c r="G1277" s="70">
        <f t="shared" si="332"/>
        <v>1000000</v>
      </c>
      <c r="H1277" s="70">
        <f t="shared" si="332"/>
        <v>1000000</v>
      </c>
      <c r="I1277" s="70">
        <f t="shared" si="332"/>
        <v>1000000</v>
      </c>
      <c r="J1277" s="176"/>
      <c r="K1277" s="69"/>
      <c r="L1277" s="69"/>
      <c r="M1277" s="69"/>
      <c r="N1277" s="69"/>
      <c r="O1277" s="69"/>
      <c r="P1277" s="69"/>
      <c r="Q1277" s="69"/>
      <c r="R1277" s="69"/>
    </row>
    <row r="1278" spans="1:18">
      <c r="A1278" s="16" t="s">
        <v>62</v>
      </c>
      <c r="B1278" s="14">
        <v>793</v>
      </c>
      <c r="C1278" s="15" t="s">
        <v>18</v>
      </c>
      <c r="D1278" s="15" t="s">
        <v>71</v>
      </c>
      <c r="E1278" s="15" t="s">
        <v>274</v>
      </c>
      <c r="F1278" s="15" t="s">
        <v>63</v>
      </c>
      <c r="G1278" s="70">
        <f t="shared" si="332"/>
        <v>1000000</v>
      </c>
      <c r="H1278" s="70">
        <f t="shared" si="332"/>
        <v>1000000</v>
      </c>
      <c r="I1278" s="70">
        <f t="shared" si="332"/>
        <v>1000000</v>
      </c>
      <c r="J1278" s="176"/>
      <c r="K1278" s="69"/>
      <c r="L1278" s="69"/>
      <c r="M1278" s="69"/>
      <c r="N1278" s="69"/>
      <c r="O1278" s="69"/>
      <c r="P1278" s="69"/>
      <c r="Q1278" s="69"/>
      <c r="R1278" s="69"/>
    </row>
    <row r="1279" spans="1:18">
      <c r="A1279" s="16" t="s">
        <v>178</v>
      </c>
      <c r="B1279" s="14">
        <v>793</v>
      </c>
      <c r="C1279" s="15" t="s">
        <v>18</v>
      </c>
      <c r="D1279" s="15" t="s">
        <v>71</v>
      </c>
      <c r="E1279" s="15" t="s">
        <v>274</v>
      </c>
      <c r="F1279" s="15" t="s">
        <v>179</v>
      </c>
      <c r="G1279" s="70">
        <v>1000000</v>
      </c>
      <c r="H1279" s="70">
        <v>1000000</v>
      </c>
      <c r="I1279" s="70">
        <v>1000000</v>
      </c>
      <c r="J1279" s="176"/>
      <c r="K1279" s="69"/>
      <c r="L1279" s="69"/>
      <c r="M1279" s="69"/>
      <c r="N1279" s="69"/>
      <c r="O1279" s="69"/>
      <c r="P1279" s="69"/>
      <c r="Q1279" s="69"/>
      <c r="R1279" s="69"/>
    </row>
    <row r="1280" spans="1:18">
      <c r="A1280" s="40" t="s">
        <v>21</v>
      </c>
      <c r="B1280" s="14">
        <v>793</v>
      </c>
      <c r="C1280" s="15" t="s">
        <v>18</v>
      </c>
      <c r="D1280" s="15" t="s">
        <v>22</v>
      </c>
      <c r="E1280" s="15"/>
      <c r="F1280" s="15"/>
      <c r="G1280" s="70">
        <f>G1289+G1336+G1351+G1320+G1313+G1367+G1347+G1281</f>
        <v>40096928.149999999</v>
      </c>
      <c r="H1280" s="70">
        <f t="shared" ref="H1280:I1280" si="333">H1289+H1336+H1351+H1320+H1313+H1367+H1347+H1281</f>
        <v>29879030.149999999</v>
      </c>
      <c r="I1280" s="70">
        <f t="shared" si="333"/>
        <v>27538359.550000001</v>
      </c>
      <c r="J1280" s="176">
        <f>G1285++G1288+G1289+G1320+G1336</f>
        <v>40054628.149999999</v>
      </c>
      <c r="K1280" s="69"/>
      <c r="L1280" s="69"/>
      <c r="M1280" s="69"/>
      <c r="N1280" s="69"/>
      <c r="O1280" s="69"/>
      <c r="P1280" s="69"/>
      <c r="Q1280" s="69"/>
      <c r="R1280" s="69"/>
    </row>
    <row r="1281" spans="1:18" s="46" customFormat="1" ht="26.4">
      <c r="A1281" s="16" t="s">
        <v>316</v>
      </c>
      <c r="B1281" s="14">
        <v>793</v>
      </c>
      <c r="C1281" s="15" t="s">
        <v>18</v>
      </c>
      <c r="D1281" s="15" t="s">
        <v>22</v>
      </c>
      <c r="E1281" s="15" t="s">
        <v>238</v>
      </c>
      <c r="F1281" s="15"/>
      <c r="G1281" s="70">
        <f>G1282</f>
        <v>8717898</v>
      </c>
      <c r="H1281" s="70">
        <f>H1282</f>
        <v>0</v>
      </c>
      <c r="I1281" s="70">
        <f>I1282</f>
        <v>0</v>
      </c>
      <c r="J1281" s="176"/>
      <c r="K1281" s="58"/>
      <c r="L1281" s="58"/>
      <c r="M1281" s="58"/>
      <c r="N1281" s="58"/>
      <c r="O1281" s="58"/>
      <c r="P1281" s="58"/>
      <c r="Q1281" s="58"/>
      <c r="R1281" s="58"/>
    </row>
    <row r="1282" spans="1:18" s="46" customFormat="1">
      <c r="A1282" s="56" t="s">
        <v>323</v>
      </c>
      <c r="B1282" s="14">
        <v>793</v>
      </c>
      <c r="C1282" s="15" t="s">
        <v>18</v>
      </c>
      <c r="D1282" s="15" t="s">
        <v>22</v>
      </c>
      <c r="E1282" s="15" t="s">
        <v>243</v>
      </c>
      <c r="F1282" s="15"/>
      <c r="G1282" s="70">
        <f>G1283+G1286</f>
        <v>8717898</v>
      </c>
      <c r="H1282" s="70">
        <f t="shared" ref="H1282:I1282" si="334">H1283+H1286</f>
        <v>0</v>
      </c>
      <c r="I1282" s="70">
        <f t="shared" si="334"/>
        <v>0</v>
      </c>
      <c r="J1282" s="176"/>
      <c r="K1282" s="58"/>
      <c r="L1282" s="58"/>
      <c r="M1282" s="58"/>
      <c r="N1282" s="58"/>
      <c r="O1282" s="58"/>
      <c r="P1282" s="58"/>
      <c r="Q1282" s="58"/>
      <c r="R1282" s="58"/>
    </row>
    <row r="1283" spans="1:18" s="46" customFormat="1" ht="66.75" customHeight="1">
      <c r="A1283" s="337" t="s">
        <v>1149</v>
      </c>
      <c r="B1283" s="14">
        <v>793</v>
      </c>
      <c r="C1283" s="15" t="s">
        <v>18</v>
      </c>
      <c r="D1283" s="15" t="s">
        <v>22</v>
      </c>
      <c r="E1283" s="15" t="s">
        <v>1148</v>
      </c>
      <c r="F1283" s="15"/>
      <c r="G1283" s="70">
        <f t="shared" ref="G1283:I1283" si="335">G1284</f>
        <v>5502100</v>
      </c>
      <c r="H1283" s="70">
        <f t="shared" si="335"/>
        <v>0</v>
      </c>
      <c r="I1283" s="70">
        <f t="shared" si="335"/>
        <v>0</v>
      </c>
      <c r="J1283" s="176"/>
      <c r="K1283" s="58"/>
      <c r="L1283" s="58"/>
      <c r="M1283" s="58"/>
      <c r="N1283" s="58"/>
      <c r="O1283" s="58"/>
      <c r="P1283" s="58"/>
      <c r="Q1283" s="58"/>
      <c r="R1283" s="58"/>
    </row>
    <row r="1284" spans="1:18" s="46" customFormat="1">
      <c r="A1284" s="16" t="s">
        <v>147</v>
      </c>
      <c r="B1284" s="14">
        <v>793</v>
      </c>
      <c r="C1284" s="15" t="s">
        <v>18</v>
      </c>
      <c r="D1284" s="15" t="s">
        <v>22</v>
      </c>
      <c r="E1284" s="15" t="s">
        <v>1148</v>
      </c>
      <c r="F1284" s="15" t="s">
        <v>148</v>
      </c>
      <c r="G1284" s="70">
        <f>G1285</f>
        <v>5502100</v>
      </c>
      <c r="H1284" s="70">
        <f>H1285</f>
        <v>0</v>
      </c>
      <c r="I1284" s="70">
        <f>I1285</f>
        <v>0</v>
      </c>
      <c r="J1284" s="176"/>
      <c r="K1284" s="58"/>
      <c r="L1284" s="58"/>
      <c r="M1284" s="58"/>
      <c r="N1284" s="58"/>
      <c r="O1284" s="58"/>
      <c r="P1284" s="58"/>
      <c r="Q1284" s="58"/>
      <c r="R1284" s="58"/>
    </row>
    <row r="1285" spans="1:18" s="46" customFormat="1" ht="26.4">
      <c r="A1285" s="16" t="s">
        <v>149</v>
      </c>
      <c r="B1285" s="14">
        <v>793</v>
      </c>
      <c r="C1285" s="15" t="s">
        <v>18</v>
      </c>
      <c r="D1285" s="15" t="s">
        <v>22</v>
      </c>
      <c r="E1285" s="15" t="s">
        <v>1148</v>
      </c>
      <c r="F1285" s="15" t="s">
        <v>150</v>
      </c>
      <c r="G1285" s="70">
        <v>5502100</v>
      </c>
      <c r="H1285" s="70"/>
      <c r="I1285" s="70"/>
      <c r="J1285" s="176"/>
      <c r="K1285" s="58"/>
      <c r="L1285" s="58"/>
      <c r="M1285" s="58"/>
      <c r="N1285" s="58"/>
      <c r="O1285" s="58"/>
      <c r="P1285" s="58"/>
      <c r="Q1285" s="58"/>
      <c r="R1285" s="58"/>
    </row>
    <row r="1286" spans="1:18" s="46" customFormat="1" ht="66.75" customHeight="1">
      <c r="A1286" s="337" t="s">
        <v>1151</v>
      </c>
      <c r="B1286" s="14">
        <v>793</v>
      </c>
      <c r="C1286" s="15" t="s">
        <v>18</v>
      </c>
      <c r="D1286" s="15" t="s">
        <v>22</v>
      </c>
      <c r="E1286" s="15" t="s">
        <v>1150</v>
      </c>
      <c r="F1286" s="15"/>
      <c r="G1286" s="70">
        <f t="shared" ref="G1286:I1286" si="336">G1287</f>
        <v>3215798</v>
      </c>
      <c r="H1286" s="70">
        <f t="shared" si="336"/>
        <v>0</v>
      </c>
      <c r="I1286" s="70">
        <f t="shared" si="336"/>
        <v>0</v>
      </c>
      <c r="J1286" s="176"/>
      <c r="K1286" s="58"/>
      <c r="L1286" s="58"/>
      <c r="M1286" s="58"/>
      <c r="N1286" s="58"/>
      <c r="O1286" s="58"/>
      <c r="P1286" s="58"/>
      <c r="Q1286" s="58"/>
      <c r="R1286" s="58"/>
    </row>
    <row r="1287" spans="1:18" s="46" customFormat="1">
      <c r="A1287" s="16" t="s">
        <v>147</v>
      </c>
      <c r="B1287" s="14">
        <v>793</v>
      </c>
      <c r="C1287" s="15" t="s">
        <v>18</v>
      </c>
      <c r="D1287" s="15" t="s">
        <v>22</v>
      </c>
      <c r="E1287" s="15" t="s">
        <v>1150</v>
      </c>
      <c r="F1287" s="15" t="s">
        <v>148</v>
      </c>
      <c r="G1287" s="70">
        <f>G1288</f>
        <v>3215798</v>
      </c>
      <c r="H1287" s="70">
        <f>H1288</f>
        <v>0</v>
      </c>
      <c r="I1287" s="70">
        <f>I1288</f>
        <v>0</v>
      </c>
      <c r="J1287" s="176"/>
      <c r="K1287" s="58"/>
      <c r="L1287" s="58"/>
      <c r="M1287" s="58"/>
      <c r="N1287" s="58"/>
      <c r="O1287" s="58"/>
      <c r="P1287" s="58"/>
      <c r="Q1287" s="58"/>
      <c r="R1287" s="58"/>
    </row>
    <row r="1288" spans="1:18" s="46" customFormat="1" ht="26.4">
      <c r="A1288" s="16" t="s">
        <v>149</v>
      </c>
      <c r="B1288" s="14">
        <v>793</v>
      </c>
      <c r="C1288" s="15" t="s">
        <v>18</v>
      </c>
      <c r="D1288" s="15" t="s">
        <v>22</v>
      </c>
      <c r="E1288" s="15" t="s">
        <v>1150</v>
      </c>
      <c r="F1288" s="15" t="s">
        <v>150</v>
      </c>
      <c r="G1288" s="70">
        <v>3215798</v>
      </c>
      <c r="H1288" s="70"/>
      <c r="I1288" s="70"/>
      <c r="J1288" s="176"/>
      <c r="K1288" s="58"/>
      <c r="L1288" s="58"/>
      <c r="M1288" s="58"/>
      <c r="N1288" s="58"/>
      <c r="O1288" s="58"/>
      <c r="P1288" s="58"/>
      <c r="Q1288" s="58"/>
      <c r="R1288" s="58"/>
    </row>
    <row r="1289" spans="1:18" s="33" customFormat="1" ht="64.5" customHeight="1">
      <c r="A1289" s="359" t="s">
        <v>1161</v>
      </c>
      <c r="B1289" s="14">
        <v>793</v>
      </c>
      <c r="C1289" s="15" t="s">
        <v>18</v>
      </c>
      <c r="D1289" s="15" t="s">
        <v>22</v>
      </c>
      <c r="E1289" s="14" t="s">
        <v>246</v>
      </c>
      <c r="F1289" s="15"/>
      <c r="G1289" s="70">
        <f>G1290+G1293+G1303+G1310+G1298</f>
        <v>2678654.1500000004</v>
      </c>
      <c r="H1289" s="70">
        <f t="shared" ref="H1289:I1289" si="337">H1290+H1293+H1303+H1310+H1298</f>
        <v>2678654.1500000004</v>
      </c>
      <c r="I1289" s="70">
        <f t="shared" si="337"/>
        <v>1837983.55</v>
      </c>
      <c r="J1289" s="176"/>
      <c r="K1289" s="343"/>
      <c r="L1289" s="343"/>
      <c r="M1289" s="343"/>
      <c r="N1289" s="343"/>
      <c r="O1289" s="343"/>
      <c r="P1289" s="343"/>
      <c r="Q1289" s="343"/>
      <c r="R1289" s="343"/>
    </row>
    <row r="1290" spans="1:18" s="33" customFormat="1" ht="41.25" customHeight="1">
      <c r="A1290" s="16" t="s">
        <v>186</v>
      </c>
      <c r="B1290" s="14">
        <v>793</v>
      </c>
      <c r="C1290" s="15" t="s">
        <v>18</v>
      </c>
      <c r="D1290" s="15" t="s">
        <v>22</v>
      </c>
      <c r="E1290" s="15" t="s">
        <v>379</v>
      </c>
      <c r="F1290" s="15"/>
      <c r="G1290" s="70">
        <f t="shared" ref="G1290:I1291" si="338">G1291</f>
        <v>500000</v>
      </c>
      <c r="H1290" s="70">
        <f>H1291</f>
        <v>500000</v>
      </c>
      <c r="I1290" s="70">
        <f t="shared" si="338"/>
        <v>500000</v>
      </c>
      <c r="J1290" s="176"/>
      <c r="K1290" s="343"/>
      <c r="L1290" s="343"/>
      <c r="M1290" s="343"/>
      <c r="N1290" s="343"/>
      <c r="O1290" s="343"/>
      <c r="P1290" s="343"/>
      <c r="Q1290" s="343"/>
      <c r="R1290" s="343"/>
    </row>
    <row r="1291" spans="1:18" s="33" customFormat="1" ht="28.5" customHeight="1">
      <c r="A1291" s="16" t="s">
        <v>29</v>
      </c>
      <c r="B1291" s="14">
        <v>793</v>
      </c>
      <c r="C1291" s="15" t="s">
        <v>18</v>
      </c>
      <c r="D1291" s="15" t="s">
        <v>22</v>
      </c>
      <c r="E1291" s="15" t="s">
        <v>379</v>
      </c>
      <c r="F1291" s="15" t="s">
        <v>30</v>
      </c>
      <c r="G1291" s="70">
        <f t="shared" si="338"/>
        <v>500000</v>
      </c>
      <c r="H1291" s="70">
        <f t="shared" si="338"/>
        <v>500000</v>
      </c>
      <c r="I1291" s="70">
        <f t="shared" si="338"/>
        <v>500000</v>
      </c>
      <c r="J1291" s="176"/>
      <c r="K1291" s="343"/>
      <c r="L1291" s="343"/>
      <c r="M1291" s="343"/>
      <c r="N1291" s="343"/>
      <c r="O1291" s="343"/>
      <c r="P1291" s="343"/>
      <c r="Q1291" s="343"/>
      <c r="R1291" s="343"/>
    </row>
    <row r="1292" spans="1:18" s="33" customFormat="1" ht="45.75" customHeight="1">
      <c r="A1292" s="16" t="s">
        <v>8</v>
      </c>
      <c r="B1292" s="14">
        <v>793</v>
      </c>
      <c r="C1292" s="15" t="s">
        <v>18</v>
      </c>
      <c r="D1292" s="15" t="s">
        <v>22</v>
      </c>
      <c r="E1292" s="15" t="s">
        <v>379</v>
      </c>
      <c r="F1292" s="15" t="s">
        <v>7</v>
      </c>
      <c r="G1292" s="70">
        <v>500000</v>
      </c>
      <c r="H1292" s="70">
        <v>500000</v>
      </c>
      <c r="I1292" s="70">
        <v>500000</v>
      </c>
      <c r="J1292" s="176"/>
      <c r="K1292" s="343"/>
      <c r="L1292" s="343"/>
      <c r="M1292" s="343"/>
      <c r="N1292" s="343"/>
      <c r="O1292" s="343"/>
      <c r="P1292" s="343"/>
      <c r="Q1292" s="343"/>
      <c r="R1292" s="343"/>
    </row>
    <row r="1293" spans="1:18" ht="27.75" customHeight="1">
      <c r="A1293" s="337" t="s">
        <v>430</v>
      </c>
      <c r="B1293" s="14">
        <v>793</v>
      </c>
      <c r="C1293" s="15" t="s">
        <v>18</v>
      </c>
      <c r="D1293" s="15" t="s">
        <v>22</v>
      </c>
      <c r="E1293" s="15" t="s">
        <v>380</v>
      </c>
      <c r="F1293" s="15"/>
      <c r="G1293" s="70">
        <f>G1294+G1296</f>
        <v>2073654.1500000001</v>
      </c>
      <c r="H1293" s="70">
        <f t="shared" ref="H1293:I1293" si="339">H1294+H1296</f>
        <v>2073654.1500000001</v>
      </c>
      <c r="I1293" s="70">
        <f t="shared" si="339"/>
        <v>1232983.55</v>
      </c>
      <c r="J1293" s="176"/>
      <c r="K1293" s="69"/>
      <c r="L1293" s="69"/>
      <c r="M1293" s="69"/>
      <c r="N1293" s="69"/>
      <c r="O1293" s="69"/>
      <c r="P1293" s="69"/>
      <c r="Q1293" s="69"/>
      <c r="R1293" s="69"/>
    </row>
    <row r="1294" spans="1:18" ht="19.5" hidden="1" customHeight="1">
      <c r="A1294" s="16" t="s">
        <v>155</v>
      </c>
      <c r="B1294" s="14">
        <v>793</v>
      </c>
      <c r="C1294" s="15" t="s">
        <v>18</v>
      </c>
      <c r="D1294" s="15" t="s">
        <v>22</v>
      </c>
      <c r="E1294" s="15" t="s">
        <v>380</v>
      </c>
      <c r="F1294" s="15" t="s">
        <v>156</v>
      </c>
      <c r="G1294" s="70">
        <f>G1295</f>
        <v>0</v>
      </c>
      <c r="H1294" s="70">
        <f t="shared" ref="H1294:I1296" si="340">H1295</f>
        <v>0</v>
      </c>
      <c r="I1294" s="70">
        <f t="shared" si="340"/>
        <v>0</v>
      </c>
      <c r="J1294" s="176"/>
      <c r="K1294" s="69"/>
      <c r="L1294" s="69"/>
      <c r="M1294" s="69"/>
      <c r="N1294" s="69"/>
      <c r="O1294" s="69"/>
      <c r="P1294" s="69"/>
      <c r="Q1294" s="69"/>
      <c r="R1294" s="69"/>
    </row>
    <row r="1295" spans="1:18" ht="12" hidden="1" customHeight="1">
      <c r="A1295" s="16" t="s">
        <v>176</v>
      </c>
      <c r="B1295" s="14">
        <v>793</v>
      </c>
      <c r="C1295" s="15" t="s">
        <v>18</v>
      </c>
      <c r="D1295" s="15" t="s">
        <v>22</v>
      </c>
      <c r="E1295" s="15" t="s">
        <v>380</v>
      </c>
      <c r="F1295" s="15" t="s">
        <v>177</v>
      </c>
      <c r="G1295" s="70"/>
      <c r="H1295" s="70"/>
      <c r="I1295" s="70"/>
      <c r="J1295" s="176"/>
      <c r="K1295" s="69"/>
      <c r="L1295" s="69"/>
      <c r="M1295" s="69"/>
      <c r="N1295" s="69"/>
      <c r="O1295" s="69"/>
      <c r="P1295" s="69"/>
      <c r="Q1295" s="69"/>
      <c r="R1295" s="69"/>
    </row>
    <row r="1296" spans="1:18" ht="16.5" customHeight="1">
      <c r="A1296" s="16" t="s">
        <v>62</v>
      </c>
      <c r="B1296" s="14">
        <v>793</v>
      </c>
      <c r="C1296" s="15" t="s">
        <v>18</v>
      </c>
      <c r="D1296" s="15" t="s">
        <v>22</v>
      </c>
      <c r="E1296" s="15" t="s">
        <v>380</v>
      </c>
      <c r="F1296" s="15" t="s">
        <v>63</v>
      </c>
      <c r="G1296" s="70">
        <f>G1297</f>
        <v>2073654.1500000001</v>
      </c>
      <c r="H1296" s="70">
        <f t="shared" si="340"/>
        <v>2073654.1500000001</v>
      </c>
      <c r="I1296" s="70">
        <f t="shared" si="340"/>
        <v>1232983.55</v>
      </c>
      <c r="J1296" s="176"/>
      <c r="K1296" s="69"/>
      <c r="L1296" s="69"/>
      <c r="M1296" s="69"/>
      <c r="N1296" s="69"/>
      <c r="O1296" s="69"/>
      <c r="P1296" s="69"/>
      <c r="Q1296" s="69"/>
      <c r="R1296" s="69"/>
    </row>
    <row r="1297" spans="1:18" ht="17.25" customHeight="1">
      <c r="A1297" s="16" t="s">
        <v>178</v>
      </c>
      <c r="B1297" s="14">
        <v>793</v>
      </c>
      <c r="C1297" s="15" t="s">
        <v>18</v>
      </c>
      <c r="D1297" s="15" t="s">
        <v>22</v>
      </c>
      <c r="E1297" s="15" t="s">
        <v>380</v>
      </c>
      <c r="F1297" s="15" t="s">
        <v>179</v>
      </c>
      <c r="G1297" s="70">
        <f>1555240.61+518413.54</f>
        <v>2073654.1500000001</v>
      </c>
      <c r="H1297" s="70">
        <f>1555240.61+518413.54</f>
        <v>2073654.1500000001</v>
      </c>
      <c r="I1297" s="70">
        <f>714570.01+518413.54</f>
        <v>1232983.55</v>
      </c>
      <c r="J1297" s="176"/>
      <c r="K1297" s="69"/>
      <c r="L1297" s="69"/>
      <c r="M1297" s="69"/>
      <c r="N1297" s="69"/>
      <c r="O1297" s="69"/>
      <c r="P1297" s="69"/>
      <c r="Q1297" s="69"/>
      <c r="R1297" s="69"/>
    </row>
    <row r="1298" spans="1:18" ht="27.75" hidden="1" customHeight="1">
      <c r="A1298" s="337" t="s">
        <v>887</v>
      </c>
      <c r="B1298" s="14">
        <v>793</v>
      </c>
      <c r="C1298" s="15" t="s">
        <v>18</v>
      </c>
      <c r="D1298" s="15" t="s">
        <v>22</v>
      </c>
      <c r="E1298" s="15" t="s">
        <v>847</v>
      </c>
      <c r="F1298" s="15"/>
      <c r="G1298" s="70">
        <f>G1299+G1301</f>
        <v>0</v>
      </c>
      <c r="H1298" s="70">
        <f t="shared" ref="H1298:I1298" si="341">H1299+H1301</f>
        <v>0</v>
      </c>
      <c r="I1298" s="70">
        <f t="shared" si="341"/>
        <v>0</v>
      </c>
      <c r="J1298" s="176"/>
      <c r="K1298" s="69"/>
      <c r="L1298" s="69"/>
      <c r="M1298" s="69"/>
      <c r="N1298" s="69"/>
      <c r="O1298" s="69"/>
      <c r="P1298" s="69"/>
      <c r="Q1298" s="69"/>
      <c r="R1298" s="69"/>
    </row>
    <row r="1299" spans="1:18" ht="19.5" hidden="1" customHeight="1">
      <c r="A1299" s="16" t="s">
        <v>155</v>
      </c>
      <c r="B1299" s="14">
        <v>793</v>
      </c>
      <c r="C1299" s="15" t="s">
        <v>18</v>
      </c>
      <c r="D1299" s="15" t="s">
        <v>22</v>
      </c>
      <c r="E1299" s="15" t="s">
        <v>380</v>
      </c>
      <c r="F1299" s="15" t="s">
        <v>156</v>
      </c>
      <c r="G1299" s="70">
        <f>G1300</f>
        <v>0</v>
      </c>
      <c r="H1299" s="70">
        <f t="shared" ref="H1299:I1301" si="342">H1300</f>
        <v>0</v>
      </c>
      <c r="I1299" s="70">
        <f t="shared" si="342"/>
        <v>0</v>
      </c>
      <c r="J1299" s="176"/>
      <c r="K1299" s="69"/>
      <c r="L1299" s="69"/>
      <c r="M1299" s="69"/>
      <c r="N1299" s="69"/>
      <c r="O1299" s="69"/>
      <c r="P1299" s="69"/>
      <c r="Q1299" s="69"/>
      <c r="R1299" s="69"/>
    </row>
    <row r="1300" spans="1:18" ht="12" hidden="1" customHeight="1">
      <c r="A1300" s="16" t="s">
        <v>176</v>
      </c>
      <c r="B1300" s="14">
        <v>793</v>
      </c>
      <c r="C1300" s="15" t="s">
        <v>18</v>
      </c>
      <c r="D1300" s="15" t="s">
        <v>22</v>
      </c>
      <c r="E1300" s="15" t="s">
        <v>380</v>
      </c>
      <c r="F1300" s="15" t="s">
        <v>177</v>
      </c>
      <c r="G1300" s="70"/>
      <c r="H1300" s="70"/>
      <c r="I1300" s="70"/>
      <c r="J1300" s="176"/>
      <c r="K1300" s="69"/>
      <c r="L1300" s="69"/>
      <c r="M1300" s="69"/>
      <c r="N1300" s="69"/>
      <c r="O1300" s="69"/>
      <c r="P1300" s="69"/>
      <c r="Q1300" s="69"/>
      <c r="R1300" s="69"/>
    </row>
    <row r="1301" spans="1:18" ht="16.5" hidden="1" customHeight="1">
      <c r="A1301" s="16" t="s">
        <v>62</v>
      </c>
      <c r="B1301" s="14">
        <v>793</v>
      </c>
      <c r="C1301" s="15" t="s">
        <v>18</v>
      </c>
      <c r="D1301" s="15" t="s">
        <v>22</v>
      </c>
      <c r="E1301" s="15" t="s">
        <v>847</v>
      </c>
      <c r="F1301" s="15" t="s">
        <v>63</v>
      </c>
      <c r="G1301" s="70">
        <f>G1302</f>
        <v>0</v>
      </c>
      <c r="H1301" s="70">
        <f t="shared" si="342"/>
        <v>0</v>
      </c>
      <c r="I1301" s="70">
        <f t="shared" si="342"/>
        <v>0</v>
      </c>
      <c r="J1301" s="176"/>
      <c r="K1301" s="69"/>
      <c r="L1301" s="69"/>
      <c r="M1301" s="69"/>
      <c r="N1301" s="69"/>
      <c r="O1301" s="69"/>
      <c r="P1301" s="69"/>
      <c r="Q1301" s="69"/>
      <c r="R1301" s="69"/>
    </row>
    <row r="1302" spans="1:18" ht="17.25" hidden="1" customHeight="1">
      <c r="A1302" s="16" t="s">
        <v>178</v>
      </c>
      <c r="B1302" s="14">
        <v>793</v>
      </c>
      <c r="C1302" s="15" t="s">
        <v>18</v>
      </c>
      <c r="D1302" s="15" t="s">
        <v>22</v>
      </c>
      <c r="E1302" s="15" t="s">
        <v>847</v>
      </c>
      <c r="F1302" s="15" t="s">
        <v>179</v>
      </c>
      <c r="G1302" s="70"/>
      <c r="H1302" s="70"/>
      <c r="I1302" s="70"/>
      <c r="J1302" s="176"/>
      <c r="K1302" s="69"/>
      <c r="L1302" s="69"/>
      <c r="M1302" s="69"/>
      <c r="N1302" s="69"/>
      <c r="O1302" s="69"/>
      <c r="P1302" s="69"/>
      <c r="Q1302" s="69"/>
      <c r="R1302" s="69"/>
    </row>
    <row r="1303" spans="1:18" ht="25.5" customHeight="1">
      <c r="A1303" s="16" t="s">
        <v>119</v>
      </c>
      <c r="B1303" s="14">
        <v>793</v>
      </c>
      <c r="C1303" s="15" t="s">
        <v>18</v>
      </c>
      <c r="D1303" s="15" t="s">
        <v>22</v>
      </c>
      <c r="E1303" s="15" t="s">
        <v>247</v>
      </c>
      <c r="F1303" s="15"/>
      <c r="G1303" s="70">
        <f>G1304+G1308+G1306</f>
        <v>35000</v>
      </c>
      <c r="H1303" s="70">
        <f t="shared" ref="H1303:I1303" si="343">H1304+H1308+H1306</f>
        <v>35000</v>
      </c>
      <c r="I1303" s="70">
        <f t="shared" si="343"/>
        <v>35000</v>
      </c>
      <c r="J1303" s="176"/>
      <c r="K1303" s="69"/>
      <c r="L1303" s="69"/>
      <c r="M1303" s="69"/>
      <c r="N1303" s="69"/>
      <c r="O1303" s="69"/>
      <c r="P1303" s="69"/>
      <c r="Q1303" s="69"/>
      <c r="R1303" s="69"/>
    </row>
    <row r="1304" spans="1:18" ht="21.75" hidden="1" customHeight="1">
      <c r="A1304" s="16" t="s">
        <v>322</v>
      </c>
      <c r="B1304" s="14">
        <v>793</v>
      </c>
      <c r="C1304" s="15" t="s">
        <v>18</v>
      </c>
      <c r="D1304" s="15" t="s">
        <v>22</v>
      </c>
      <c r="E1304" s="15" t="s">
        <v>247</v>
      </c>
      <c r="F1304" s="15" t="s">
        <v>36</v>
      </c>
      <c r="G1304" s="70">
        <f>G1305</f>
        <v>0</v>
      </c>
      <c r="H1304" s="70">
        <f>H1305</f>
        <v>0</v>
      </c>
      <c r="I1304" s="70">
        <f>I1305</f>
        <v>0</v>
      </c>
      <c r="J1304" s="176"/>
      <c r="K1304" s="69"/>
      <c r="L1304" s="69"/>
      <c r="M1304" s="69"/>
      <c r="N1304" s="69"/>
      <c r="O1304" s="69"/>
      <c r="P1304" s="69"/>
      <c r="Q1304" s="69"/>
      <c r="R1304" s="69"/>
    </row>
    <row r="1305" spans="1:18" ht="25.5" hidden="1" customHeight="1">
      <c r="A1305" s="16" t="s">
        <v>37</v>
      </c>
      <c r="B1305" s="14">
        <v>793</v>
      </c>
      <c r="C1305" s="15" t="s">
        <v>18</v>
      </c>
      <c r="D1305" s="15" t="s">
        <v>22</v>
      </c>
      <c r="E1305" s="15" t="s">
        <v>247</v>
      </c>
      <c r="F1305" s="15" t="s">
        <v>38</v>
      </c>
      <c r="G1305" s="70"/>
      <c r="H1305" s="70"/>
      <c r="I1305" s="70"/>
      <c r="J1305" s="176"/>
      <c r="K1305" s="69"/>
      <c r="L1305" s="69"/>
      <c r="M1305" s="69"/>
      <c r="N1305" s="69"/>
      <c r="O1305" s="69"/>
      <c r="P1305" s="69"/>
      <c r="Q1305" s="69"/>
      <c r="R1305" s="69"/>
    </row>
    <row r="1306" spans="1:18" ht="25.5" hidden="1" customHeight="1">
      <c r="A1306" s="16" t="s">
        <v>29</v>
      </c>
      <c r="B1306" s="14">
        <v>793</v>
      </c>
      <c r="C1306" s="15" t="s">
        <v>18</v>
      </c>
      <c r="D1306" s="15" t="s">
        <v>22</v>
      </c>
      <c r="E1306" s="15" t="s">
        <v>247</v>
      </c>
      <c r="F1306" s="15" t="s">
        <v>30</v>
      </c>
      <c r="G1306" s="70">
        <f>G1307</f>
        <v>0</v>
      </c>
      <c r="H1306" s="70"/>
      <c r="I1306" s="70"/>
      <c r="J1306" s="176"/>
      <c r="K1306" s="69"/>
      <c r="L1306" s="69"/>
      <c r="M1306" s="69"/>
      <c r="N1306" s="69"/>
      <c r="O1306" s="69"/>
      <c r="P1306" s="69"/>
      <c r="Q1306" s="69"/>
      <c r="R1306" s="69"/>
    </row>
    <row r="1307" spans="1:18" ht="25.5" hidden="1" customHeight="1">
      <c r="A1307" s="16" t="s">
        <v>8</v>
      </c>
      <c r="B1307" s="14">
        <v>793</v>
      </c>
      <c r="C1307" s="15" t="s">
        <v>18</v>
      </c>
      <c r="D1307" s="15" t="s">
        <v>22</v>
      </c>
      <c r="E1307" s="15" t="s">
        <v>247</v>
      </c>
      <c r="F1307" s="15" t="s">
        <v>7</v>
      </c>
      <c r="G1307" s="70"/>
      <c r="H1307" s="70"/>
      <c r="I1307" s="70"/>
      <c r="J1307" s="176"/>
      <c r="K1307" s="69"/>
      <c r="L1307" s="69"/>
      <c r="M1307" s="69"/>
      <c r="N1307" s="69"/>
      <c r="O1307" s="69"/>
      <c r="P1307" s="69"/>
      <c r="Q1307" s="69"/>
      <c r="R1307" s="69"/>
    </row>
    <row r="1308" spans="1:18" ht="18.75" customHeight="1">
      <c r="A1308" s="16" t="s">
        <v>62</v>
      </c>
      <c r="B1308" s="14">
        <v>793</v>
      </c>
      <c r="C1308" s="15" t="s">
        <v>18</v>
      </c>
      <c r="D1308" s="15" t="s">
        <v>22</v>
      </c>
      <c r="E1308" s="15" t="s">
        <v>247</v>
      </c>
      <c r="F1308" s="15" t="s">
        <v>63</v>
      </c>
      <c r="G1308" s="70">
        <f>G1309</f>
        <v>35000</v>
      </c>
      <c r="H1308" s="70">
        <f t="shared" ref="H1308:I1308" si="344">H1309</f>
        <v>35000</v>
      </c>
      <c r="I1308" s="70">
        <f t="shared" si="344"/>
        <v>35000</v>
      </c>
      <c r="J1308" s="176"/>
      <c r="K1308" s="69"/>
      <c r="L1308" s="69"/>
      <c r="M1308" s="69"/>
      <c r="N1308" s="69"/>
      <c r="O1308" s="69"/>
      <c r="P1308" s="69"/>
      <c r="Q1308" s="69"/>
      <c r="R1308" s="69"/>
    </row>
    <row r="1309" spans="1:18" ht="19.5" customHeight="1">
      <c r="A1309" s="16" t="s">
        <v>143</v>
      </c>
      <c r="B1309" s="14">
        <v>793</v>
      </c>
      <c r="C1309" s="15" t="s">
        <v>18</v>
      </c>
      <c r="D1309" s="15" t="s">
        <v>22</v>
      </c>
      <c r="E1309" s="15" t="s">
        <v>247</v>
      </c>
      <c r="F1309" s="15" t="s">
        <v>66</v>
      </c>
      <c r="G1309" s="70">
        <v>35000</v>
      </c>
      <c r="H1309" s="70">
        <v>35000</v>
      </c>
      <c r="I1309" s="70">
        <v>35000</v>
      </c>
      <c r="J1309" s="176"/>
      <c r="K1309" s="69"/>
      <c r="L1309" s="69"/>
      <c r="M1309" s="69"/>
      <c r="N1309" s="69"/>
      <c r="O1309" s="69"/>
      <c r="P1309" s="69"/>
      <c r="Q1309" s="69"/>
      <c r="R1309" s="69"/>
    </row>
    <row r="1310" spans="1:18" ht="16.5" customHeight="1">
      <c r="A1310" s="16" t="s">
        <v>440</v>
      </c>
      <c r="B1310" s="14">
        <v>793</v>
      </c>
      <c r="C1310" s="15" t="s">
        <v>18</v>
      </c>
      <c r="D1310" s="15" t="s">
        <v>22</v>
      </c>
      <c r="E1310" s="15" t="s">
        <v>441</v>
      </c>
      <c r="F1310" s="15"/>
      <c r="G1310" s="70">
        <f>G1311</f>
        <v>70000</v>
      </c>
      <c r="H1310" s="70">
        <f t="shared" ref="H1310:I1310" si="345">H1311</f>
        <v>70000</v>
      </c>
      <c r="I1310" s="70">
        <f t="shared" si="345"/>
        <v>70000</v>
      </c>
      <c r="J1310" s="176"/>
      <c r="K1310" s="69"/>
      <c r="L1310" s="69"/>
      <c r="M1310" s="69"/>
      <c r="N1310" s="69"/>
      <c r="O1310" s="69"/>
      <c r="P1310" s="69"/>
      <c r="Q1310" s="69"/>
      <c r="R1310" s="69"/>
    </row>
    <row r="1311" spans="1:18" ht="25.5" customHeight="1">
      <c r="A1311" s="16" t="s">
        <v>322</v>
      </c>
      <c r="B1311" s="14">
        <v>793</v>
      </c>
      <c r="C1311" s="15" t="s">
        <v>18</v>
      </c>
      <c r="D1311" s="15" t="s">
        <v>22</v>
      </c>
      <c r="E1311" s="15" t="s">
        <v>441</v>
      </c>
      <c r="F1311" s="15" t="s">
        <v>36</v>
      </c>
      <c r="G1311" s="70">
        <f>G1312</f>
        <v>70000</v>
      </c>
      <c r="H1311" s="70">
        <f>H1312</f>
        <v>70000</v>
      </c>
      <c r="I1311" s="70">
        <f>I1312</f>
        <v>70000</v>
      </c>
      <c r="J1311" s="176"/>
      <c r="K1311" s="69"/>
      <c r="L1311" s="69"/>
      <c r="M1311" s="69"/>
      <c r="N1311" s="69"/>
      <c r="O1311" s="69"/>
      <c r="P1311" s="69"/>
      <c r="Q1311" s="69"/>
      <c r="R1311" s="69"/>
    </row>
    <row r="1312" spans="1:18" ht="25.5" customHeight="1">
      <c r="A1312" s="16" t="s">
        <v>37</v>
      </c>
      <c r="B1312" s="14">
        <v>793</v>
      </c>
      <c r="C1312" s="15" t="s">
        <v>18</v>
      </c>
      <c r="D1312" s="15" t="s">
        <v>22</v>
      </c>
      <c r="E1312" s="15" t="s">
        <v>441</v>
      </c>
      <c r="F1312" s="15" t="s">
        <v>38</v>
      </c>
      <c r="G1312" s="70">
        <f>120000-50000</f>
        <v>70000</v>
      </c>
      <c r="H1312" s="70">
        <f>120000-50000</f>
        <v>70000</v>
      </c>
      <c r="I1312" s="70">
        <f>120000-50000</f>
        <v>70000</v>
      </c>
      <c r="J1312" s="176"/>
      <c r="K1312" s="69"/>
      <c r="L1312" s="69"/>
      <c r="M1312" s="69"/>
      <c r="N1312" s="69"/>
      <c r="O1312" s="69"/>
      <c r="P1312" s="69"/>
      <c r="Q1312" s="69"/>
      <c r="R1312" s="69"/>
    </row>
    <row r="1313" spans="1:18" ht="39.75" customHeight="1">
      <c r="A1313" s="359" t="s">
        <v>1171</v>
      </c>
      <c r="B1313" s="14">
        <v>793</v>
      </c>
      <c r="C1313" s="15" t="s">
        <v>18</v>
      </c>
      <c r="D1313" s="15" t="s">
        <v>22</v>
      </c>
      <c r="E1313" s="15" t="s">
        <v>191</v>
      </c>
      <c r="F1313" s="15"/>
      <c r="G1313" s="70">
        <f>G1314+G1317</f>
        <v>42300</v>
      </c>
      <c r="H1313" s="70">
        <f t="shared" ref="H1313:I1313" si="346">H1314+H1317</f>
        <v>42300</v>
      </c>
      <c r="I1313" s="70">
        <f t="shared" si="346"/>
        <v>42300</v>
      </c>
      <c r="J1313" s="176"/>
      <c r="K1313" s="69"/>
      <c r="L1313" s="69"/>
      <c r="M1313" s="69"/>
      <c r="N1313" s="69"/>
      <c r="O1313" s="69"/>
      <c r="P1313" s="69"/>
      <c r="Q1313" s="69"/>
      <c r="R1313" s="69"/>
    </row>
    <row r="1314" spans="1:18" ht="30.75" customHeight="1">
      <c r="A1314" s="16" t="s">
        <v>647</v>
      </c>
      <c r="B1314" s="14">
        <v>793</v>
      </c>
      <c r="C1314" s="15" t="s">
        <v>18</v>
      </c>
      <c r="D1314" s="15" t="s">
        <v>22</v>
      </c>
      <c r="E1314" s="15" t="s">
        <v>733</v>
      </c>
      <c r="F1314" s="15"/>
      <c r="G1314" s="70">
        <f>G1315</f>
        <v>42300</v>
      </c>
      <c r="H1314" s="70">
        <f t="shared" ref="H1314:I1314" si="347">H1315</f>
        <v>42300</v>
      </c>
      <c r="I1314" s="70">
        <f t="shared" si="347"/>
        <v>42300</v>
      </c>
      <c r="J1314" s="176"/>
      <c r="K1314" s="69"/>
      <c r="L1314" s="69"/>
      <c r="M1314" s="69"/>
      <c r="N1314" s="69"/>
      <c r="O1314" s="69"/>
      <c r="P1314" s="69"/>
      <c r="Q1314" s="69"/>
      <c r="R1314" s="69"/>
    </row>
    <row r="1315" spans="1:18" ht="19.5" customHeight="1">
      <c r="A1315" s="16" t="s">
        <v>322</v>
      </c>
      <c r="B1315" s="14">
        <v>793</v>
      </c>
      <c r="C1315" s="15" t="s">
        <v>18</v>
      </c>
      <c r="D1315" s="15" t="s">
        <v>22</v>
      </c>
      <c r="E1315" s="15" t="s">
        <v>733</v>
      </c>
      <c r="F1315" s="15" t="s">
        <v>36</v>
      </c>
      <c r="G1315" s="70">
        <f>G1316</f>
        <v>42300</v>
      </c>
      <c r="H1315" s="70">
        <f t="shared" ref="H1315:I1315" si="348">H1316</f>
        <v>42300</v>
      </c>
      <c r="I1315" s="70">
        <f t="shared" si="348"/>
        <v>42300</v>
      </c>
      <c r="J1315" s="176"/>
      <c r="K1315" s="69"/>
      <c r="L1315" s="69"/>
      <c r="M1315" s="69"/>
      <c r="N1315" s="69"/>
      <c r="O1315" s="69"/>
      <c r="P1315" s="69"/>
      <c r="Q1315" s="69"/>
      <c r="R1315" s="69"/>
    </row>
    <row r="1316" spans="1:18" ht="25.5" customHeight="1">
      <c r="A1316" s="16" t="s">
        <v>37</v>
      </c>
      <c r="B1316" s="14">
        <v>793</v>
      </c>
      <c r="C1316" s="15" t="s">
        <v>18</v>
      </c>
      <c r="D1316" s="15" t="s">
        <v>22</v>
      </c>
      <c r="E1316" s="15" t="s">
        <v>733</v>
      </c>
      <c r="F1316" s="15" t="s">
        <v>38</v>
      </c>
      <c r="G1316" s="70">
        <v>42300</v>
      </c>
      <c r="H1316" s="70">
        <v>42300</v>
      </c>
      <c r="I1316" s="70">
        <v>42300</v>
      </c>
      <c r="J1316" s="176"/>
      <c r="K1316" s="69"/>
      <c r="L1316" s="69"/>
      <c r="M1316" s="69"/>
      <c r="N1316" s="69"/>
      <c r="O1316" s="69"/>
      <c r="P1316" s="69"/>
      <c r="Q1316" s="247"/>
      <c r="R1316" s="69"/>
    </row>
    <row r="1317" spans="1:18" ht="18" hidden="1" customHeight="1">
      <c r="A1317" s="16" t="s">
        <v>645</v>
      </c>
      <c r="B1317" s="14">
        <v>793</v>
      </c>
      <c r="C1317" s="15" t="s">
        <v>18</v>
      </c>
      <c r="D1317" s="15" t="s">
        <v>22</v>
      </c>
      <c r="E1317" s="15" t="s">
        <v>644</v>
      </c>
      <c r="F1317" s="15"/>
      <c r="G1317" s="70">
        <f>G1318</f>
        <v>0</v>
      </c>
      <c r="H1317" s="70">
        <f t="shared" ref="H1317:I1318" si="349">H1318</f>
        <v>0</v>
      </c>
      <c r="I1317" s="70">
        <f t="shared" si="349"/>
        <v>0</v>
      </c>
      <c r="J1317" s="176"/>
      <c r="K1317" s="69"/>
      <c r="L1317" s="69"/>
      <c r="M1317" s="69"/>
      <c r="N1317" s="69"/>
      <c r="O1317" s="69"/>
      <c r="P1317" s="69"/>
      <c r="Q1317" s="69"/>
      <c r="R1317" s="69"/>
    </row>
    <row r="1318" spans="1:18" ht="19.5" hidden="1" customHeight="1">
      <c r="A1318" s="16" t="s">
        <v>322</v>
      </c>
      <c r="B1318" s="14">
        <v>793</v>
      </c>
      <c r="C1318" s="15" t="s">
        <v>18</v>
      </c>
      <c r="D1318" s="15" t="s">
        <v>22</v>
      </c>
      <c r="E1318" s="15" t="s">
        <v>644</v>
      </c>
      <c r="F1318" s="15" t="s">
        <v>36</v>
      </c>
      <c r="G1318" s="70">
        <f>G1319</f>
        <v>0</v>
      </c>
      <c r="H1318" s="70">
        <f t="shared" si="349"/>
        <v>0</v>
      </c>
      <c r="I1318" s="70">
        <f t="shared" si="349"/>
        <v>0</v>
      </c>
      <c r="J1318" s="176"/>
      <c r="K1318" s="69"/>
      <c r="L1318" s="69"/>
      <c r="M1318" s="69"/>
      <c r="N1318" s="69"/>
      <c r="O1318" s="69"/>
      <c r="P1318" s="69"/>
      <c r="Q1318" s="69"/>
      <c r="R1318" s="69"/>
    </row>
    <row r="1319" spans="1:18" ht="25.5" hidden="1" customHeight="1">
      <c r="A1319" s="16" t="s">
        <v>37</v>
      </c>
      <c r="B1319" s="14">
        <v>793</v>
      </c>
      <c r="C1319" s="15" t="s">
        <v>18</v>
      </c>
      <c r="D1319" s="15" t="s">
        <v>22</v>
      </c>
      <c r="E1319" s="15" t="s">
        <v>644</v>
      </c>
      <c r="F1319" s="15" t="s">
        <v>38</v>
      </c>
      <c r="G1319" s="70"/>
      <c r="H1319" s="70">
        <v>0</v>
      </c>
      <c r="I1319" s="70">
        <v>0</v>
      </c>
      <c r="J1319" s="176"/>
      <c r="K1319" s="69"/>
      <c r="L1319" s="69"/>
      <c r="M1319" s="69"/>
      <c r="N1319" s="69"/>
      <c r="O1319" s="69"/>
      <c r="P1319" s="69"/>
      <c r="Q1319" s="69"/>
      <c r="R1319" s="69"/>
    </row>
    <row r="1320" spans="1:18" ht="47.25" customHeight="1">
      <c r="A1320" s="359" t="s">
        <v>1160</v>
      </c>
      <c r="B1320" s="14">
        <v>793</v>
      </c>
      <c r="C1320" s="15" t="s">
        <v>18</v>
      </c>
      <c r="D1320" s="15" t="s">
        <v>22</v>
      </c>
      <c r="E1320" s="15" t="s">
        <v>248</v>
      </c>
      <c r="F1320" s="15"/>
      <c r="G1320" s="70">
        <f>G1321+G1327+G1330+G1324+G1333</f>
        <v>3049000</v>
      </c>
      <c r="H1320" s="70">
        <f t="shared" ref="H1320:I1320" si="350">H1321+H1327+H1330+H1324</f>
        <v>1549000</v>
      </c>
      <c r="I1320" s="70">
        <f t="shared" si="350"/>
        <v>49000</v>
      </c>
      <c r="J1320" s="176"/>
      <c r="K1320" s="69"/>
      <c r="L1320" s="69"/>
      <c r="M1320" s="69"/>
      <c r="N1320" s="69"/>
      <c r="O1320" s="69"/>
      <c r="P1320" s="69"/>
      <c r="Q1320" s="69"/>
      <c r="R1320" s="69"/>
    </row>
    <row r="1321" spans="1:18" ht="23.25" customHeight="1">
      <c r="A1321" s="40" t="s">
        <v>938</v>
      </c>
      <c r="B1321" s="14">
        <v>793</v>
      </c>
      <c r="C1321" s="15" t="s">
        <v>18</v>
      </c>
      <c r="D1321" s="15" t="s">
        <v>22</v>
      </c>
      <c r="E1321" s="15" t="s">
        <v>397</v>
      </c>
      <c r="F1321" s="15"/>
      <c r="G1321" s="70">
        <f t="shared" ref="G1321:I1325" si="351">G1322</f>
        <v>2000000</v>
      </c>
      <c r="H1321" s="70">
        <f t="shared" si="351"/>
        <v>1000000</v>
      </c>
      <c r="I1321" s="70">
        <f t="shared" si="351"/>
        <v>0</v>
      </c>
      <c r="J1321" s="176"/>
      <c r="K1321" s="69"/>
      <c r="L1321" s="69"/>
      <c r="M1321" s="69"/>
      <c r="N1321" s="69"/>
      <c r="O1321" s="69"/>
      <c r="P1321" s="69"/>
      <c r="Q1321" s="69"/>
      <c r="R1321" s="69"/>
    </row>
    <row r="1322" spans="1:18" ht="34.5" customHeight="1">
      <c r="A1322" s="16" t="s">
        <v>322</v>
      </c>
      <c r="B1322" s="14">
        <v>793</v>
      </c>
      <c r="C1322" s="15" t="s">
        <v>18</v>
      </c>
      <c r="D1322" s="15" t="s">
        <v>22</v>
      </c>
      <c r="E1322" s="15" t="s">
        <v>397</v>
      </c>
      <c r="F1322" s="15" t="s">
        <v>36</v>
      </c>
      <c r="G1322" s="70">
        <f t="shared" si="351"/>
        <v>2000000</v>
      </c>
      <c r="H1322" s="70">
        <f t="shared" si="351"/>
        <v>1000000</v>
      </c>
      <c r="I1322" s="70">
        <f t="shared" si="351"/>
        <v>0</v>
      </c>
      <c r="J1322" s="176"/>
      <c r="K1322" s="69"/>
      <c r="L1322" s="69"/>
      <c r="M1322" s="69"/>
      <c r="N1322" s="69"/>
      <c r="O1322" s="69"/>
      <c r="P1322" s="69"/>
      <c r="Q1322" s="69"/>
      <c r="R1322" s="69"/>
    </row>
    <row r="1323" spans="1:18" ht="30.75" customHeight="1">
      <c r="A1323" s="16" t="s">
        <v>37</v>
      </c>
      <c r="B1323" s="14">
        <v>793</v>
      </c>
      <c r="C1323" s="15" t="s">
        <v>18</v>
      </c>
      <c r="D1323" s="15" t="s">
        <v>22</v>
      </c>
      <c r="E1323" s="15" t="s">
        <v>397</v>
      </c>
      <c r="F1323" s="15" t="s">
        <v>38</v>
      </c>
      <c r="G1323" s="70">
        <v>2000000</v>
      </c>
      <c r="H1323" s="70">
        <f>2000000-1000000</f>
        <v>1000000</v>
      </c>
      <c r="I1323" s="70">
        <v>0</v>
      </c>
      <c r="J1323" s="176"/>
      <c r="K1323" s="69"/>
      <c r="L1323" s="69"/>
      <c r="M1323" s="69"/>
      <c r="N1323" s="69"/>
      <c r="O1323" s="69"/>
      <c r="P1323" s="69"/>
      <c r="Q1323" s="69"/>
      <c r="R1323" s="69"/>
    </row>
    <row r="1324" spans="1:18">
      <c r="A1324" s="40" t="s">
        <v>930</v>
      </c>
      <c r="B1324" s="14">
        <v>793</v>
      </c>
      <c r="C1324" s="15" t="s">
        <v>18</v>
      </c>
      <c r="D1324" s="15" t="s">
        <v>22</v>
      </c>
      <c r="E1324" s="15" t="s">
        <v>929</v>
      </c>
      <c r="F1324" s="15"/>
      <c r="G1324" s="70">
        <f t="shared" si="351"/>
        <v>1000000</v>
      </c>
      <c r="H1324" s="70">
        <f t="shared" si="351"/>
        <v>500000</v>
      </c>
      <c r="I1324" s="70">
        <f t="shared" si="351"/>
        <v>0</v>
      </c>
      <c r="J1324" s="176"/>
      <c r="K1324" s="69"/>
      <c r="L1324" s="69"/>
      <c r="M1324" s="69"/>
      <c r="N1324" s="69"/>
      <c r="O1324" s="69"/>
      <c r="P1324" s="69"/>
      <c r="Q1324" s="69"/>
      <c r="R1324" s="69"/>
    </row>
    <row r="1325" spans="1:18" ht="34.5" customHeight="1">
      <c r="A1325" s="16" t="s">
        <v>322</v>
      </c>
      <c r="B1325" s="14">
        <v>793</v>
      </c>
      <c r="C1325" s="15" t="s">
        <v>18</v>
      </c>
      <c r="D1325" s="15" t="s">
        <v>22</v>
      </c>
      <c r="E1325" s="15" t="s">
        <v>929</v>
      </c>
      <c r="F1325" s="15" t="s">
        <v>36</v>
      </c>
      <c r="G1325" s="70">
        <f t="shared" si="351"/>
        <v>1000000</v>
      </c>
      <c r="H1325" s="70">
        <f t="shared" si="351"/>
        <v>500000</v>
      </c>
      <c r="I1325" s="70">
        <f t="shared" si="351"/>
        <v>0</v>
      </c>
      <c r="J1325" s="176"/>
      <c r="K1325" s="69"/>
      <c r="L1325" s="69"/>
      <c r="M1325" s="69"/>
      <c r="N1325" s="69"/>
      <c r="O1325" s="69"/>
      <c r="P1325" s="69"/>
      <c r="Q1325" s="69"/>
      <c r="R1325" s="69"/>
    </row>
    <row r="1326" spans="1:18" ht="30.75" customHeight="1">
      <c r="A1326" s="16" t="s">
        <v>37</v>
      </c>
      <c r="B1326" s="14">
        <v>793</v>
      </c>
      <c r="C1326" s="15" t="s">
        <v>18</v>
      </c>
      <c r="D1326" s="15" t="s">
        <v>22</v>
      </c>
      <c r="E1326" s="15" t="s">
        <v>929</v>
      </c>
      <c r="F1326" s="15" t="s">
        <v>38</v>
      </c>
      <c r="G1326" s="70">
        <v>1000000</v>
      </c>
      <c r="H1326" s="70">
        <f>1000000-500000</f>
        <v>500000</v>
      </c>
      <c r="I1326" s="70">
        <v>0</v>
      </c>
      <c r="J1326" s="176"/>
      <c r="K1326" s="69"/>
      <c r="L1326" s="69"/>
      <c r="M1326" s="69"/>
      <c r="N1326" s="69"/>
      <c r="O1326" s="69"/>
      <c r="P1326" s="69"/>
      <c r="Q1326" s="69"/>
      <c r="R1326" s="69"/>
    </row>
    <row r="1327" spans="1:18" ht="54.75" customHeight="1">
      <c r="A1327" s="40" t="s">
        <v>20</v>
      </c>
      <c r="B1327" s="14">
        <v>793</v>
      </c>
      <c r="C1327" s="15" t="s">
        <v>18</v>
      </c>
      <c r="D1327" s="15" t="s">
        <v>22</v>
      </c>
      <c r="E1327" s="15" t="s">
        <v>19</v>
      </c>
      <c r="F1327" s="15"/>
      <c r="G1327" s="70">
        <f t="shared" ref="G1327:I1328" si="352">G1328</f>
        <v>49000</v>
      </c>
      <c r="H1327" s="70">
        <f t="shared" si="352"/>
        <v>49000</v>
      </c>
      <c r="I1327" s="70">
        <f t="shared" si="352"/>
        <v>49000</v>
      </c>
      <c r="J1327" s="176"/>
      <c r="K1327" s="69"/>
      <c r="L1327" s="69"/>
      <c r="M1327" s="69"/>
      <c r="N1327" s="69"/>
      <c r="O1327" s="69"/>
      <c r="P1327" s="69"/>
      <c r="Q1327" s="69"/>
      <c r="R1327" s="69"/>
    </row>
    <row r="1328" spans="1:18" ht="18" customHeight="1">
      <c r="A1328" s="16" t="s">
        <v>322</v>
      </c>
      <c r="B1328" s="14">
        <v>793</v>
      </c>
      <c r="C1328" s="15" t="s">
        <v>18</v>
      </c>
      <c r="D1328" s="15" t="s">
        <v>22</v>
      </c>
      <c r="E1328" s="15" t="s">
        <v>19</v>
      </c>
      <c r="F1328" s="15" t="s">
        <v>36</v>
      </c>
      <c r="G1328" s="70">
        <f t="shared" si="352"/>
        <v>49000</v>
      </c>
      <c r="H1328" s="70">
        <f t="shared" si="352"/>
        <v>49000</v>
      </c>
      <c r="I1328" s="70">
        <f t="shared" si="352"/>
        <v>49000</v>
      </c>
      <c r="J1328" s="176"/>
      <c r="K1328" s="69"/>
      <c r="L1328" s="69"/>
      <c r="M1328" s="69"/>
      <c r="N1328" s="69"/>
      <c r="O1328" s="69"/>
      <c r="P1328" s="69"/>
      <c r="Q1328" s="69"/>
      <c r="R1328" s="69"/>
    </row>
    <row r="1329" spans="1:18" ht="30.75" customHeight="1">
      <c r="A1329" s="16" t="s">
        <v>37</v>
      </c>
      <c r="B1329" s="14">
        <v>793</v>
      </c>
      <c r="C1329" s="15" t="s">
        <v>18</v>
      </c>
      <c r="D1329" s="15" t="s">
        <v>22</v>
      </c>
      <c r="E1329" s="15" t="s">
        <v>19</v>
      </c>
      <c r="F1329" s="15" t="s">
        <v>38</v>
      </c>
      <c r="G1329" s="70">
        <v>49000</v>
      </c>
      <c r="H1329" s="70">
        <v>49000</v>
      </c>
      <c r="I1329" s="70">
        <v>49000</v>
      </c>
      <c r="J1329" s="176"/>
      <c r="K1329" s="69"/>
      <c r="L1329" s="69"/>
      <c r="M1329" s="69"/>
      <c r="N1329" s="69"/>
      <c r="O1329" s="69"/>
      <c r="P1329" s="69"/>
      <c r="Q1329" s="69"/>
      <c r="R1329" s="69"/>
    </row>
    <row r="1330" spans="1:18" ht="26.4" hidden="1">
      <c r="A1330" s="40" t="s">
        <v>802</v>
      </c>
      <c r="B1330" s="14">
        <v>793</v>
      </c>
      <c r="C1330" s="15" t="s">
        <v>18</v>
      </c>
      <c r="D1330" s="15" t="s">
        <v>22</v>
      </c>
      <c r="E1330" s="15" t="s">
        <v>801</v>
      </c>
      <c r="F1330" s="15"/>
      <c r="G1330" s="70">
        <f t="shared" ref="G1330:I1331" si="353">G1331</f>
        <v>0</v>
      </c>
      <c r="H1330" s="70">
        <f t="shared" si="353"/>
        <v>0</v>
      </c>
      <c r="I1330" s="70">
        <f t="shared" si="353"/>
        <v>0</v>
      </c>
      <c r="J1330" s="176"/>
      <c r="K1330" s="69"/>
      <c r="L1330" s="69"/>
      <c r="M1330" s="69"/>
      <c r="N1330" s="69"/>
      <c r="O1330" s="69"/>
      <c r="P1330" s="69"/>
      <c r="Q1330" s="69"/>
      <c r="R1330" s="69"/>
    </row>
    <row r="1331" spans="1:18" ht="28.5" hidden="1" customHeight="1">
      <c r="A1331" s="16" t="s">
        <v>322</v>
      </c>
      <c r="B1331" s="14">
        <v>793</v>
      </c>
      <c r="C1331" s="15" t="s">
        <v>18</v>
      </c>
      <c r="D1331" s="15" t="s">
        <v>22</v>
      </c>
      <c r="E1331" s="15" t="s">
        <v>801</v>
      </c>
      <c r="F1331" s="15" t="s">
        <v>36</v>
      </c>
      <c r="G1331" s="70">
        <f t="shared" si="353"/>
        <v>0</v>
      </c>
      <c r="H1331" s="70">
        <f t="shared" si="353"/>
        <v>0</v>
      </c>
      <c r="I1331" s="70">
        <f t="shared" si="353"/>
        <v>0</v>
      </c>
      <c r="J1331" s="176"/>
      <c r="K1331" s="69"/>
      <c r="L1331" s="69"/>
      <c r="M1331" s="69"/>
      <c r="N1331" s="69"/>
      <c r="O1331" s="69"/>
      <c r="P1331" s="69"/>
      <c r="Q1331" s="69"/>
      <c r="R1331" s="69"/>
    </row>
    <row r="1332" spans="1:18" ht="30.75" hidden="1" customHeight="1">
      <c r="A1332" s="16" t="s">
        <v>37</v>
      </c>
      <c r="B1332" s="14">
        <v>793</v>
      </c>
      <c r="C1332" s="15" t="s">
        <v>18</v>
      </c>
      <c r="D1332" s="15" t="s">
        <v>22</v>
      </c>
      <c r="E1332" s="15" t="s">
        <v>801</v>
      </c>
      <c r="F1332" s="15" t="s">
        <v>38</v>
      </c>
      <c r="G1332" s="70"/>
      <c r="H1332" s="70"/>
      <c r="I1332" s="70"/>
      <c r="J1332" s="176"/>
      <c r="K1332" s="69"/>
      <c r="L1332" s="69"/>
      <c r="M1332" s="69"/>
      <c r="N1332" s="69"/>
      <c r="O1332" s="69"/>
      <c r="P1332" s="69"/>
      <c r="Q1332" s="69"/>
      <c r="R1332" s="69"/>
    </row>
    <row r="1333" spans="1:18" ht="30.75" hidden="1" customHeight="1">
      <c r="A1333" s="40" t="s">
        <v>802</v>
      </c>
      <c r="B1333" s="14">
        <v>793</v>
      </c>
      <c r="C1333" s="15" t="s">
        <v>18</v>
      </c>
      <c r="D1333" s="15" t="s">
        <v>22</v>
      </c>
      <c r="E1333" s="15" t="s">
        <v>801</v>
      </c>
      <c r="F1333" s="15"/>
      <c r="G1333" s="70">
        <f>G1334</f>
        <v>0</v>
      </c>
      <c r="H1333" s="70"/>
      <c r="I1333" s="70"/>
      <c r="J1333" s="176"/>
      <c r="K1333" s="69"/>
      <c r="L1333" s="69"/>
      <c r="M1333" s="69"/>
      <c r="N1333" s="69"/>
      <c r="O1333" s="69"/>
      <c r="P1333" s="69"/>
      <c r="Q1333" s="69"/>
      <c r="R1333" s="69"/>
    </row>
    <row r="1334" spans="1:18" ht="30.75" hidden="1" customHeight="1">
      <c r="A1334" s="16" t="s">
        <v>322</v>
      </c>
      <c r="B1334" s="14">
        <v>793</v>
      </c>
      <c r="C1334" s="15" t="s">
        <v>18</v>
      </c>
      <c r="D1334" s="15" t="s">
        <v>22</v>
      </c>
      <c r="E1334" s="15" t="s">
        <v>801</v>
      </c>
      <c r="F1334" s="15" t="s">
        <v>36</v>
      </c>
      <c r="G1334" s="70">
        <f>G1335</f>
        <v>0</v>
      </c>
      <c r="H1334" s="70"/>
      <c r="I1334" s="70"/>
      <c r="J1334" s="176"/>
      <c r="K1334" s="69"/>
      <c r="L1334" s="69"/>
      <c r="M1334" s="69"/>
      <c r="N1334" s="69"/>
      <c r="O1334" s="69"/>
      <c r="P1334" s="69"/>
      <c r="Q1334" s="69"/>
      <c r="R1334" s="69"/>
    </row>
    <row r="1335" spans="1:18" ht="30.75" hidden="1" customHeight="1">
      <c r="A1335" s="16" t="s">
        <v>37</v>
      </c>
      <c r="B1335" s="14">
        <v>793</v>
      </c>
      <c r="C1335" s="15" t="s">
        <v>18</v>
      </c>
      <c r="D1335" s="15" t="s">
        <v>22</v>
      </c>
      <c r="E1335" s="15" t="s">
        <v>801</v>
      </c>
      <c r="F1335" s="15" t="s">
        <v>38</v>
      </c>
      <c r="G1335" s="70"/>
      <c r="H1335" s="70"/>
      <c r="I1335" s="70"/>
      <c r="J1335" s="176"/>
      <c r="K1335" s="69"/>
      <c r="L1335" s="69"/>
      <c r="M1335" s="69"/>
      <c r="N1335" s="69"/>
      <c r="O1335" s="69"/>
      <c r="P1335" s="69"/>
      <c r="Q1335" s="69"/>
      <c r="R1335" s="69"/>
    </row>
    <row r="1336" spans="1:18" ht="25.5" customHeight="1">
      <c r="A1336" s="16" t="s">
        <v>331</v>
      </c>
      <c r="B1336" s="14">
        <v>793</v>
      </c>
      <c r="C1336" s="15" t="s">
        <v>18</v>
      </c>
      <c r="D1336" s="15" t="s">
        <v>22</v>
      </c>
      <c r="E1336" s="15" t="s">
        <v>249</v>
      </c>
      <c r="F1336" s="15"/>
      <c r="G1336" s="70">
        <f>G1337</f>
        <v>25609076</v>
      </c>
      <c r="H1336" s="70">
        <f t="shared" ref="H1336:I1336" si="354">H1337</f>
        <v>25609076</v>
      </c>
      <c r="I1336" s="70">
        <f t="shared" si="354"/>
        <v>25609076</v>
      </c>
      <c r="J1336" s="176"/>
      <c r="K1336" s="69"/>
      <c r="L1336" s="69"/>
      <c r="M1336" s="69"/>
      <c r="N1336" s="69"/>
      <c r="O1336" s="69"/>
      <c r="P1336" s="69"/>
      <c r="Q1336" s="69"/>
      <c r="R1336" s="69"/>
    </row>
    <row r="1337" spans="1:18" ht="25.5" customHeight="1">
      <c r="A1337" s="16" t="s">
        <v>49</v>
      </c>
      <c r="B1337" s="14">
        <v>793</v>
      </c>
      <c r="C1337" s="15" t="s">
        <v>18</v>
      </c>
      <c r="D1337" s="15" t="s">
        <v>22</v>
      </c>
      <c r="E1337" s="15" t="s">
        <v>291</v>
      </c>
      <c r="F1337" s="15"/>
      <c r="G1337" s="70">
        <f>G1338+G1340+G1344+G1342</f>
        <v>25609076</v>
      </c>
      <c r="H1337" s="70">
        <f>H1338+H1340+H1344+H1342</f>
        <v>25609076</v>
      </c>
      <c r="I1337" s="70">
        <f>I1338+I1340+I1344+I1342</f>
        <v>25609076</v>
      </c>
      <c r="J1337" s="176"/>
      <c r="K1337" s="69"/>
      <c r="L1337" s="69"/>
      <c r="M1337" s="69"/>
      <c r="N1337" s="69"/>
      <c r="O1337" s="69"/>
      <c r="P1337" s="344"/>
      <c r="Q1337" s="247"/>
      <c r="R1337" s="69"/>
    </row>
    <row r="1338" spans="1:18" ht="52.8">
      <c r="A1338" s="16" t="s">
        <v>318</v>
      </c>
      <c r="B1338" s="14">
        <v>793</v>
      </c>
      <c r="C1338" s="15" t="s">
        <v>18</v>
      </c>
      <c r="D1338" s="15" t="s">
        <v>22</v>
      </c>
      <c r="E1338" s="15" t="s">
        <v>291</v>
      </c>
      <c r="F1338" s="15" t="s">
        <v>57</v>
      </c>
      <c r="G1338" s="70">
        <f>G1339</f>
        <v>13789611</v>
      </c>
      <c r="H1338" s="70">
        <f t="shared" ref="H1338:I1338" si="355">H1339</f>
        <v>13789611</v>
      </c>
      <c r="I1338" s="70">
        <f t="shared" si="355"/>
        <v>13789611</v>
      </c>
      <c r="J1338" s="176"/>
      <c r="K1338" s="69"/>
      <c r="L1338" s="69"/>
      <c r="M1338" s="69"/>
      <c r="N1338" s="69"/>
      <c r="O1338" s="69"/>
      <c r="P1338" s="69"/>
      <c r="Q1338" s="69"/>
      <c r="R1338" s="69"/>
    </row>
    <row r="1339" spans="1:18">
      <c r="A1339" s="16" t="s">
        <v>325</v>
      </c>
      <c r="B1339" s="14">
        <v>793</v>
      </c>
      <c r="C1339" s="15" t="s">
        <v>18</v>
      </c>
      <c r="D1339" s="15" t="s">
        <v>22</v>
      </c>
      <c r="E1339" s="15" t="s">
        <v>291</v>
      </c>
      <c r="F1339" s="15" t="s">
        <v>324</v>
      </c>
      <c r="G1339" s="70">
        <v>13789611</v>
      </c>
      <c r="H1339" s="70">
        <v>13789611</v>
      </c>
      <c r="I1339" s="70">
        <v>13789611</v>
      </c>
      <c r="J1339" s="176"/>
      <c r="K1339" s="69"/>
      <c r="L1339" s="69"/>
      <c r="M1339" s="69"/>
      <c r="N1339" s="69"/>
      <c r="O1339" s="69"/>
      <c r="P1339" s="69"/>
      <c r="Q1339" s="69"/>
      <c r="R1339" s="69"/>
    </row>
    <row r="1340" spans="1:18" ht="17.25" customHeight="1">
      <c r="A1340" s="16" t="s">
        <v>322</v>
      </c>
      <c r="B1340" s="14">
        <v>793</v>
      </c>
      <c r="C1340" s="15" t="s">
        <v>18</v>
      </c>
      <c r="D1340" s="15" t="s">
        <v>22</v>
      </c>
      <c r="E1340" s="15" t="s">
        <v>291</v>
      </c>
      <c r="F1340" s="15" t="s">
        <v>36</v>
      </c>
      <c r="G1340" s="70">
        <f>G1341</f>
        <v>11455774</v>
      </c>
      <c r="H1340" s="70">
        <f>H1341</f>
        <v>11455774</v>
      </c>
      <c r="I1340" s="70">
        <f>I1341</f>
        <v>11455774</v>
      </c>
      <c r="J1340" s="176"/>
      <c r="K1340" s="69"/>
      <c r="L1340" s="69"/>
      <c r="M1340" s="69"/>
      <c r="N1340" s="69"/>
      <c r="O1340" s="69"/>
      <c r="P1340" s="69"/>
      <c r="Q1340" s="69"/>
      <c r="R1340" s="69"/>
    </row>
    <row r="1341" spans="1:18" ht="24" customHeight="1">
      <c r="A1341" s="16" t="s">
        <v>37</v>
      </c>
      <c r="B1341" s="14">
        <v>793</v>
      </c>
      <c r="C1341" s="15" t="s">
        <v>18</v>
      </c>
      <c r="D1341" s="15" t="s">
        <v>22</v>
      </c>
      <c r="E1341" s="15" t="s">
        <v>291</v>
      </c>
      <c r="F1341" s="15" t="s">
        <v>38</v>
      </c>
      <c r="G1341" s="70">
        <v>11455774</v>
      </c>
      <c r="H1341" s="70">
        <v>11455774</v>
      </c>
      <c r="I1341" s="70">
        <v>11455774</v>
      </c>
      <c r="J1341" s="176"/>
      <c r="K1341" s="69"/>
      <c r="L1341" s="69"/>
      <c r="M1341" s="69"/>
      <c r="N1341" s="69"/>
      <c r="O1341" s="69"/>
      <c r="P1341" s="69"/>
      <c r="Q1341" s="69"/>
      <c r="R1341" s="69"/>
    </row>
    <row r="1342" spans="1:18" ht="24" hidden="1" customHeight="1">
      <c r="A1342" s="16" t="s">
        <v>147</v>
      </c>
      <c r="B1342" s="14">
        <v>793</v>
      </c>
      <c r="C1342" s="15" t="s">
        <v>18</v>
      </c>
      <c r="D1342" s="15" t="s">
        <v>22</v>
      </c>
      <c r="E1342" s="15" t="s">
        <v>291</v>
      </c>
      <c r="F1342" s="15" t="s">
        <v>148</v>
      </c>
      <c r="G1342" s="70">
        <f>G1343</f>
        <v>0</v>
      </c>
      <c r="H1342" s="70">
        <f>H1343</f>
        <v>0</v>
      </c>
      <c r="I1342" s="70">
        <f>I1343</f>
        <v>0</v>
      </c>
      <c r="J1342" s="176"/>
      <c r="K1342" s="69"/>
      <c r="L1342" s="69"/>
      <c r="M1342" s="69"/>
      <c r="N1342" s="69"/>
      <c r="O1342" s="69"/>
      <c r="P1342" s="69"/>
      <c r="Q1342" s="69"/>
      <c r="R1342" s="69"/>
    </row>
    <row r="1343" spans="1:18" ht="24" hidden="1" customHeight="1">
      <c r="A1343" s="16" t="s">
        <v>149</v>
      </c>
      <c r="B1343" s="14">
        <v>793</v>
      </c>
      <c r="C1343" s="15" t="s">
        <v>18</v>
      </c>
      <c r="D1343" s="15" t="s">
        <v>22</v>
      </c>
      <c r="E1343" s="15" t="s">
        <v>291</v>
      </c>
      <c r="F1343" s="15" t="s">
        <v>150</v>
      </c>
      <c r="G1343" s="70"/>
      <c r="H1343" s="70"/>
      <c r="I1343" s="70"/>
      <c r="J1343" s="176"/>
      <c r="K1343" s="69"/>
      <c r="L1343" s="69"/>
      <c r="M1343" s="69"/>
      <c r="N1343" s="69"/>
      <c r="O1343" s="69"/>
      <c r="P1343" s="69"/>
      <c r="Q1343" s="69"/>
      <c r="R1343" s="69"/>
    </row>
    <row r="1344" spans="1:18" ht="18.75" customHeight="1">
      <c r="A1344" s="16" t="s">
        <v>62</v>
      </c>
      <c r="B1344" s="14">
        <v>793</v>
      </c>
      <c r="C1344" s="15" t="s">
        <v>18</v>
      </c>
      <c r="D1344" s="15" t="s">
        <v>22</v>
      </c>
      <c r="E1344" s="15" t="s">
        <v>291</v>
      </c>
      <c r="F1344" s="15" t="s">
        <v>63</v>
      </c>
      <c r="G1344" s="70">
        <f>G1346+G1345+G1345</f>
        <v>363691</v>
      </c>
      <c r="H1344" s="70">
        <f>H1346+H1345</f>
        <v>363691</v>
      </c>
      <c r="I1344" s="70">
        <f>I1346+I1345</f>
        <v>363691</v>
      </c>
      <c r="J1344" s="176"/>
      <c r="K1344" s="69"/>
      <c r="L1344" s="69"/>
      <c r="M1344" s="69"/>
      <c r="N1344" s="69"/>
      <c r="O1344" s="69"/>
      <c r="P1344" s="69"/>
      <c r="Q1344" s="69"/>
      <c r="R1344" s="69"/>
    </row>
    <row r="1345" spans="1:18" ht="24" hidden="1" customHeight="1">
      <c r="A1345" s="16" t="s">
        <v>327</v>
      </c>
      <c r="B1345" s="14">
        <v>793</v>
      </c>
      <c r="C1345" s="15" t="s">
        <v>18</v>
      </c>
      <c r="D1345" s="15" t="s">
        <v>22</v>
      </c>
      <c r="E1345" s="15" t="s">
        <v>291</v>
      </c>
      <c r="F1345" s="15" t="s">
        <v>326</v>
      </c>
      <c r="G1345" s="70"/>
      <c r="H1345" s="70"/>
      <c r="I1345" s="70"/>
      <c r="J1345" s="176"/>
      <c r="K1345" s="69"/>
      <c r="L1345" s="69"/>
      <c r="M1345" s="69"/>
      <c r="N1345" s="69"/>
      <c r="O1345" s="69"/>
      <c r="P1345" s="69"/>
      <c r="Q1345" s="69"/>
      <c r="R1345" s="69"/>
    </row>
    <row r="1346" spans="1:18" ht="17.25" customHeight="1">
      <c r="A1346" s="16" t="s">
        <v>143</v>
      </c>
      <c r="B1346" s="14">
        <v>793</v>
      </c>
      <c r="C1346" s="15" t="s">
        <v>18</v>
      </c>
      <c r="D1346" s="15" t="s">
        <v>22</v>
      </c>
      <c r="E1346" s="15" t="s">
        <v>291</v>
      </c>
      <c r="F1346" s="15" t="s">
        <v>66</v>
      </c>
      <c r="G1346" s="70">
        <v>363691</v>
      </c>
      <c r="H1346" s="70">
        <v>363691</v>
      </c>
      <c r="I1346" s="70">
        <v>363691</v>
      </c>
      <c r="J1346" s="176"/>
      <c r="K1346" s="69"/>
      <c r="L1346" s="69"/>
      <c r="M1346" s="69"/>
      <c r="N1346" s="69"/>
      <c r="O1346" s="69"/>
      <c r="P1346" s="69"/>
      <c r="Q1346" s="69"/>
      <c r="R1346" s="69"/>
    </row>
    <row r="1347" spans="1:18" ht="17.25" hidden="1" customHeight="1">
      <c r="A1347" s="16" t="s">
        <v>167</v>
      </c>
      <c r="B1347" s="14">
        <v>793</v>
      </c>
      <c r="C1347" s="15" t="s">
        <v>18</v>
      </c>
      <c r="D1347" s="15" t="s">
        <v>22</v>
      </c>
      <c r="E1347" s="15" t="s">
        <v>232</v>
      </c>
      <c r="F1347" s="15"/>
      <c r="G1347" s="70">
        <f>G1348</f>
        <v>0</v>
      </c>
      <c r="H1347" s="70"/>
      <c r="I1347" s="70"/>
      <c r="J1347" s="176"/>
      <c r="K1347" s="69"/>
      <c r="L1347" s="69"/>
      <c r="M1347" s="69"/>
      <c r="N1347" s="69"/>
      <c r="O1347" s="69"/>
      <c r="P1347" s="69"/>
      <c r="Q1347" s="69"/>
      <c r="R1347" s="69"/>
    </row>
    <row r="1348" spans="1:18" ht="17.25" hidden="1" customHeight="1">
      <c r="A1348" s="16" t="s">
        <v>167</v>
      </c>
      <c r="B1348" s="14">
        <v>793</v>
      </c>
      <c r="C1348" s="15" t="s">
        <v>18</v>
      </c>
      <c r="D1348" s="15" t="s">
        <v>22</v>
      </c>
      <c r="E1348" s="15" t="s">
        <v>274</v>
      </c>
      <c r="F1348" s="15"/>
      <c r="G1348" s="70">
        <f>G1349</f>
        <v>0</v>
      </c>
      <c r="H1348" s="70"/>
      <c r="I1348" s="70"/>
      <c r="J1348" s="176"/>
      <c r="K1348" s="69"/>
      <c r="L1348" s="69"/>
      <c r="M1348" s="69"/>
      <c r="N1348" s="69"/>
      <c r="O1348" s="69"/>
      <c r="P1348" s="69"/>
      <c r="Q1348" s="69"/>
      <c r="R1348" s="69"/>
    </row>
    <row r="1349" spans="1:18" ht="19.95" hidden="1" customHeight="1">
      <c r="A1349" s="16" t="s">
        <v>322</v>
      </c>
      <c r="B1349" s="14">
        <v>793</v>
      </c>
      <c r="C1349" s="15" t="s">
        <v>18</v>
      </c>
      <c r="D1349" s="15" t="s">
        <v>22</v>
      </c>
      <c r="E1349" s="15" t="s">
        <v>274</v>
      </c>
      <c r="F1349" s="15" t="s">
        <v>36</v>
      </c>
      <c r="G1349" s="70">
        <f>G1350</f>
        <v>0</v>
      </c>
      <c r="H1349" s="70"/>
      <c r="I1349" s="70"/>
      <c r="J1349" s="176"/>
      <c r="K1349" s="69"/>
      <c r="L1349" s="69"/>
      <c r="M1349" s="69"/>
      <c r="N1349" s="69"/>
      <c r="O1349" s="69"/>
      <c r="P1349" s="69"/>
      <c r="Q1349" s="69"/>
      <c r="R1349" s="69"/>
    </row>
    <row r="1350" spans="1:18" ht="32.4" hidden="1" customHeight="1">
      <c r="A1350" s="16" t="s">
        <v>37</v>
      </c>
      <c r="B1350" s="14">
        <v>793</v>
      </c>
      <c r="C1350" s="15" t="s">
        <v>18</v>
      </c>
      <c r="D1350" s="15" t="s">
        <v>22</v>
      </c>
      <c r="E1350" s="15" t="s">
        <v>274</v>
      </c>
      <c r="F1350" s="15" t="s">
        <v>994</v>
      </c>
      <c r="G1350" s="70"/>
      <c r="H1350" s="70"/>
      <c r="I1350" s="70"/>
      <c r="J1350" s="176"/>
      <c r="K1350" s="69"/>
      <c r="L1350" s="69"/>
      <c r="M1350" s="69"/>
      <c r="N1350" s="69"/>
      <c r="O1350" s="69"/>
      <c r="P1350" s="69"/>
      <c r="Q1350" s="69"/>
      <c r="R1350" s="69"/>
    </row>
    <row r="1351" spans="1:18" ht="25.5" hidden="1" customHeight="1">
      <c r="A1351" s="16" t="s">
        <v>162</v>
      </c>
      <c r="B1351" s="14">
        <v>793</v>
      </c>
      <c r="C1351" s="15" t="s">
        <v>18</v>
      </c>
      <c r="D1351" s="15" t="s">
        <v>22</v>
      </c>
      <c r="E1351" s="15" t="s">
        <v>208</v>
      </c>
      <c r="F1351" s="15"/>
      <c r="G1351" s="70">
        <f>G1352+G1361+G1364</f>
        <v>0</v>
      </c>
      <c r="H1351" s="70">
        <f t="shared" ref="H1351:I1351" si="356">H1352+H1361+H1364</f>
        <v>0</v>
      </c>
      <c r="I1351" s="70">
        <f t="shared" si="356"/>
        <v>0</v>
      </c>
      <c r="J1351" s="176"/>
      <c r="K1351" s="69"/>
      <c r="L1351" s="69"/>
      <c r="M1351" s="69"/>
      <c r="N1351" s="69"/>
      <c r="O1351" s="69"/>
      <c r="P1351" s="69"/>
      <c r="Q1351" s="69"/>
      <c r="R1351" s="69"/>
    </row>
    <row r="1352" spans="1:18" ht="30.75" hidden="1" customHeight="1">
      <c r="A1352" s="16" t="s">
        <v>675</v>
      </c>
      <c r="B1352" s="14">
        <v>793</v>
      </c>
      <c r="C1352" s="15" t="s">
        <v>18</v>
      </c>
      <c r="D1352" s="15" t="s">
        <v>22</v>
      </c>
      <c r="E1352" s="15" t="s">
        <v>674</v>
      </c>
      <c r="F1352" s="15"/>
      <c r="G1352" s="70">
        <f t="shared" ref="G1352:I1353" si="357">G1353</f>
        <v>0</v>
      </c>
      <c r="H1352" s="70">
        <f t="shared" si="357"/>
        <v>0</v>
      </c>
      <c r="I1352" s="70">
        <f t="shared" si="357"/>
        <v>0</v>
      </c>
      <c r="J1352" s="176"/>
      <c r="K1352" s="69"/>
      <c r="L1352" s="69"/>
      <c r="M1352" s="69"/>
      <c r="N1352" s="69"/>
      <c r="O1352" s="69"/>
      <c r="P1352" s="69"/>
      <c r="Q1352" s="69"/>
      <c r="R1352" s="69"/>
    </row>
    <row r="1353" spans="1:18" ht="19.5" hidden="1" customHeight="1">
      <c r="A1353" s="16" t="s">
        <v>62</v>
      </c>
      <c r="B1353" s="14">
        <v>793</v>
      </c>
      <c r="C1353" s="15" t="s">
        <v>18</v>
      </c>
      <c r="D1353" s="15" t="s">
        <v>22</v>
      </c>
      <c r="E1353" s="15" t="s">
        <v>674</v>
      </c>
      <c r="F1353" s="15" t="s">
        <v>63</v>
      </c>
      <c r="G1353" s="70">
        <f>G1354</f>
        <v>0</v>
      </c>
      <c r="H1353" s="70">
        <f t="shared" si="357"/>
        <v>0</v>
      </c>
      <c r="I1353" s="70">
        <f t="shared" si="357"/>
        <v>0</v>
      </c>
      <c r="J1353" s="176"/>
      <c r="K1353" s="69"/>
      <c r="L1353" s="69"/>
      <c r="M1353" s="69"/>
      <c r="N1353" s="69"/>
      <c r="O1353" s="69"/>
      <c r="P1353" s="69"/>
      <c r="Q1353" s="69"/>
      <c r="R1353" s="69"/>
    </row>
    <row r="1354" spans="1:18" ht="18.75" hidden="1" customHeight="1">
      <c r="A1354" s="16" t="s">
        <v>327</v>
      </c>
      <c r="B1354" s="14">
        <v>793</v>
      </c>
      <c r="C1354" s="15" t="s">
        <v>18</v>
      </c>
      <c r="D1354" s="15" t="s">
        <v>22</v>
      </c>
      <c r="E1354" s="15" t="s">
        <v>674</v>
      </c>
      <c r="F1354" s="15" t="s">
        <v>179</v>
      </c>
      <c r="G1354" s="70"/>
      <c r="H1354" s="70"/>
      <c r="I1354" s="70"/>
      <c r="J1354" s="176"/>
      <c r="K1354" s="69"/>
      <c r="L1354" s="69"/>
      <c r="M1354" s="69"/>
      <c r="N1354" s="69"/>
      <c r="O1354" s="69"/>
      <c r="P1354" s="69"/>
      <c r="Q1354" s="69"/>
      <c r="R1354" s="69"/>
    </row>
    <row r="1355" spans="1:18" ht="30.75" hidden="1" customHeight="1">
      <c r="A1355" s="16" t="s">
        <v>402</v>
      </c>
      <c r="B1355" s="14">
        <v>793</v>
      </c>
      <c r="C1355" s="15" t="s">
        <v>18</v>
      </c>
      <c r="D1355" s="15" t="s">
        <v>22</v>
      </c>
      <c r="E1355" s="15" t="s">
        <v>401</v>
      </c>
      <c r="F1355" s="15"/>
      <c r="G1355" s="70">
        <f t="shared" ref="G1355:I1356" si="358">G1356</f>
        <v>0</v>
      </c>
      <c r="H1355" s="70">
        <f t="shared" si="358"/>
        <v>0</v>
      </c>
      <c r="I1355" s="70">
        <f t="shared" si="358"/>
        <v>0</v>
      </c>
      <c r="J1355" s="176"/>
      <c r="K1355" s="69"/>
      <c r="L1355" s="69"/>
      <c r="M1355" s="69"/>
      <c r="N1355" s="69"/>
      <c r="O1355" s="69"/>
      <c r="P1355" s="69"/>
      <c r="Q1355" s="69"/>
      <c r="R1355" s="69"/>
    </row>
    <row r="1356" spans="1:18" ht="19.5" hidden="1" customHeight="1">
      <c r="A1356" s="16" t="s">
        <v>62</v>
      </c>
      <c r="B1356" s="14">
        <v>793</v>
      </c>
      <c r="C1356" s="15" t="s">
        <v>18</v>
      </c>
      <c r="D1356" s="15" t="s">
        <v>22</v>
      </c>
      <c r="E1356" s="15" t="s">
        <v>401</v>
      </c>
      <c r="F1356" s="15" t="s">
        <v>63</v>
      </c>
      <c r="G1356" s="70">
        <f>G1357</f>
        <v>0</v>
      </c>
      <c r="H1356" s="70">
        <f t="shared" si="358"/>
        <v>0</v>
      </c>
      <c r="I1356" s="70">
        <f t="shared" si="358"/>
        <v>0</v>
      </c>
      <c r="J1356" s="176"/>
      <c r="K1356" s="69"/>
      <c r="L1356" s="69"/>
      <c r="M1356" s="69"/>
      <c r="N1356" s="69"/>
      <c r="O1356" s="69"/>
      <c r="P1356" s="69"/>
      <c r="Q1356" s="69"/>
      <c r="R1356" s="69"/>
    </row>
    <row r="1357" spans="1:18" ht="18.75" hidden="1" customHeight="1">
      <c r="A1357" s="16" t="s">
        <v>327</v>
      </c>
      <c r="B1357" s="14">
        <v>793</v>
      </c>
      <c r="C1357" s="15" t="s">
        <v>18</v>
      </c>
      <c r="D1357" s="15" t="s">
        <v>22</v>
      </c>
      <c r="E1357" s="15" t="s">
        <v>401</v>
      </c>
      <c r="F1357" s="15" t="s">
        <v>326</v>
      </c>
      <c r="G1357" s="70"/>
      <c r="H1357" s="70">
        <v>0</v>
      </c>
      <c r="I1357" s="70">
        <v>0</v>
      </c>
      <c r="J1357" s="176"/>
      <c r="K1357" s="69"/>
      <c r="L1357" s="69"/>
      <c r="M1357" s="69"/>
      <c r="N1357" s="69"/>
      <c r="O1357" s="69"/>
      <c r="P1357" s="69"/>
      <c r="Q1357" s="69"/>
      <c r="R1357" s="69"/>
    </row>
    <row r="1358" spans="1:18" ht="54" hidden="1" customHeight="1">
      <c r="A1358" s="16" t="s">
        <v>623</v>
      </c>
      <c r="B1358" s="14">
        <v>793</v>
      </c>
      <c r="C1358" s="15" t="s">
        <v>18</v>
      </c>
      <c r="D1358" s="15" t="s">
        <v>22</v>
      </c>
      <c r="E1358" s="15" t="s">
        <v>624</v>
      </c>
      <c r="F1358" s="15"/>
      <c r="G1358" s="70">
        <f>G1359</f>
        <v>0</v>
      </c>
      <c r="H1358" s="70">
        <v>0</v>
      </c>
      <c r="I1358" s="70">
        <v>0</v>
      </c>
      <c r="J1358" s="176"/>
      <c r="K1358" s="69"/>
      <c r="L1358" s="69"/>
      <c r="M1358" s="69"/>
      <c r="N1358" s="69"/>
      <c r="O1358" s="69"/>
      <c r="P1358" s="69"/>
      <c r="Q1358" s="69"/>
      <c r="R1358" s="69"/>
    </row>
    <row r="1359" spans="1:18" ht="18.75" hidden="1" customHeight="1">
      <c r="A1359" s="16" t="s">
        <v>322</v>
      </c>
      <c r="B1359" s="14">
        <v>793</v>
      </c>
      <c r="C1359" s="15" t="s">
        <v>18</v>
      </c>
      <c r="D1359" s="15" t="s">
        <v>22</v>
      </c>
      <c r="E1359" s="15" t="s">
        <v>624</v>
      </c>
      <c r="F1359" s="15" t="s">
        <v>36</v>
      </c>
      <c r="G1359" s="70">
        <f>G1360</f>
        <v>0</v>
      </c>
      <c r="H1359" s="70">
        <v>0</v>
      </c>
      <c r="I1359" s="70">
        <v>0</v>
      </c>
      <c r="J1359" s="176"/>
      <c r="K1359" s="69"/>
      <c r="L1359" s="69"/>
      <c r="M1359" s="69"/>
      <c r="N1359" s="69"/>
      <c r="O1359" s="69"/>
      <c r="P1359" s="69"/>
      <c r="Q1359" s="69"/>
      <c r="R1359" s="69"/>
    </row>
    <row r="1360" spans="1:18" ht="35.25" hidden="1" customHeight="1">
      <c r="A1360" s="16" t="s">
        <v>37</v>
      </c>
      <c r="B1360" s="14">
        <v>793</v>
      </c>
      <c r="C1360" s="15" t="s">
        <v>18</v>
      </c>
      <c r="D1360" s="15" t="s">
        <v>22</v>
      </c>
      <c r="E1360" s="15" t="s">
        <v>624</v>
      </c>
      <c r="F1360" s="15" t="s">
        <v>38</v>
      </c>
      <c r="G1360" s="70"/>
      <c r="H1360" s="70">
        <v>0</v>
      </c>
      <c r="I1360" s="70">
        <v>0</v>
      </c>
      <c r="J1360" s="176"/>
      <c r="K1360" s="69"/>
      <c r="L1360" s="69"/>
      <c r="M1360" s="69"/>
      <c r="N1360" s="69"/>
      <c r="O1360" s="69"/>
      <c r="P1360" s="69"/>
      <c r="Q1360" s="69"/>
      <c r="R1360" s="69"/>
    </row>
    <row r="1361" spans="1:18" ht="31.5" hidden="1" customHeight="1">
      <c r="A1361" s="16" t="s">
        <v>428</v>
      </c>
      <c r="B1361" s="14">
        <v>793</v>
      </c>
      <c r="C1361" s="15" t="s">
        <v>18</v>
      </c>
      <c r="D1361" s="15" t="s">
        <v>22</v>
      </c>
      <c r="E1361" s="15" t="s">
        <v>427</v>
      </c>
      <c r="F1361" s="15"/>
      <c r="G1361" s="70">
        <f>G1362</f>
        <v>0</v>
      </c>
      <c r="H1361" s="70">
        <f t="shared" ref="H1361:I1361" si="359">H1362</f>
        <v>0</v>
      </c>
      <c r="I1361" s="70">
        <f t="shared" si="359"/>
        <v>0</v>
      </c>
      <c r="J1361" s="176"/>
      <c r="K1361" s="69"/>
      <c r="L1361" s="69"/>
      <c r="M1361" s="69"/>
      <c r="N1361" s="69"/>
      <c r="O1361" s="69"/>
      <c r="P1361" s="69"/>
      <c r="Q1361" s="69"/>
      <c r="R1361" s="69"/>
    </row>
    <row r="1362" spans="1:18" ht="18.75" hidden="1" customHeight="1">
      <c r="A1362" s="16" t="s">
        <v>62</v>
      </c>
      <c r="B1362" s="14">
        <v>793</v>
      </c>
      <c r="C1362" s="15" t="s">
        <v>18</v>
      </c>
      <c r="D1362" s="15" t="s">
        <v>22</v>
      </c>
      <c r="E1362" s="15" t="s">
        <v>427</v>
      </c>
      <c r="F1362" s="15" t="s">
        <v>63</v>
      </c>
      <c r="G1362" s="70">
        <f>G1363</f>
        <v>0</v>
      </c>
      <c r="H1362" s="70">
        <f>H1363</f>
        <v>0</v>
      </c>
      <c r="I1362" s="70">
        <f>I1363</f>
        <v>0</v>
      </c>
      <c r="J1362" s="176"/>
      <c r="K1362" s="69"/>
      <c r="L1362" s="69"/>
      <c r="M1362" s="69"/>
      <c r="N1362" s="69"/>
      <c r="O1362" s="69"/>
      <c r="P1362" s="69"/>
      <c r="Q1362" s="69"/>
      <c r="R1362" s="69"/>
    </row>
    <row r="1363" spans="1:18" ht="18.75" hidden="1" customHeight="1">
      <c r="A1363" s="16" t="s">
        <v>143</v>
      </c>
      <c r="B1363" s="14">
        <v>793</v>
      </c>
      <c r="C1363" s="15" t="s">
        <v>18</v>
      </c>
      <c r="D1363" s="15" t="s">
        <v>22</v>
      </c>
      <c r="E1363" s="15" t="s">
        <v>427</v>
      </c>
      <c r="F1363" s="15" t="s">
        <v>66</v>
      </c>
      <c r="G1363" s="70"/>
      <c r="H1363" s="70"/>
      <c r="I1363" s="70"/>
      <c r="J1363" s="176"/>
      <c r="K1363" s="69"/>
      <c r="L1363" s="69"/>
      <c r="M1363" s="69"/>
      <c r="N1363" s="69"/>
      <c r="O1363" s="69"/>
      <c r="P1363" s="69"/>
      <c r="Q1363" s="69"/>
      <c r="R1363" s="69"/>
    </row>
    <row r="1364" spans="1:18" ht="28.5" hidden="1" customHeight="1">
      <c r="A1364" s="16" t="s">
        <v>812</v>
      </c>
      <c r="B1364" s="14">
        <v>793</v>
      </c>
      <c r="C1364" s="15" t="s">
        <v>18</v>
      </c>
      <c r="D1364" s="15" t="s">
        <v>22</v>
      </c>
      <c r="E1364" s="15" t="s">
        <v>811</v>
      </c>
      <c r="F1364" s="15"/>
      <c r="G1364" s="70">
        <f>G1365</f>
        <v>0</v>
      </c>
      <c r="H1364" s="70">
        <f t="shared" ref="H1364:I1364" si="360">H1365</f>
        <v>0</v>
      </c>
      <c r="I1364" s="70">
        <f t="shared" si="360"/>
        <v>0</v>
      </c>
      <c r="J1364" s="176"/>
      <c r="K1364" s="69"/>
      <c r="L1364" s="69"/>
      <c r="M1364" s="69"/>
      <c r="N1364" s="69"/>
      <c r="O1364" s="69"/>
      <c r="P1364" s="69"/>
      <c r="Q1364" s="69"/>
      <c r="R1364" s="69"/>
    </row>
    <row r="1365" spans="1:18" ht="18.75" hidden="1" customHeight="1">
      <c r="A1365" s="16" t="s">
        <v>62</v>
      </c>
      <c r="B1365" s="14">
        <v>793</v>
      </c>
      <c r="C1365" s="15" t="s">
        <v>18</v>
      </c>
      <c r="D1365" s="15" t="s">
        <v>22</v>
      </c>
      <c r="E1365" s="15" t="s">
        <v>811</v>
      </c>
      <c r="F1365" s="15" t="s">
        <v>63</v>
      </c>
      <c r="G1365" s="70">
        <f>G1366</f>
        <v>0</v>
      </c>
      <c r="H1365" s="70">
        <f>H1366</f>
        <v>0</v>
      </c>
      <c r="I1365" s="70">
        <f>I1366</f>
        <v>0</v>
      </c>
      <c r="J1365" s="176"/>
      <c r="K1365" s="69"/>
      <c r="L1365" s="69"/>
      <c r="M1365" s="69"/>
      <c r="N1365" s="69"/>
      <c r="O1365" s="69"/>
      <c r="P1365" s="69"/>
      <c r="Q1365" s="69"/>
      <c r="R1365" s="69"/>
    </row>
    <row r="1366" spans="1:18" ht="18.75" hidden="1" customHeight="1">
      <c r="A1366" s="16" t="s">
        <v>143</v>
      </c>
      <c r="B1366" s="14">
        <v>793</v>
      </c>
      <c r="C1366" s="15" t="s">
        <v>18</v>
      </c>
      <c r="D1366" s="15" t="s">
        <v>22</v>
      </c>
      <c r="E1366" s="15" t="s">
        <v>811</v>
      </c>
      <c r="F1366" s="15" t="s">
        <v>66</v>
      </c>
      <c r="G1366" s="70"/>
      <c r="H1366" s="70"/>
      <c r="I1366" s="70"/>
      <c r="J1366" s="176"/>
      <c r="K1366" s="69"/>
      <c r="L1366" s="69"/>
      <c r="M1366" s="69"/>
      <c r="N1366" s="69"/>
      <c r="O1366" s="69"/>
      <c r="P1366" s="69"/>
      <c r="Q1366" s="69"/>
      <c r="R1366" s="69"/>
    </row>
    <row r="1367" spans="1:18" s="28" customFormat="1" ht="24.75" hidden="1" customHeight="1">
      <c r="A1367" s="37" t="s">
        <v>167</v>
      </c>
      <c r="B1367" s="14">
        <v>793</v>
      </c>
      <c r="C1367" s="15" t="s">
        <v>18</v>
      </c>
      <c r="D1367" s="15" t="s">
        <v>22</v>
      </c>
      <c r="E1367" s="15" t="s">
        <v>232</v>
      </c>
      <c r="F1367" s="39"/>
      <c r="G1367" s="70">
        <f t="shared" ref="G1367:I1369" si="361">G1368</f>
        <v>0</v>
      </c>
      <c r="H1367" s="70">
        <f t="shared" si="361"/>
        <v>0</v>
      </c>
      <c r="I1367" s="70">
        <f t="shared" si="361"/>
        <v>0</v>
      </c>
      <c r="J1367" s="176"/>
      <c r="K1367" s="323"/>
      <c r="L1367" s="323"/>
      <c r="M1367" s="323"/>
      <c r="N1367" s="323"/>
      <c r="O1367" s="323"/>
      <c r="P1367" s="323"/>
      <c r="Q1367" s="323"/>
      <c r="R1367" s="323"/>
    </row>
    <row r="1368" spans="1:18" ht="26.4" hidden="1">
      <c r="A1368" s="37" t="s">
        <v>167</v>
      </c>
      <c r="B1368" s="14">
        <v>793</v>
      </c>
      <c r="C1368" s="15" t="s">
        <v>18</v>
      </c>
      <c r="D1368" s="15" t="s">
        <v>22</v>
      </c>
      <c r="E1368" s="15" t="s">
        <v>274</v>
      </c>
      <c r="F1368" s="14"/>
      <c r="G1368" s="70">
        <f t="shared" si="361"/>
        <v>0</v>
      </c>
      <c r="H1368" s="70">
        <f t="shared" si="361"/>
        <v>0</v>
      </c>
      <c r="I1368" s="70">
        <f t="shared" si="361"/>
        <v>0</v>
      </c>
      <c r="J1368" s="176"/>
      <c r="K1368" s="69"/>
      <c r="L1368" s="69"/>
      <c r="M1368" s="69"/>
      <c r="N1368" s="69"/>
      <c r="O1368" s="69"/>
      <c r="P1368" s="69"/>
      <c r="Q1368" s="69"/>
      <c r="R1368" s="69"/>
    </row>
    <row r="1369" spans="1:18" hidden="1">
      <c r="A1369" s="16" t="s">
        <v>155</v>
      </c>
      <c r="B1369" s="14">
        <v>793</v>
      </c>
      <c r="C1369" s="15" t="s">
        <v>18</v>
      </c>
      <c r="D1369" s="15" t="s">
        <v>22</v>
      </c>
      <c r="E1369" s="15" t="s">
        <v>274</v>
      </c>
      <c r="F1369" s="15" t="s">
        <v>156</v>
      </c>
      <c r="G1369" s="70">
        <f t="shared" si="361"/>
        <v>0</v>
      </c>
      <c r="H1369" s="70">
        <f t="shared" si="361"/>
        <v>0</v>
      </c>
      <c r="I1369" s="70">
        <f t="shared" si="361"/>
        <v>0</v>
      </c>
      <c r="J1369" s="176"/>
      <c r="K1369" s="69"/>
      <c r="L1369" s="69"/>
      <c r="M1369" s="69"/>
      <c r="N1369" s="69"/>
      <c r="O1369" s="69"/>
      <c r="P1369" s="69"/>
      <c r="Q1369" s="69"/>
      <c r="R1369" s="69"/>
    </row>
    <row r="1370" spans="1:18" hidden="1">
      <c r="A1370" s="16" t="s">
        <v>176</v>
      </c>
      <c r="B1370" s="14">
        <v>793</v>
      </c>
      <c r="C1370" s="15" t="s">
        <v>18</v>
      </c>
      <c r="D1370" s="15" t="s">
        <v>22</v>
      </c>
      <c r="E1370" s="15" t="s">
        <v>274</v>
      </c>
      <c r="F1370" s="15" t="s">
        <v>177</v>
      </c>
      <c r="G1370" s="70"/>
      <c r="H1370" s="70"/>
      <c r="I1370" s="70"/>
      <c r="J1370" s="176"/>
      <c r="K1370" s="69"/>
      <c r="L1370" s="69"/>
      <c r="M1370" s="69"/>
      <c r="N1370" s="69"/>
      <c r="O1370" s="69"/>
      <c r="P1370" s="69"/>
      <c r="Q1370" s="69"/>
      <c r="R1370" s="69"/>
    </row>
    <row r="1371" spans="1:18">
      <c r="A1371" s="47" t="s">
        <v>163</v>
      </c>
      <c r="B1371" s="321">
        <v>793</v>
      </c>
      <c r="C1371" s="20" t="s">
        <v>27</v>
      </c>
      <c r="D1371" s="20"/>
      <c r="E1371" s="20"/>
      <c r="F1371" s="20"/>
      <c r="G1371" s="12">
        <f>G1372</f>
        <v>1491230.28</v>
      </c>
      <c r="H1371" s="12">
        <f t="shared" ref="H1371:I1372" si="362">H1372</f>
        <v>1542199.3499999999</v>
      </c>
      <c r="I1371" s="12">
        <f t="shared" si="362"/>
        <v>1598859.15</v>
      </c>
      <c r="J1371" s="322">
        <f>G1377+G1379</f>
        <v>1491230.28</v>
      </c>
      <c r="K1371" s="69"/>
      <c r="L1371" s="69"/>
      <c r="M1371" s="69"/>
      <c r="N1371" s="69"/>
      <c r="O1371" s="69"/>
      <c r="P1371" s="69"/>
      <c r="Q1371" s="69"/>
      <c r="R1371" s="69"/>
    </row>
    <row r="1372" spans="1:18">
      <c r="A1372" s="40" t="s">
        <v>164</v>
      </c>
      <c r="B1372" s="14">
        <v>793</v>
      </c>
      <c r="C1372" s="15" t="s">
        <v>27</v>
      </c>
      <c r="D1372" s="15" t="s">
        <v>69</v>
      </c>
      <c r="E1372" s="15"/>
      <c r="F1372" s="15"/>
      <c r="G1372" s="70">
        <f>G1373</f>
        <v>1491230.28</v>
      </c>
      <c r="H1372" s="70">
        <f t="shared" si="362"/>
        <v>1542199.3499999999</v>
      </c>
      <c r="I1372" s="70">
        <f t="shared" si="362"/>
        <v>1598859.15</v>
      </c>
      <c r="J1372" s="176"/>
      <c r="K1372" s="69"/>
      <c r="L1372" s="69"/>
      <c r="M1372" s="69"/>
      <c r="N1372" s="69"/>
      <c r="O1372" s="69"/>
      <c r="P1372" s="69"/>
      <c r="Q1372" s="69"/>
      <c r="R1372" s="69"/>
    </row>
    <row r="1373" spans="1:18" s="28" customFormat="1">
      <c r="A1373" s="16" t="s">
        <v>1154</v>
      </c>
      <c r="B1373" s="149">
        <v>793</v>
      </c>
      <c r="C1373" s="15" t="s">
        <v>27</v>
      </c>
      <c r="D1373" s="15" t="s">
        <v>69</v>
      </c>
      <c r="E1373" s="15" t="s">
        <v>1152</v>
      </c>
      <c r="F1373" s="39"/>
      <c r="G1373" s="70">
        <f>G1375</f>
        <v>1491230.28</v>
      </c>
      <c r="H1373" s="70">
        <f>H1375</f>
        <v>1542199.3499999999</v>
      </c>
      <c r="I1373" s="70">
        <f>I1375</f>
        <v>1598859.15</v>
      </c>
      <c r="J1373" s="176"/>
      <c r="K1373" s="323"/>
      <c r="L1373" s="323"/>
      <c r="M1373" s="323"/>
      <c r="N1373" s="323"/>
      <c r="O1373" s="323"/>
      <c r="P1373" s="323"/>
      <c r="Q1373" s="323"/>
      <c r="R1373" s="323"/>
    </row>
    <row r="1374" spans="1:18" s="46" customFormat="1" ht="41.25" hidden="1" customHeight="1">
      <c r="A1374" s="16"/>
      <c r="B1374" s="149"/>
      <c r="C1374" s="15"/>
      <c r="D1374" s="15"/>
      <c r="E1374" s="15"/>
      <c r="F1374" s="15"/>
      <c r="G1374" s="70"/>
      <c r="H1374" s="70"/>
      <c r="I1374" s="70"/>
      <c r="J1374" s="176"/>
      <c r="K1374" s="58"/>
      <c r="L1374" s="58"/>
      <c r="M1374" s="58"/>
      <c r="N1374" s="58"/>
      <c r="O1374" s="58"/>
      <c r="P1374" s="58"/>
      <c r="Q1374" s="58"/>
      <c r="R1374" s="58"/>
    </row>
    <row r="1375" spans="1:18" s="28" customFormat="1" ht="26.4">
      <c r="A1375" s="16" t="s">
        <v>165</v>
      </c>
      <c r="B1375" s="149">
        <v>793</v>
      </c>
      <c r="C1375" s="15" t="s">
        <v>27</v>
      </c>
      <c r="D1375" s="15" t="s">
        <v>69</v>
      </c>
      <c r="E1375" s="15" t="s">
        <v>1153</v>
      </c>
      <c r="F1375" s="39"/>
      <c r="G1375" s="70">
        <f>G1376+G1378</f>
        <v>1491230.28</v>
      </c>
      <c r="H1375" s="70">
        <f t="shared" ref="H1375" si="363">H1376+H1378</f>
        <v>1542199.3499999999</v>
      </c>
      <c r="I1375" s="70">
        <f t="shared" ref="I1375" si="364">I1376+I1378</f>
        <v>1598859.15</v>
      </c>
      <c r="J1375" s="176"/>
      <c r="K1375" s="323"/>
      <c r="L1375" s="323"/>
      <c r="M1375" s="323"/>
      <c r="N1375" s="323"/>
      <c r="O1375" s="323"/>
      <c r="P1375" s="323"/>
      <c r="Q1375" s="323"/>
      <c r="R1375" s="323"/>
    </row>
    <row r="1376" spans="1:18" ht="22.5" customHeight="1">
      <c r="A1376" s="82" t="s">
        <v>55</v>
      </c>
      <c r="B1376" s="149">
        <v>793</v>
      </c>
      <c r="C1376" s="15" t="s">
        <v>27</v>
      </c>
      <c r="D1376" s="15" t="s">
        <v>69</v>
      </c>
      <c r="E1376" s="15" t="s">
        <v>1153</v>
      </c>
      <c r="F1376" s="15" t="s">
        <v>57</v>
      </c>
      <c r="G1376" s="70">
        <f t="shared" ref="G1376:I1378" si="365">G1377</f>
        <v>1270865.52</v>
      </c>
      <c r="H1376" s="70">
        <f t="shared" si="365"/>
        <v>1394393.64</v>
      </c>
      <c r="I1376" s="70">
        <f t="shared" si="365"/>
        <v>1394393.64</v>
      </c>
      <c r="J1376" s="176"/>
      <c r="K1376" s="69"/>
      <c r="L1376" s="69"/>
      <c r="M1376" s="69"/>
      <c r="N1376" s="69"/>
      <c r="O1376" s="69"/>
      <c r="P1376" s="69"/>
      <c r="Q1376" s="69"/>
      <c r="R1376" s="69"/>
    </row>
    <row r="1377" spans="1:18">
      <c r="A1377" s="82" t="s">
        <v>322</v>
      </c>
      <c r="B1377" s="149">
        <v>793</v>
      </c>
      <c r="C1377" s="15" t="s">
        <v>27</v>
      </c>
      <c r="D1377" s="15" t="s">
        <v>69</v>
      </c>
      <c r="E1377" s="15" t="s">
        <v>1153</v>
      </c>
      <c r="F1377" s="15" t="s">
        <v>58</v>
      </c>
      <c r="G1377" s="70">
        <v>1270865.52</v>
      </c>
      <c r="H1377" s="70">
        <v>1394393.64</v>
      </c>
      <c r="I1377" s="70">
        <v>1394393.64</v>
      </c>
      <c r="J1377" s="176"/>
      <c r="K1377" s="69"/>
      <c r="L1377" s="69"/>
      <c r="M1377" s="69"/>
      <c r="N1377" s="69"/>
      <c r="O1377" s="69"/>
      <c r="P1377" s="69"/>
      <c r="Q1377" s="69"/>
      <c r="R1377" s="69"/>
    </row>
    <row r="1378" spans="1:18" ht="22.5" customHeight="1">
      <c r="A1378" s="82" t="s">
        <v>55</v>
      </c>
      <c r="B1378" s="149">
        <v>793</v>
      </c>
      <c r="C1378" s="15" t="s">
        <v>27</v>
      </c>
      <c r="D1378" s="15" t="s">
        <v>69</v>
      </c>
      <c r="E1378" s="15" t="s">
        <v>1153</v>
      </c>
      <c r="F1378" s="84" t="s">
        <v>36</v>
      </c>
      <c r="G1378" s="70">
        <f t="shared" si="365"/>
        <v>220364.76</v>
      </c>
      <c r="H1378" s="70">
        <f t="shared" si="365"/>
        <v>147805.71</v>
      </c>
      <c r="I1378" s="70">
        <f t="shared" si="365"/>
        <v>204465.51</v>
      </c>
      <c r="J1378" s="176"/>
      <c r="K1378" s="69"/>
      <c r="L1378" s="69"/>
      <c r="M1378" s="69"/>
      <c r="N1378" s="69"/>
      <c r="O1378" s="69"/>
      <c r="P1378" s="69"/>
      <c r="Q1378" s="69"/>
      <c r="R1378" s="69"/>
    </row>
    <row r="1379" spans="1:18">
      <c r="A1379" s="82" t="s">
        <v>322</v>
      </c>
      <c r="B1379" s="149">
        <v>793</v>
      </c>
      <c r="C1379" s="15" t="s">
        <v>27</v>
      </c>
      <c r="D1379" s="15" t="s">
        <v>69</v>
      </c>
      <c r="E1379" s="15" t="s">
        <v>1153</v>
      </c>
      <c r="F1379" s="84" t="s">
        <v>38</v>
      </c>
      <c r="G1379" s="70">
        <v>220364.76</v>
      </c>
      <c r="H1379" s="70">
        <v>147805.71</v>
      </c>
      <c r="I1379" s="70">
        <v>204465.51</v>
      </c>
      <c r="J1379" s="176"/>
      <c r="K1379" s="69"/>
      <c r="L1379" s="69"/>
      <c r="M1379" s="69"/>
      <c r="N1379" s="69"/>
      <c r="O1379" s="69"/>
      <c r="P1379" s="69"/>
      <c r="Q1379" s="69"/>
      <c r="R1379" s="69"/>
    </row>
    <row r="1380" spans="1:18" ht="16.8" hidden="1">
      <c r="A1380" s="317"/>
      <c r="B1380" s="321"/>
      <c r="C1380" s="318"/>
      <c r="D1380" s="318"/>
      <c r="E1380" s="318"/>
      <c r="F1380" s="318"/>
      <c r="G1380" s="319"/>
      <c r="H1380" s="319"/>
      <c r="I1380" s="319"/>
      <c r="J1380" s="320"/>
      <c r="K1380" s="247"/>
      <c r="L1380" s="69"/>
      <c r="M1380" s="69"/>
      <c r="N1380" s="69"/>
      <c r="O1380" s="69"/>
      <c r="P1380" s="69"/>
      <c r="Q1380" s="69"/>
      <c r="R1380" s="69"/>
    </row>
    <row r="1381" spans="1:18" hidden="1">
      <c r="A1381" s="47"/>
      <c r="B1381" s="14"/>
      <c r="C1381" s="20"/>
      <c r="D1381" s="20"/>
      <c r="E1381" s="20"/>
      <c r="F1381" s="20"/>
      <c r="G1381" s="12"/>
      <c r="H1381" s="12"/>
      <c r="I1381" s="12"/>
      <c r="J1381" s="322"/>
      <c r="K1381" s="69"/>
      <c r="L1381" s="69"/>
      <c r="M1381" s="69"/>
      <c r="N1381" s="69"/>
      <c r="O1381" s="69"/>
      <c r="P1381" s="69"/>
      <c r="Q1381" s="69"/>
      <c r="R1381" s="69"/>
    </row>
    <row r="1382" spans="1:18" hidden="1">
      <c r="A1382" s="40"/>
      <c r="B1382" s="14"/>
      <c r="C1382" s="15"/>
      <c r="D1382" s="15"/>
      <c r="E1382" s="15"/>
      <c r="F1382" s="15"/>
      <c r="G1382" s="70"/>
      <c r="H1382" s="70"/>
      <c r="I1382" s="70"/>
      <c r="J1382" s="176"/>
      <c r="K1382" s="69"/>
      <c r="L1382" s="69"/>
      <c r="M1382" s="69"/>
      <c r="N1382" s="69"/>
      <c r="O1382" s="69"/>
      <c r="P1382" s="69"/>
      <c r="Q1382" s="69"/>
      <c r="R1382" s="69"/>
    </row>
    <row r="1383" spans="1:18" s="28" customFormat="1" hidden="1">
      <c r="A1383" s="16"/>
      <c r="B1383" s="14"/>
      <c r="C1383" s="15"/>
      <c r="D1383" s="15"/>
      <c r="E1383" s="15"/>
      <c r="F1383" s="39"/>
      <c r="G1383" s="70"/>
      <c r="H1383" s="70"/>
      <c r="I1383" s="70"/>
      <c r="J1383" s="176"/>
      <c r="K1383" s="323"/>
      <c r="L1383" s="323"/>
      <c r="M1383" s="323"/>
      <c r="N1383" s="323"/>
      <c r="O1383" s="323"/>
      <c r="P1383" s="323"/>
      <c r="Q1383" s="323"/>
      <c r="R1383" s="323"/>
    </row>
    <row r="1384" spans="1:18" s="46" customFormat="1" ht="41.25" hidden="1" customHeight="1">
      <c r="A1384" s="16"/>
      <c r="B1384" s="14"/>
      <c r="C1384" s="15"/>
      <c r="D1384" s="15"/>
      <c r="E1384" s="15"/>
      <c r="F1384" s="15"/>
      <c r="G1384" s="70"/>
      <c r="H1384" s="70"/>
      <c r="I1384" s="70"/>
      <c r="J1384" s="176"/>
      <c r="K1384" s="58"/>
      <c r="L1384" s="58"/>
      <c r="M1384" s="58"/>
      <c r="N1384" s="58"/>
      <c r="O1384" s="58"/>
      <c r="P1384" s="58"/>
      <c r="Q1384" s="58"/>
      <c r="R1384" s="58"/>
    </row>
    <row r="1385" spans="1:18" s="28" customFormat="1" hidden="1">
      <c r="A1385" s="16"/>
      <c r="B1385" s="14"/>
      <c r="C1385" s="15"/>
      <c r="D1385" s="15"/>
      <c r="E1385" s="15"/>
      <c r="F1385" s="39"/>
      <c r="G1385" s="70"/>
      <c r="H1385" s="70"/>
      <c r="I1385" s="70"/>
      <c r="J1385" s="176"/>
      <c r="K1385" s="323"/>
      <c r="L1385" s="323"/>
      <c r="M1385" s="323"/>
      <c r="N1385" s="323"/>
      <c r="O1385" s="323"/>
      <c r="P1385" s="323"/>
      <c r="Q1385" s="323"/>
      <c r="R1385" s="323"/>
    </row>
    <row r="1386" spans="1:18" ht="22.5" hidden="1" customHeight="1">
      <c r="A1386" s="16"/>
      <c r="B1386" s="14"/>
      <c r="C1386" s="15"/>
      <c r="D1386" s="15"/>
      <c r="E1386" s="15"/>
      <c r="F1386" s="15"/>
      <c r="G1386" s="70"/>
      <c r="H1386" s="70"/>
      <c r="I1386" s="70"/>
      <c r="J1386" s="176"/>
      <c r="K1386" s="69"/>
      <c r="L1386" s="69"/>
      <c r="M1386" s="69"/>
      <c r="N1386" s="69"/>
      <c r="O1386" s="69"/>
      <c r="P1386" s="69"/>
      <c r="Q1386" s="69"/>
      <c r="R1386" s="69"/>
    </row>
    <row r="1387" spans="1:18" hidden="1">
      <c r="A1387" s="16"/>
      <c r="B1387" s="14"/>
      <c r="C1387" s="15"/>
      <c r="D1387" s="15"/>
      <c r="E1387" s="15"/>
      <c r="F1387" s="15"/>
      <c r="G1387" s="70"/>
      <c r="H1387" s="70"/>
      <c r="I1387" s="70"/>
      <c r="J1387" s="176"/>
      <c r="K1387" s="69"/>
      <c r="L1387" s="69"/>
      <c r="M1387" s="69"/>
      <c r="N1387" s="69"/>
      <c r="O1387" s="69"/>
      <c r="P1387" s="69"/>
      <c r="Q1387" s="69"/>
      <c r="R1387" s="69"/>
    </row>
    <row r="1388" spans="1:18" s="22" customFormat="1" hidden="1">
      <c r="A1388" s="327"/>
      <c r="B1388" s="14"/>
      <c r="C1388" s="20"/>
      <c r="D1388" s="20"/>
      <c r="E1388" s="20"/>
      <c r="F1388" s="20"/>
      <c r="G1388" s="12"/>
      <c r="H1388" s="12"/>
      <c r="I1388" s="12"/>
      <c r="J1388" s="322"/>
      <c r="K1388" s="61"/>
      <c r="L1388" s="61"/>
      <c r="M1388" s="61"/>
      <c r="N1388" s="61"/>
      <c r="O1388" s="61"/>
      <c r="P1388" s="61"/>
      <c r="Q1388" s="61"/>
      <c r="R1388" s="61"/>
    </row>
    <row r="1389" spans="1:18" ht="26.4">
      <c r="A1389" s="11" t="s">
        <v>166</v>
      </c>
      <c r="B1389" s="6">
        <v>793</v>
      </c>
      <c r="C1389" s="7" t="s">
        <v>69</v>
      </c>
      <c r="D1389" s="7"/>
      <c r="E1389" s="7"/>
      <c r="F1389" s="7"/>
      <c r="G1389" s="38">
        <f>G1390+G1459+G1422</f>
        <v>6130580</v>
      </c>
      <c r="H1389" s="38">
        <f>H1390+H1459+H1422</f>
        <v>2480000</v>
      </c>
      <c r="I1389" s="38">
        <f>I1390+I1459+I1422</f>
        <v>2480000</v>
      </c>
      <c r="J1389" s="342">
        <f>G1434+G1445+G1452+G1466+G1473</f>
        <v>6130580</v>
      </c>
      <c r="K1389" s="69"/>
      <c r="L1389" s="69"/>
      <c r="M1389" s="69"/>
      <c r="N1389" s="69"/>
      <c r="O1389" s="69"/>
      <c r="P1389" s="247"/>
      <c r="Q1389" s="247"/>
      <c r="R1389" s="69"/>
    </row>
    <row r="1390" spans="1:18" s="46" customFormat="1" ht="32.25" hidden="1" customHeight="1">
      <c r="A1390" s="40" t="s">
        <v>771</v>
      </c>
      <c r="B1390" s="14">
        <v>793</v>
      </c>
      <c r="C1390" s="15" t="s">
        <v>69</v>
      </c>
      <c r="D1390" s="15" t="s">
        <v>122</v>
      </c>
      <c r="E1390" s="15"/>
      <c r="F1390" s="15"/>
      <c r="G1390" s="70">
        <f>G1391+G1415+G1412</f>
        <v>0</v>
      </c>
      <c r="H1390" s="70">
        <f t="shared" ref="H1390:I1390" si="366">H1391+H1415+H1412</f>
        <v>0</v>
      </c>
      <c r="I1390" s="70">
        <f t="shared" si="366"/>
        <v>0</v>
      </c>
      <c r="J1390" s="176"/>
      <c r="K1390" s="58"/>
      <c r="L1390" s="58"/>
      <c r="M1390" s="58"/>
      <c r="N1390" s="58"/>
      <c r="O1390" s="58"/>
      <c r="P1390" s="58"/>
      <c r="Q1390" s="58"/>
      <c r="R1390" s="58"/>
    </row>
    <row r="1391" spans="1:18" s="28" customFormat="1" ht="52.8" hidden="1">
      <c r="A1391" s="40" t="s">
        <v>471</v>
      </c>
      <c r="B1391" s="14">
        <v>793</v>
      </c>
      <c r="C1391" s="15" t="s">
        <v>69</v>
      </c>
      <c r="D1391" s="15" t="s">
        <v>122</v>
      </c>
      <c r="E1391" s="15" t="s">
        <v>250</v>
      </c>
      <c r="F1391" s="39"/>
      <c r="G1391" s="70">
        <f>G1395+G1400+G1406+G1409+G1394+G1403+G1419</f>
        <v>0</v>
      </c>
      <c r="H1391" s="70">
        <f t="shared" ref="H1391:I1391" si="367">H1395+H1400+H1406+H1409+H1394</f>
        <v>0</v>
      </c>
      <c r="I1391" s="70">
        <f t="shared" si="367"/>
        <v>0</v>
      </c>
      <c r="J1391" s="176"/>
      <c r="K1391" s="176"/>
      <c r="L1391" s="176"/>
      <c r="M1391" s="176"/>
      <c r="N1391" s="176"/>
      <c r="O1391" s="176"/>
      <c r="P1391" s="323"/>
      <c r="Q1391" s="345"/>
      <c r="R1391" s="323"/>
    </row>
    <row r="1392" spans="1:18" s="28" customFormat="1" ht="67.5" hidden="1" customHeight="1">
      <c r="A1392" s="40" t="s">
        <v>333</v>
      </c>
      <c r="B1392" s="14">
        <v>793</v>
      </c>
      <c r="C1392" s="15" t="s">
        <v>69</v>
      </c>
      <c r="D1392" s="15" t="s">
        <v>122</v>
      </c>
      <c r="E1392" s="15" t="s">
        <v>137</v>
      </c>
      <c r="F1392" s="39"/>
      <c r="G1392" s="70">
        <f>G1393</f>
        <v>0</v>
      </c>
      <c r="H1392" s="70">
        <f t="shared" ref="H1392:I1392" si="368">H1393</f>
        <v>0</v>
      </c>
      <c r="I1392" s="70">
        <f t="shared" si="368"/>
        <v>0</v>
      </c>
      <c r="J1392" s="176"/>
      <c r="K1392" s="323"/>
      <c r="L1392" s="323"/>
      <c r="M1392" s="323"/>
      <c r="N1392" s="323"/>
      <c r="O1392" s="323"/>
      <c r="P1392" s="323"/>
      <c r="Q1392" s="323"/>
      <c r="R1392" s="323"/>
    </row>
    <row r="1393" spans="1:18" s="28" customFormat="1" hidden="1">
      <c r="A1393" s="16" t="s">
        <v>322</v>
      </c>
      <c r="B1393" s="14">
        <v>793</v>
      </c>
      <c r="C1393" s="15" t="s">
        <v>69</v>
      </c>
      <c r="D1393" s="15" t="s">
        <v>122</v>
      </c>
      <c r="E1393" s="15" t="s">
        <v>137</v>
      </c>
      <c r="F1393" s="15" t="s">
        <v>36</v>
      </c>
      <c r="G1393" s="70">
        <f>G1394</f>
        <v>0</v>
      </c>
      <c r="H1393" s="70">
        <f t="shared" ref="H1393:I1393" si="369">H1394</f>
        <v>0</v>
      </c>
      <c r="I1393" s="70">
        <f t="shared" si="369"/>
        <v>0</v>
      </c>
      <c r="J1393" s="176"/>
      <c r="K1393" s="323"/>
      <c r="L1393" s="323"/>
      <c r="M1393" s="323"/>
      <c r="N1393" s="323"/>
      <c r="O1393" s="323"/>
      <c r="P1393" s="323"/>
      <c r="Q1393" s="323"/>
      <c r="R1393" s="323"/>
    </row>
    <row r="1394" spans="1:18" s="28" customFormat="1" ht="26.4" hidden="1">
      <c r="A1394" s="16" t="s">
        <v>37</v>
      </c>
      <c r="B1394" s="14">
        <v>793</v>
      </c>
      <c r="C1394" s="15" t="s">
        <v>69</v>
      </c>
      <c r="D1394" s="15" t="s">
        <v>122</v>
      </c>
      <c r="E1394" s="15" t="s">
        <v>137</v>
      </c>
      <c r="F1394" s="15" t="s">
        <v>38</v>
      </c>
      <c r="G1394" s="70">
        <v>0</v>
      </c>
      <c r="H1394" s="27"/>
      <c r="I1394" s="27"/>
      <c r="J1394" s="248"/>
      <c r="K1394" s="323"/>
      <c r="L1394" s="323"/>
      <c r="M1394" s="323"/>
      <c r="N1394" s="323"/>
      <c r="O1394" s="323"/>
      <c r="P1394" s="323"/>
      <c r="Q1394" s="323"/>
      <c r="R1394" s="323"/>
    </row>
    <row r="1395" spans="1:18" ht="53.25" hidden="1" customHeight="1">
      <c r="A1395" s="57" t="s">
        <v>763</v>
      </c>
      <c r="B1395" s="14">
        <v>793</v>
      </c>
      <c r="C1395" s="15" t="s">
        <v>69</v>
      </c>
      <c r="D1395" s="15" t="s">
        <v>122</v>
      </c>
      <c r="E1395" s="15" t="s">
        <v>251</v>
      </c>
      <c r="F1395" s="15"/>
      <c r="G1395" s="70">
        <f>G1396</f>
        <v>0</v>
      </c>
      <c r="H1395" s="70">
        <f>H1396+H1398</f>
        <v>0</v>
      </c>
      <c r="I1395" s="70">
        <f>I1396+I1398</f>
        <v>0</v>
      </c>
      <c r="J1395" s="176"/>
      <c r="K1395" s="69"/>
      <c r="L1395" s="69"/>
      <c r="M1395" s="69"/>
      <c r="N1395" s="69"/>
      <c r="O1395" s="69"/>
      <c r="P1395" s="69"/>
      <c r="Q1395" s="69"/>
      <c r="R1395" s="69"/>
    </row>
    <row r="1396" spans="1:18" hidden="1">
      <c r="A1396" s="16" t="s">
        <v>322</v>
      </c>
      <c r="B1396" s="14">
        <v>793</v>
      </c>
      <c r="C1396" s="15" t="s">
        <v>69</v>
      </c>
      <c r="D1396" s="15" t="s">
        <v>122</v>
      </c>
      <c r="E1396" s="15" t="s">
        <v>251</v>
      </c>
      <c r="F1396" s="15" t="s">
        <v>36</v>
      </c>
      <c r="G1396" s="70">
        <f>G1397</f>
        <v>0</v>
      </c>
      <c r="H1396" s="70">
        <f t="shared" ref="H1396:I1396" si="370">H1397</f>
        <v>0</v>
      </c>
      <c r="I1396" s="70">
        <f t="shared" si="370"/>
        <v>0</v>
      </c>
      <c r="J1396" s="176"/>
      <c r="K1396" s="69"/>
      <c r="L1396" s="69"/>
      <c r="M1396" s="69"/>
      <c r="N1396" s="69"/>
      <c r="O1396" s="69"/>
      <c r="P1396" s="69"/>
      <c r="Q1396" s="69"/>
      <c r="R1396" s="69"/>
    </row>
    <row r="1397" spans="1:18" ht="26.4" hidden="1">
      <c r="A1397" s="16" t="s">
        <v>37</v>
      </c>
      <c r="B1397" s="14">
        <v>793</v>
      </c>
      <c r="C1397" s="15" t="s">
        <v>69</v>
      </c>
      <c r="D1397" s="15" t="s">
        <v>122</v>
      </c>
      <c r="E1397" s="15" t="s">
        <v>251</v>
      </c>
      <c r="F1397" s="15" t="s">
        <v>38</v>
      </c>
      <c r="G1397" s="70">
        <v>0</v>
      </c>
      <c r="H1397" s="70">
        <v>0</v>
      </c>
      <c r="I1397" s="70">
        <v>0</v>
      </c>
      <c r="J1397" s="176"/>
      <c r="K1397" s="69"/>
      <c r="L1397" s="69"/>
      <c r="M1397" s="69"/>
      <c r="N1397" s="69"/>
      <c r="O1397" s="69"/>
      <c r="P1397" s="69"/>
      <c r="Q1397" s="69"/>
      <c r="R1397" s="69"/>
    </row>
    <row r="1398" spans="1:18" ht="17.25" hidden="1" customHeight="1">
      <c r="A1398" s="16" t="s">
        <v>62</v>
      </c>
      <c r="B1398" s="14">
        <v>793</v>
      </c>
      <c r="C1398" s="15" t="s">
        <v>69</v>
      </c>
      <c r="D1398" s="15" t="s">
        <v>122</v>
      </c>
      <c r="E1398" s="15" t="s">
        <v>252</v>
      </c>
      <c r="F1398" s="15" t="s">
        <v>63</v>
      </c>
      <c r="G1398" s="70">
        <f>G1399</f>
        <v>0</v>
      </c>
      <c r="H1398" s="70">
        <f t="shared" ref="H1398:I1398" si="371">H1399</f>
        <v>0</v>
      </c>
      <c r="I1398" s="70">
        <f t="shared" si="371"/>
        <v>0</v>
      </c>
      <c r="J1398" s="176"/>
      <c r="K1398" s="69"/>
      <c r="L1398" s="69"/>
      <c r="M1398" s="69"/>
      <c r="N1398" s="69"/>
      <c r="O1398" s="69"/>
      <c r="P1398" s="69"/>
      <c r="Q1398" s="69"/>
      <c r="R1398" s="69"/>
    </row>
    <row r="1399" spans="1:18" ht="13.5" hidden="1" customHeight="1">
      <c r="A1399" s="16" t="s">
        <v>178</v>
      </c>
      <c r="B1399" s="14">
        <v>793</v>
      </c>
      <c r="C1399" s="15" t="s">
        <v>69</v>
      </c>
      <c r="D1399" s="15" t="s">
        <v>122</v>
      </c>
      <c r="E1399" s="15" t="s">
        <v>252</v>
      </c>
      <c r="F1399" s="15" t="s">
        <v>179</v>
      </c>
      <c r="G1399" s="70">
        <v>0</v>
      </c>
      <c r="H1399" s="70"/>
      <c r="I1399" s="70">
        <v>0</v>
      </c>
      <c r="J1399" s="176"/>
      <c r="K1399" s="69"/>
      <c r="L1399" s="69"/>
      <c r="M1399" s="69"/>
      <c r="N1399" s="69"/>
      <c r="O1399" s="69"/>
      <c r="P1399" s="69"/>
      <c r="Q1399" s="69"/>
      <c r="R1399" s="69"/>
    </row>
    <row r="1400" spans="1:18" ht="38.25" hidden="1" customHeight="1">
      <c r="A1400" s="16" t="s">
        <v>442</v>
      </c>
      <c r="B1400" s="14">
        <v>793</v>
      </c>
      <c r="C1400" s="15" t="s">
        <v>69</v>
      </c>
      <c r="D1400" s="15" t="s">
        <v>122</v>
      </c>
      <c r="E1400" s="15" t="s">
        <v>443</v>
      </c>
      <c r="F1400" s="15"/>
      <c r="G1400" s="70">
        <f>G1401</f>
        <v>0</v>
      </c>
      <c r="H1400" s="70">
        <f t="shared" ref="H1400:I1400" si="372">H1401</f>
        <v>0</v>
      </c>
      <c r="I1400" s="70">
        <f t="shared" si="372"/>
        <v>0</v>
      </c>
      <c r="J1400" s="176"/>
      <c r="K1400" s="69"/>
      <c r="L1400" s="69"/>
      <c r="M1400" s="69"/>
      <c r="N1400" s="69"/>
      <c r="O1400" s="69"/>
      <c r="P1400" s="69"/>
      <c r="Q1400" s="69"/>
      <c r="R1400" s="69"/>
    </row>
    <row r="1401" spans="1:18" ht="28.5" hidden="1" customHeight="1">
      <c r="A1401" s="16" t="s">
        <v>37</v>
      </c>
      <c r="B1401" s="14">
        <v>793</v>
      </c>
      <c r="C1401" s="15" t="s">
        <v>69</v>
      </c>
      <c r="D1401" s="15" t="s">
        <v>122</v>
      </c>
      <c r="E1401" s="15" t="s">
        <v>443</v>
      </c>
      <c r="F1401" s="15" t="s">
        <v>36</v>
      </c>
      <c r="G1401" s="70">
        <f>G1402</f>
        <v>0</v>
      </c>
      <c r="H1401" s="70">
        <f t="shared" ref="H1401:I1401" si="373">H1402</f>
        <v>0</v>
      </c>
      <c r="I1401" s="70">
        <f t="shared" si="373"/>
        <v>0</v>
      </c>
      <c r="J1401" s="176"/>
      <c r="K1401" s="69"/>
      <c r="L1401" s="69"/>
      <c r="M1401" s="69"/>
      <c r="N1401" s="69"/>
      <c r="O1401" s="69"/>
      <c r="P1401" s="69"/>
      <c r="Q1401" s="69"/>
      <c r="R1401" s="69"/>
    </row>
    <row r="1402" spans="1:18" ht="26.4" hidden="1">
      <c r="A1402" s="16" t="s">
        <v>37</v>
      </c>
      <c r="B1402" s="14">
        <v>793</v>
      </c>
      <c r="C1402" s="15" t="s">
        <v>69</v>
      </c>
      <c r="D1402" s="15" t="s">
        <v>122</v>
      </c>
      <c r="E1402" s="15" t="s">
        <v>443</v>
      </c>
      <c r="F1402" s="15" t="s">
        <v>38</v>
      </c>
      <c r="G1402" s="70"/>
      <c r="H1402" s="70"/>
      <c r="I1402" s="70"/>
      <c r="J1402" s="176"/>
      <c r="K1402" s="69"/>
      <c r="L1402" s="69"/>
      <c r="M1402" s="69"/>
      <c r="N1402" s="69"/>
      <c r="O1402" s="69"/>
      <c r="P1402" s="69"/>
      <c r="Q1402" s="69"/>
      <c r="R1402" s="69"/>
    </row>
    <row r="1403" spans="1:18" ht="38.25" hidden="1" customHeight="1">
      <c r="A1403" s="16" t="s">
        <v>774</v>
      </c>
      <c r="B1403" s="14">
        <v>793</v>
      </c>
      <c r="C1403" s="15" t="s">
        <v>69</v>
      </c>
      <c r="D1403" s="15" t="s">
        <v>122</v>
      </c>
      <c r="E1403" s="15" t="s">
        <v>773</v>
      </c>
      <c r="F1403" s="15"/>
      <c r="G1403" s="70">
        <f>G1404</f>
        <v>0</v>
      </c>
      <c r="H1403" s="70">
        <f t="shared" ref="H1403:I1404" si="374">H1404</f>
        <v>0</v>
      </c>
      <c r="I1403" s="70">
        <f t="shared" si="374"/>
        <v>0</v>
      </c>
      <c r="J1403" s="176"/>
      <c r="K1403" s="69"/>
      <c r="L1403" s="69"/>
      <c r="M1403" s="69"/>
      <c r="N1403" s="69"/>
      <c r="O1403" s="69"/>
      <c r="P1403" s="69"/>
      <c r="Q1403" s="69"/>
      <c r="R1403" s="69"/>
    </row>
    <row r="1404" spans="1:18" ht="28.5" hidden="1" customHeight="1">
      <c r="A1404" s="16" t="s">
        <v>37</v>
      </c>
      <c r="B1404" s="14">
        <v>793</v>
      </c>
      <c r="C1404" s="15" t="s">
        <v>69</v>
      </c>
      <c r="D1404" s="15" t="s">
        <v>122</v>
      </c>
      <c r="E1404" s="15" t="s">
        <v>773</v>
      </c>
      <c r="F1404" s="15" t="s">
        <v>36</v>
      </c>
      <c r="G1404" s="70">
        <f>G1405</f>
        <v>0</v>
      </c>
      <c r="H1404" s="70">
        <f t="shared" si="374"/>
        <v>0</v>
      </c>
      <c r="I1404" s="70">
        <f t="shared" si="374"/>
        <v>0</v>
      </c>
      <c r="J1404" s="176"/>
      <c r="K1404" s="69"/>
      <c r="L1404" s="69"/>
      <c r="M1404" s="69"/>
      <c r="N1404" s="69"/>
      <c r="O1404" s="69"/>
      <c r="P1404" s="69"/>
      <c r="Q1404" s="69"/>
      <c r="R1404" s="69"/>
    </row>
    <row r="1405" spans="1:18" ht="26.4" hidden="1">
      <c r="A1405" s="16" t="s">
        <v>37</v>
      </c>
      <c r="B1405" s="14">
        <v>793</v>
      </c>
      <c r="C1405" s="15" t="s">
        <v>69</v>
      </c>
      <c r="D1405" s="15" t="s">
        <v>122</v>
      </c>
      <c r="E1405" s="15" t="s">
        <v>773</v>
      </c>
      <c r="F1405" s="15" t="s">
        <v>38</v>
      </c>
      <c r="G1405" s="70"/>
      <c r="H1405" s="70"/>
      <c r="I1405" s="70"/>
      <c r="J1405" s="176"/>
      <c r="K1405" s="69"/>
      <c r="L1405" s="69"/>
      <c r="M1405" s="69"/>
      <c r="N1405" s="69"/>
      <c r="O1405" s="69"/>
      <c r="P1405" s="69"/>
      <c r="Q1405" s="69"/>
      <c r="R1405" s="69"/>
    </row>
    <row r="1406" spans="1:18" ht="46.5" hidden="1" customHeight="1">
      <c r="A1406" s="57" t="s">
        <v>481</v>
      </c>
      <c r="B1406" s="14">
        <v>793</v>
      </c>
      <c r="C1406" s="15" t="s">
        <v>69</v>
      </c>
      <c r="D1406" s="15" t="s">
        <v>122</v>
      </c>
      <c r="E1406" s="15" t="s">
        <v>480</v>
      </c>
      <c r="F1406" s="15"/>
      <c r="G1406" s="70">
        <f>G1407</f>
        <v>0</v>
      </c>
      <c r="H1406" s="70">
        <f t="shared" ref="H1406:I1406" si="375">H1407</f>
        <v>0</v>
      </c>
      <c r="I1406" s="70">
        <f t="shared" si="375"/>
        <v>0</v>
      </c>
      <c r="J1406" s="176"/>
      <c r="K1406" s="69"/>
      <c r="L1406" s="69"/>
      <c r="M1406" s="69"/>
      <c r="N1406" s="69"/>
      <c r="O1406" s="69"/>
      <c r="P1406" s="69"/>
      <c r="Q1406" s="69"/>
      <c r="R1406" s="69"/>
    </row>
    <row r="1407" spans="1:18" ht="25.5" hidden="1" customHeight="1">
      <c r="A1407" s="16" t="s">
        <v>322</v>
      </c>
      <c r="B1407" s="14">
        <v>793</v>
      </c>
      <c r="C1407" s="15" t="s">
        <v>69</v>
      </c>
      <c r="D1407" s="15" t="s">
        <v>122</v>
      </c>
      <c r="E1407" s="15" t="s">
        <v>480</v>
      </c>
      <c r="F1407" s="15" t="s">
        <v>36</v>
      </c>
      <c r="G1407" s="70">
        <f>G1408</f>
        <v>0</v>
      </c>
      <c r="H1407" s="70">
        <f t="shared" ref="H1407:I1407" si="376">H1408</f>
        <v>0</v>
      </c>
      <c r="I1407" s="70">
        <f t="shared" si="376"/>
        <v>0</v>
      </c>
      <c r="J1407" s="176"/>
      <c r="K1407" s="69"/>
      <c r="L1407" s="69"/>
      <c r="M1407" s="69"/>
      <c r="N1407" s="69"/>
      <c r="O1407" s="69"/>
      <c r="P1407" s="69"/>
      <c r="Q1407" s="69"/>
      <c r="R1407" s="69"/>
    </row>
    <row r="1408" spans="1:18" ht="25.5" hidden="1" customHeight="1">
      <c r="A1408" s="16" t="s">
        <v>37</v>
      </c>
      <c r="B1408" s="14">
        <v>793</v>
      </c>
      <c r="C1408" s="15" t="s">
        <v>69</v>
      </c>
      <c r="D1408" s="15" t="s">
        <v>122</v>
      </c>
      <c r="E1408" s="15" t="s">
        <v>480</v>
      </c>
      <c r="F1408" s="15" t="s">
        <v>38</v>
      </c>
      <c r="G1408" s="70">
        <v>0</v>
      </c>
      <c r="H1408" s="70"/>
      <c r="I1408" s="70">
        <v>0</v>
      </c>
      <c r="J1408" s="176"/>
      <c r="K1408" s="69"/>
      <c r="L1408" s="69"/>
      <c r="M1408" s="69"/>
      <c r="N1408" s="69"/>
      <c r="O1408" s="69"/>
      <c r="P1408" s="69"/>
      <c r="Q1408" s="69"/>
      <c r="R1408" s="69"/>
    </row>
    <row r="1409" spans="1:18" ht="46.5" hidden="1" customHeight="1">
      <c r="A1409" s="57" t="s">
        <v>483</v>
      </c>
      <c r="B1409" s="14">
        <v>793</v>
      </c>
      <c r="C1409" s="15" t="s">
        <v>69</v>
      </c>
      <c r="D1409" s="15" t="s">
        <v>122</v>
      </c>
      <c r="E1409" s="15" t="s">
        <v>482</v>
      </c>
      <c r="F1409" s="15"/>
      <c r="G1409" s="70">
        <f>G1410</f>
        <v>0</v>
      </c>
      <c r="H1409" s="70">
        <f t="shared" ref="H1409:I1409" si="377">H1410</f>
        <v>0</v>
      </c>
      <c r="I1409" s="70">
        <f t="shared" si="377"/>
        <v>0</v>
      </c>
      <c r="J1409" s="176"/>
      <c r="K1409" s="69"/>
      <c r="L1409" s="69"/>
      <c r="M1409" s="69"/>
      <c r="N1409" s="69"/>
      <c r="O1409" s="69"/>
      <c r="P1409" s="69"/>
      <c r="Q1409" s="69"/>
      <c r="R1409" s="69"/>
    </row>
    <row r="1410" spans="1:18" hidden="1">
      <c r="A1410" s="16" t="s">
        <v>322</v>
      </c>
      <c r="B1410" s="14">
        <v>793</v>
      </c>
      <c r="C1410" s="15" t="s">
        <v>69</v>
      </c>
      <c r="D1410" s="15" t="s">
        <v>122</v>
      </c>
      <c r="E1410" s="15" t="s">
        <v>482</v>
      </c>
      <c r="F1410" s="15" t="s">
        <v>36</v>
      </c>
      <c r="G1410" s="70">
        <f>G1411</f>
        <v>0</v>
      </c>
      <c r="H1410" s="70">
        <f>H1411</f>
        <v>0</v>
      </c>
      <c r="I1410" s="70">
        <f>I1411</f>
        <v>0</v>
      </c>
      <c r="J1410" s="176"/>
      <c r="K1410" s="69"/>
      <c r="L1410" s="69"/>
      <c r="M1410" s="69"/>
      <c r="N1410" s="69"/>
      <c r="O1410" s="69"/>
      <c r="P1410" s="69"/>
      <c r="Q1410" s="69"/>
      <c r="R1410" s="69"/>
    </row>
    <row r="1411" spans="1:18" ht="26.4" hidden="1">
      <c r="A1411" s="16" t="s">
        <v>37</v>
      </c>
      <c r="B1411" s="14">
        <v>793</v>
      </c>
      <c r="C1411" s="15" t="s">
        <v>69</v>
      </c>
      <c r="D1411" s="15" t="s">
        <v>122</v>
      </c>
      <c r="E1411" s="15" t="s">
        <v>482</v>
      </c>
      <c r="F1411" s="15" t="s">
        <v>38</v>
      </c>
      <c r="G1411" s="70">
        <f>60000-60000</f>
        <v>0</v>
      </c>
      <c r="H1411" s="70">
        <f>90000-90000</f>
        <v>0</v>
      </c>
      <c r="I1411" s="70">
        <v>0</v>
      </c>
      <c r="J1411" s="176"/>
      <c r="K1411" s="69"/>
      <c r="L1411" s="69"/>
      <c r="M1411" s="69"/>
      <c r="N1411" s="69"/>
      <c r="O1411" s="69"/>
      <c r="P1411" s="69"/>
      <c r="Q1411" s="69"/>
      <c r="R1411" s="69"/>
    </row>
    <row r="1412" spans="1:18" ht="30.75" hidden="1" customHeight="1">
      <c r="A1412" s="16" t="s">
        <v>271</v>
      </c>
      <c r="B1412" s="14">
        <v>793</v>
      </c>
      <c r="C1412" s="15" t="s">
        <v>69</v>
      </c>
      <c r="D1412" s="15" t="s">
        <v>122</v>
      </c>
      <c r="E1412" s="15" t="s">
        <v>555</v>
      </c>
      <c r="F1412" s="15"/>
      <c r="G1412" s="70">
        <f>G1413</f>
        <v>0</v>
      </c>
      <c r="H1412" s="70">
        <v>0</v>
      </c>
      <c r="I1412" s="70">
        <v>0</v>
      </c>
      <c r="J1412" s="176"/>
      <c r="K1412" s="69"/>
      <c r="L1412" s="69"/>
      <c r="M1412" s="69"/>
      <c r="N1412" s="69"/>
      <c r="O1412" s="69"/>
      <c r="P1412" s="69"/>
      <c r="Q1412" s="69"/>
      <c r="R1412" s="69"/>
    </row>
    <row r="1413" spans="1:18" ht="30.75" hidden="1" customHeight="1">
      <c r="A1413" s="16" t="s">
        <v>147</v>
      </c>
      <c r="B1413" s="14">
        <v>793</v>
      </c>
      <c r="C1413" s="15" t="s">
        <v>69</v>
      </c>
      <c r="D1413" s="15" t="s">
        <v>122</v>
      </c>
      <c r="E1413" s="15" t="s">
        <v>555</v>
      </c>
      <c r="F1413" s="15" t="s">
        <v>148</v>
      </c>
      <c r="G1413" s="70">
        <f>G1414</f>
        <v>0</v>
      </c>
      <c r="H1413" s="70">
        <v>0</v>
      </c>
      <c r="I1413" s="70">
        <v>0</v>
      </c>
      <c r="J1413" s="176"/>
      <c r="K1413" s="69"/>
      <c r="L1413" s="69"/>
      <c r="M1413" s="69"/>
      <c r="N1413" s="69"/>
      <c r="O1413" s="69"/>
      <c r="P1413" s="69"/>
      <c r="Q1413" s="69"/>
      <c r="R1413" s="69"/>
    </row>
    <row r="1414" spans="1:18" ht="30.75" hidden="1" customHeight="1">
      <c r="A1414" s="16" t="s">
        <v>149</v>
      </c>
      <c r="B1414" s="14">
        <v>793</v>
      </c>
      <c r="C1414" s="15" t="s">
        <v>69</v>
      </c>
      <c r="D1414" s="15" t="s">
        <v>122</v>
      </c>
      <c r="E1414" s="15" t="s">
        <v>555</v>
      </c>
      <c r="F1414" s="15" t="s">
        <v>150</v>
      </c>
      <c r="G1414" s="70"/>
      <c r="H1414" s="70">
        <v>0</v>
      </c>
      <c r="I1414" s="70">
        <v>0</v>
      </c>
      <c r="J1414" s="176"/>
      <c r="K1414" s="69"/>
      <c r="L1414" s="69"/>
      <c r="M1414" s="69"/>
      <c r="N1414" s="69"/>
      <c r="O1414" s="69"/>
      <c r="P1414" s="69"/>
      <c r="Q1414" s="69"/>
      <c r="R1414" s="69"/>
    </row>
    <row r="1415" spans="1:18" ht="26.4" hidden="1">
      <c r="A1415" s="16" t="s">
        <v>167</v>
      </c>
      <c r="B1415" s="14">
        <v>793</v>
      </c>
      <c r="C1415" s="15" t="s">
        <v>69</v>
      </c>
      <c r="D1415" s="15" t="s">
        <v>122</v>
      </c>
      <c r="E1415" s="15" t="s">
        <v>232</v>
      </c>
      <c r="F1415" s="15"/>
      <c r="G1415" s="70">
        <f>G1416</f>
        <v>0</v>
      </c>
      <c r="H1415" s="70"/>
      <c r="I1415" s="70"/>
      <c r="J1415" s="176"/>
      <c r="K1415" s="69"/>
      <c r="L1415" s="69"/>
      <c r="M1415" s="69"/>
      <c r="N1415" s="69"/>
      <c r="O1415" s="69"/>
      <c r="P1415" s="69"/>
      <c r="Q1415" s="69"/>
      <c r="R1415" s="69"/>
    </row>
    <row r="1416" spans="1:18" ht="26.4" hidden="1">
      <c r="A1416" s="16" t="s">
        <v>167</v>
      </c>
      <c r="B1416" s="14">
        <v>793</v>
      </c>
      <c r="C1416" s="15" t="s">
        <v>69</v>
      </c>
      <c r="D1416" s="15" t="s">
        <v>122</v>
      </c>
      <c r="E1416" s="15" t="s">
        <v>274</v>
      </c>
      <c r="F1416" s="15"/>
      <c r="G1416" s="70">
        <f>G1417</f>
        <v>0</v>
      </c>
      <c r="H1416" s="70"/>
      <c r="I1416" s="70"/>
      <c r="J1416" s="176"/>
      <c r="K1416" s="69"/>
      <c r="L1416" s="69"/>
      <c r="M1416" s="69"/>
      <c r="N1416" s="69"/>
      <c r="O1416" s="69"/>
      <c r="P1416" s="69"/>
      <c r="Q1416" s="69"/>
      <c r="R1416" s="69"/>
    </row>
    <row r="1417" spans="1:18" hidden="1">
      <c r="A1417" s="16" t="s">
        <v>322</v>
      </c>
      <c r="B1417" s="14">
        <v>793</v>
      </c>
      <c r="C1417" s="15" t="s">
        <v>69</v>
      </c>
      <c r="D1417" s="15" t="s">
        <v>122</v>
      </c>
      <c r="E1417" s="15" t="s">
        <v>274</v>
      </c>
      <c r="F1417" s="15" t="s">
        <v>36</v>
      </c>
      <c r="G1417" s="70">
        <f>G1418</f>
        <v>0</v>
      </c>
      <c r="H1417" s="70"/>
      <c r="I1417" s="70"/>
      <c r="J1417" s="176"/>
      <c r="K1417" s="69"/>
      <c r="L1417" s="69"/>
      <c r="M1417" s="69"/>
      <c r="N1417" s="69"/>
      <c r="O1417" s="69"/>
      <c r="P1417" s="69"/>
      <c r="Q1417" s="69"/>
      <c r="R1417" s="69"/>
    </row>
    <row r="1418" spans="1:18" ht="26.4" hidden="1">
      <c r="A1418" s="16" t="s">
        <v>37</v>
      </c>
      <c r="B1418" s="14">
        <v>793</v>
      </c>
      <c r="C1418" s="15" t="s">
        <v>69</v>
      </c>
      <c r="D1418" s="15" t="s">
        <v>122</v>
      </c>
      <c r="E1418" s="15" t="s">
        <v>274</v>
      </c>
      <c r="F1418" s="15" t="s">
        <v>38</v>
      </c>
      <c r="G1418" s="70"/>
      <c r="H1418" s="70">
        <v>0</v>
      </c>
      <c r="I1418" s="70">
        <v>0</v>
      </c>
      <c r="J1418" s="176"/>
      <c r="K1418" s="69"/>
      <c r="L1418" s="69"/>
      <c r="M1418" s="69"/>
      <c r="N1418" s="69"/>
      <c r="O1418" s="69"/>
      <c r="P1418" s="69"/>
      <c r="Q1418" s="69"/>
      <c r="R1418" s="69"/>
    </row>
    <row r="1419" spans="1:18" ht="38.25" hidden="1" customHeight="1">
      <c r="A1419" s="16" t="s">
        <v>1034</v>
      </c>
      <c r="B1419" s="14">
        <v>793</v>
      </c>
      <c r="C1419" s="15" t="s">
        <v>69</v>
      </c>
      <c r="D1419" s="15" t="s">
        <v>122</v>
      </c>
      <c r="E1419" s="15" t="s">
        <v>1031</v>
      </c>
      <c r="F1419" s="15"/>
      <c r="G1419" s="70">
        <f>G1420</f>
        <v>0</v>
      </c>
      <c r="H1419" s="70">
        <f t="shared" ref="H1419:I1420" si="378">H1420</f>
        <v>0</v>
      </c>
      <c r="I1419" s="70">
        <f t="shared" si="378"/>
        <v>0</v>
      </c>
      <c r="J1419" s="176"/>
      <c r="K1419" s="69"/>
      <c r="L1419" s="69"/>
      <c r="M1419" s="69"/>
      <c r="N1419" s="69"/>
      <c r="O1419" s="69"/>
      <c r="P1419" s="69"/>
      <c r="Q1419" s="69"/>
      <c r="R1419" s="69"/>
    </row>
    <row r="1420" spans="1:18" ht="28.5" hidden="1" customHeight="1">
      <c r="A1420" s="16" t="s">
        <v>37</v>
      </c>
      <c r="B1420" s="14">
        <v>793</v>
      </c>
      <c r="C1420" s="15" t="s">
        <v>69</v>
      </c>
      <c r="D1420" s="15" t="s">
        <v>122</v>
      </c>
      <c r="E1420" s="15" t="s">
        <v>1031</v>
      </c>
      <c r="F1420" s="15" t="s">
        <v>36</v>
      </c>
      <c r="G1420" s="70">
        <f>G1421</f>
        <v>0</v>
      </c>
      <c r="H1420" s="70">
        <f t="shared" si="378"/>
        <v>0</v>
      </c>
      <c r="I1420" s="70">
        <f t="shared" si="378"/>
        <v>0</v>
      </c>
      <c r="J1420" s="176"/>
      <c r="K1420" s="69"/>
      <c r="L1420" s="69"/>
      <c r="M1420" s="69"/>
      <c r="N1420" s="69"/>
      <c r="O1420" s="69"/>
      <c r="P1420" s="69"/>
      <c r="Q1420" s="69"/>
      <c r="R1420" s="69"/>
    </row>
    <row r="1421" spans="1:18" ht="26.4" hidden="1">
      <c r="A1421" s="16" t="s">
        <v>37</v>
      </c>
      <c r="B1421" s="14">
        <v>793</v>
      </c>
      <c r="C1421" s="15" t="s">
        <v>69</v>
      </c>
      <c r="D1421" s="15" t="s">
        <v>122</v>
      </c>
      <c r="E1421" s="15" t="s">
        <v>1031</v>
      </c>
      <c r="F1421" s="15" t="s">
        <v>38</v>
      </c>
      <c r="G1421" s="70"/>
      <c r="H1421" s="70">
        <v>0</v>
      </c>
      <c r="I1421" s="70">
        <v>0</v>
      </c>
      <c r="J1421" s="176"/>
      <c r="K1421" s="69"/>
      <c r="L1421" s="69"/>
      <c r="M1421" s="69"/>
      <c r="N1421" s="69"/>
      <c r="O1421" s="69"/>
      <c r="P1421" s="69"/>
      <c r="Q1421" s="69"/>
      <c r="R1421" s="69"/>
    </row>
    <row r="1422" spans="1:18" s="22" customFormat="1" ht="42" customHeight="1">
      <c r="A1422" s="34" t="s">
        <v>772</v>
      </c>
      <c r="B1422" s="35">
        <v>793</v>
      </c>
      <c r="C1422" s="36" t="s">
        <v>69</v>
      </c>
      <c r="D1422" s="36" t="s">
        <v>68</v>
      </c>
      <c r="E1422" s="36"/>
      <c r="F1422" s="36"/>
      <c r="G1422" s="71">
        <f>G1423+G1453</f>
        <v>5900580</v>
      </c>
      <c r="H1422" s="71">
        <f t="shared" ref="H1422:I1422" si="379">H1423</f>
        <v>2250000</v>
      </c>
      <c r="I1422" s="71">
        <f t="shared" si="379"/>
        <v>2250000</v>
      </c>
      <c r="J1422" s="334"/>
      <c r="K1422" s="61"/>
      <c r="L1422" s="61"/>
      <c r="M1422" s="61"/>
      <c r="N1422" s="61"/>
      <c r="O1422" s="61"/>
      <c r="P1422" s="249"/>
      <c r="Q1422" s="249"/>
      <c r="R1422" s="61"/>
    </row>
    <row r="1423" spans="1:18" s="28" customFormat="1" ht="71.25" customHeight="1">
      <c r="A1423" s="362" t="s">
        <v>1178</v>
      </c>
      <c r="B1423" s="14">
        <v>793</v>
      </c>
      <c r="C1423" s="15" t="s">
        <v>69</v>
      </c>
      <c r="D1423" s="15" t="s">
        <v>68</v>
      </c>
      <c r="E1423" s="15" t="s">
        <v>250</v>
      </c>
      <c r="F1423" s="39"/>
      <c r="G1423" s="70">
        <f>G1429+G1424+G1434+G1439+G1445+G1446+G1440+G1449</f>
        <v>5900580</v>
      </c>
      <c r="H1423" s="70">
        <f t="shared" ref="H1423:I1423" si="380">H1429+H1424+H1434+H1439+H1445</f>
        <v>2250000</v>
      </c>
      <c r="I1423" s="70">
        <f t="shared" si="380"/>
        <v>2250000</v>
      </c>
      <c r="J1423" s="176"/>
      <c r="K1423" s="323"/>
      <c r="L1423" s="323"/>
      <c r="M1423" s="323"/>
      <c r="N1423" s="323"/>
      <c r="O1423" s="323"/>
      <c r="P1423" s="323"/>
      <c r="Q1423" s="323"/>
      <c r="R1423" s="323"/>
    </row>
    <row r="1424" spans="1:18" s="28" customFormat="1" ht="26.4" hidden="1">
      <c r="A1424" s="40" t="s">
        <v>603</v>
      </c>
      <c r="B1424" s="14">
        <v>793</v>
      </c>
      <c r="C1424" s="15" t="s">
        <v>69</v>
      </c>
      <c r="D1424" s="15" t="s">
        <v>68</v>
      </c>
      <c r="E1424" s="15" t="s">
        <v>639</v>
      </c>
      <c r="F1424" s="39"/>
      <c r="G1424" s="70">
        <f>G1427+G1425</f>
        <v>0</v>
      </c>
      <c r="H1424" s="70"/>
      <c r="I1424" s="70"/>
      <c r="J1424" s="176"/>
      <c r="K1424" s="323"/>
      <c r="L1424" s="323"/>
      <c r="M1424" s="323"/>
      <c r="N1424" s="323"/>
      <c r="O1424" s="323"/>
      <c r="P1424" s="323"/>
      <c r="Q1424" s="323"/>
      <c r="R1424" s="323"/>
    </row>
    <row r="1425" spans="1:18" s="28" customFormat="1" hidden="1">
      <c r="A1425" s="16" t="s">
        <v>155</v>
      </c>
      <c r="B1425" s="14">
        <v>793</v>
      </c>
      <c r="C1425" s="15" t="s">
        <v>69</v>
      </c>
      <c r="D1425" s="15" t="s">
        <v>68</v>
      </c>
      <c r="E1425" s="15" t="s">
        <v>639</v>
      </c>
      <c r="F1425" s="15" t="s">
        <v>156</v>
      </c>
      <c r="G1425" s="70">
        <f>G1426</f>
        <v>0</v>
      </c>
      <c r="H1425" s="70"/>
      <c r="I1425" s="70"/>
      <c r="J1425" s="176"/>
      <c r="K1425" s="323"/>
      <c r="L1425" s="323"/>
      <c r="M1425" s="323"/>
      <c r="N1425" s="323"/>
      <c r="O1425" s="323"/>
      <c r="P1425" s="323"/>
      <c r="Q1425" s="323"/>
      <c r="R1425" s="323"/>
    </row>
    <row r="1426" spans="1:18" s="28" customFormat="1" hidden="1">
      <c r="A1426" s="16" t="s">
        <v>168</v>
      </c>
      <c r="B1426" s="14">
        <v>793</v>
      </c>
      <c r="C1426" s="15" t="s">
        <v>69</v>
      </c>
      <c r="D1426" s="15" t="s">
        <v>68</v>
      </c>
      <c r="E1426" s="15" t="s">
        <v>639</v>
      </c>
      <c r="F1426" s="15" t="s">
        <v>169</v>
      </c>
      <c r="G1426" s="70"/>
      <c r="H1426" s="70"/>
      <c r="I1426" s="70"/>
      <c r="J1426" s="176"/>
      <c r="K1426" s="323"/>
      <c r="L1426" s="323"/>
      <c r="M1426" s="323"/>
      <c r="N1426" s="323"/>
      <c r="O1426" s="323"/>
      <c r="P1426" s="323"/>
      <c r="Q1426" s="323"/>
      <c r="R1426" s="323"/>
    </row>
    <row r="1427" spans="1:18" ht="17.25" hidden="1" customHeight="1">
      <c r="A1427" s="16" t="s">
        <v>62</v>
      </c>
      <c r="B1427" s="14">
        <v>793</v>
      </c>
      <c r="C1427" s="15" t="s">
        <v>69</v>
      </c>
      <c r="D1427" s="15" t="s">
        <v>68</v>
      </c>
      <c r="E1427" s="15" t="s">
        <v>602</v>
      </c>
      <c r="F1427" s="15" t="s">
        <v>63</v>
      </c>
      <c r="G1427" s="70">
        <f>G1428</f>
        <v>0</v>
      </c>
      <c r="H1427" s="70">
        <f>H1428</f>
        <v>0</v>
      </c>
      <c r="I1427" s="70">
        <f>I1428</f>
        <v>0</v>
      </c>
      <c r="J1427" s="176"/>
      <c r="K1427" s="69"/>
      <c r="L1427" s="69"/>
      <c r="M1427" s="69"/>
      <c r="N1427" s="69"/>
      <c r="O1427" s="69"/>
      <c r="P1427" s="69"/>
      <c r="Q1427" s="69"/>
      <c r="R1427" s="69"/>
    </row>
    <row r="1428" spans="1:18" ht="13.5" hidden="1" customHeight="1">
      <c r="A1428" s="16" t="s">
        <v>178</v>
      </c>
      <c r="B1428" s="14">
        <v>793</v>
      </c>
      <c r="C1428" s="15" t="s">
        <v>69</v>
      </c>
      <c r="D1428" s="15" t="s">
        <v>68</v>
      </c>
      <c r="E1428" s="15" t="s">
        <v>602</v>
      </c>
      <c r="F1428" s="15" t="s">
        <v>179</v>
      </c>
      <c r="G1428" s="70">
        <f>2715000-2715000</f>
        <v>0</v>
      </c>
      <c r="H1428" s="70"/>
      <c r="I1428" s="70"/>
      <c r="J1428" s="176"/>
      <c r="K1428" s="69"/>
      <c r="L1428" s="69"/>
      <c r="M1428" s="69"/>
      <c r="N1428" s="69"/>
      <c r="O1428" s="69"/>
      <c r="P1428" s="69"/>
      <c r="Q1428" s="69"/>
      <c r="R1428" s="69"/>
    </row>
    <row r="1429" spans="1:18" ht="21" hidden="1" customHeight="1">
      <c r="A1429" s="16" t="s">
        <v>184</v>
      </c>
      <c r="B1429" s="14">
        <v>793</v>
      </c>
      <c r="C1429" s="15" t="s">
        <v>69</v>
      </c>
      <c r="D1429" s="15" t="s">
        <v>68</v>
      </c>
      <c r="E1429" s="15" t="s">
        <v>135</v>
      </c>
      <c r="F1429" s="15"/>
      <c r="G1429" s="70">
        <f t="shared" ref="G1429:I1430" si="381">G1430</f>
        <v>0</v>
      </c>
      <c r="H1429" s="70">
        <f t="shared" si="381"/>
        <v>0</v>
      </c>
      <c r="I1429" s="70">
        <f t="shared" si="381"/>
        <v>0</v>
      </c>
      <c r="J1429" s="176"/>
      <c r="K1429" s="69"/>
      <c r="L1429" s="69"/>
      <c r="M1429" s="69"/>
      <c r="N1429" s="69"/>
      <c r="O1429" s="69"/>
      <c r="P1429" s="69"/>
      <c r="Q1429" s="69"/>
      <c r="R1429" s="69"/>
    </row>
    <row r="1430" spans="1:18" ht="24.75" hidden="1" customHeight="1">
      <c r="A1430" s="16" t="s">
        <v>322</v>
      </c>
      <c r="B1430" s="14">
        <v>793</v>
      </c>
      <c r="C1430" s="15" t="s">
        <v>69</v>
      </c>
      <c r="D1430" s="15" t="s">
        <v>68</v>
      </c>
      <c r="E1430" s="15" t="s">
        <v>135</v>
      </c>
      <c r="F1430" s="15" t="s">
        <v>36</v>
      </c>
      <c r="G1430" s="70">
        <f t="shared" si="381"/>
        <v>0</v>
      </c>
      <c r="H1430" s="70">
        <f t="shared" si="381"/>
        <v>0</v>
      </c>
      <c r="I1430" s="70">
        <f t="shared" si="381"/>
        <v>0</v>
      </c>
      <c r="J1430" s="176"/>
      <c r="K1430" s="69"/>
      <c r="L1430" s="69"/>
      <c r="M1430" s="69"/>
      <c r="N1430" s="69"/>
      <c r="O1430" s="69"/>
      <c r="P1430" s="69"/>
      <c r="Q1430" s="69"/>
      <c r="R1430" s="69"/>
    </row>
    <row r="1431" spans="1:18" ht="26.4" hidden="1">
      <c r="A1431" s="16" t="s">
        <v>37</v>
      </c>
      <c r="B1431" s="14">
        <v>793</v>
      </c>
      <c r="C1431" s="15" t="s">
        <v>69</v>
      </c>
      <c r="D1431" s="15" t="s">
        <v>68</v>
      </c>
      <c r="E1431" s="15" t="s">
        <v>135</v>
      </c>
      <c r="F1431" s="15" t="s">
        <v>38</v>
      </c>
      <c r="G1431" s="70"/>
      <c r="H1431" s="70"/>
      <c r="I1431" s="70"/>
      <c r="J1431" s="176"/>
      <c r="K1431" s="69"/>
      <c r="L1431" s="69"/>
      <c r="M1431" s="69"/>
      <c r="N1431" s="69"/>
      <c r="O1431" s="69"/>
      <c r="P1431" s="69"/>
      <c r="Q1431" s="69"/>
      <c r="R1431" s="69"/>
    </row>
    <row r="1432" spans="1:18" s="28" customFormat="1" ht="67.5" customHeight="1">
      <c r="A1432" s="40" t="s">
        <v>333</v>
      </c>
      <c r="B1432" s="14">
        <v>793</v>
      </c>
      <c r="C1432" s="15" t="s">
        <v>69</v>
      </c>
      <c r="D1432" s="15" t="s">
        <v>68</v>
      </c>
      <c r="E1432" s="15" t="s">
        <v>137</v>
      </c>
      <c r="F1432" s="39"/>
      <c r="G1432" s="70">
        <f>G1433</f>
        <v>250000</v>
      </c>
      <c r="H1432" s="70">
        <f t="shared" ref="H1432:I1433" si="382">H1433</f>
        <v>250000</v>
      </c>
      <c r="I1432" s="70">
        <f t="shared" si="382"/>
        <v>250000</v>
      </c>
      <c r="J1432" s="176"/>
      <c r="K1432" s="323"/>
      <c r="L1432" s="323"/>
      <c r="M1432" s="323"/>
      <c r="N1432" s="323"/>
      <c r="O1432" s="323"/>
      <c r="P1432" s="323"/>
      <c r="Q1432" s="323"/>
      <c r="R1432" s="323"/>
    </row>
    <row r="1433" spans="1:18" s="28" customFormat="1">
      <c r="A1433" s="16" t="s">
        <v>322</v>
      </c>
      <c r="B1433" s="14">
        <v>793</v>
      </c>
      <c r="C1433" s="15" t="s">
        <v>69</v>
      </c>
      <c r="D1433" s="15" t="s">
        <v>68</v>
      </c>
      <c r="E1433" s="15" t="s">
        <v>137</v>
      </c>
      <c r="F1433" s="15" t="s">
        <v>36</v>
      </c>
      <c r="G1433" s="70">
        <f>G1434</f>
        <v>250000</v>
      </c>
      <c r="H1433" s="70">
        <f t="shared" si="382"/>
        <v>250000</v>
      </c>
      <c r="I1433" s="70">
        <f t="shared" si="382"/>
        <v>250000</v>
      </c>
      <c r="J1433" s="176"/>
      <c r="K1433" s="323"/>
      <c r="L1433" s="323"/>
      <c r="M1433" s="323"/>
      <c r="N1433" s="323"/>
      <c r="O1433" s="323"/>
      <c r="P1433" s="323"/>
      <c r="Q1433" s="323"/>
      <c r="R1433" s="323"/>
    </row>
    <row r="1434" spans="1:18" s="28" customFormat="1" ht="26.4">
      <c r="A1434" s="16" t="s">
        <v>37</v>
      </c>
      <c r="B1434" s="14">
        <v>793</v>
      </c>
      <c r="C1434" s="15" t="s">
        <v>69</v>
      </c>
      <c r="D1434" s="15" t="s">
        <v>68</v>
      </c>
      <c r="E1434" s="15" t="s">
        <v>137</v>
      </c>
      <c r="F1434" s="15" t="s">
        <v>38</v>
      </c>
      <c r="G1434" s="70">
        <v>250000</v>
      </c>
      <c r="H1434" s="70">
        <v>250000</v>
      </c>
      <c r="I1434" s="70">
        <v>250000</v>
      </c>
      <c r="J1434" s="248"/>
      <c r="K1434" s="323"/>
      <c r="L1434" s="323"/>
      <c r="M1434" s="323"/>
      <c r="N1434" s="323"/>
      <c r="O1434" s="323"/>
      <c r="P1434" s="323"/>
      <c r="Q1434" s="323"/>
      <c r="R1434" s="323"/>
    </row>
    <row r="1435" spans="1:18" ht="53.25" hidden="1" customHeight="1">
      <c r="A1435" s="57" t="s">
        <v>481</v>
      </c>
      <c r="B1435" s="14">
        <v>793</v>
      </c>
      <c r="C1435" s="15" t="s">
        <v>69</v>
      </c>
      <c r="D1435" s="15" t="s">
        <v>68</v>
      </c>
      <c r="E1435" s="15" t="s">
        <v>251</v>
      </c>
      <c r="F1435" s="15"/>
      <c r="G1435" s="70">
        <f>G1438+G1436</f>
        <v>0</v>
      </c>
      <c r="H1435" s="70">
        <f t="shared" ref="H1435:I1435" si="383">H1438+H1436</f>
        <v>0</v>
      </c>
      <c r="I1435" s="70">
        <f t="shared" si="383"/>
        <v>0</v>
      </c>
      <c r="J1435" s="176"/>
      <c r="K1435" s="69"/>
      <c r="L1435" s="69"/>
      <c r="M1435" s="69"/>
      <c r="N1435" s="69"/>
      <c r="O1435" s="69"/>
      <c r="P1435" s="69"/>
      <c r="Q1435" s="69"/>
      <c r="R1435" s="69"/>
    </row>
    <row r="1436" spans="1:18" hidden="1">
      <c r="A1436" s="16" t="s">
        <v>322</v>
      </c>
      <c r="B1436" s="14">
        <v>793</v>
      </c>
      <c r="C1436" s="15" t="s">
        <v>69</v>
      </c>
      <c r="D1436" s="15" t="s">
        <v>68</v>
      </c>
      <c r="E1436" s="15" t="s">
        <v>251</v>
      </c>
      <c r="F1436" s="15" t="s">
        <v>36</v>
      </c>
      <c r="G1436" s="70">
        <f>G1437</f>
        <v>0</v>
      </c>
      <c r="H1436" s="70">
        <f>H1437</f>
        <v>0</v>
      </c>
      <c r="I1436" s="70">
        <f>I1437</f>
        <v>0</v>
      </c>
      <c r="J1436" s="176"/>
      <c r="K1436" s="69"/>
      <c r="L1436" s="69"/>
      <c r="M1436" s="69"/>
      <c r="N1436" s="69"/>
      <c r="O1436" s="69"/>
      <c r="P1436" s="69"/>
      <c r="Q1436" s="69"/>
      <c r="R1436" s="69"/>
    </row>
    <row r="1437" spans="1:18" ht="26.4" hidden="1">
      <c r="A1437" s="16" t="s">
        <v>37</v>
      </c>
      <c r="B1437" s="14">
        <v>793</v>
      </c>
      <c r="C1437" s="15" t="s">
        <v>69</v>
      </c>
      <c r="D1437" s="15" t="s">
        <v>68</v>
      </c>
      <c r="E1437" s="15" t="s">
        <v>251</v>
      </c>
      <c r="F1437" s="15" t="s">
        <v>38</v>
      </c>
      <c r="G1437" s="70">
        <f>30000-30000</f>
        <v>0</v>
      </c>
      <c r="H1437" s="70"/>
      <c r="I1437" s="70"/>
      <c r="J1437" s="176"/>
      <c r="K1437" s="69"/>
      <c r="L1437" s="69"/>
      <c r="M1437" s="69"/>
      <c r="N1437" s="69"/>
      <c r="O1437" s="69"/>
      <c r="P1437" s="69"/>
      <c r="Q1437" s="69"/>
      <c r="R1437" s="69"/>
    </row>
    <row r="1438" spans="1:18" ht="17.25" hidden="1" customHeight="1">
      <c r="A1438" s="16" t="s">
        <v>62</v>
      </c>
      <c r="B1438" s="14">
        <v>793</v>
      </c>
      <c r="C1438" s="15" t="s">
        <v>69</v>
      </c>
      <c r="D1438" s="15" t="s">
        <v>68</v>
      </c>
      <c r="E1438" s="15" t="s">
        <v>252</v>
      </c>
      <c r="F1438" s="15" t="s">
        <v>63</v>
      </c>
      <c r="G1438" s="70">
        <f>G1439</f>
        <v>0</v>
      </c>
      <c r="H1438" s="70">
        <f>H1439</f>
        <v>0</v>
      </c>
      <c r="I1438" s="70">
        <f>I1439</f>
        <v>0</v>
      </c>
      <c r="J1438" s="176"/>
      <c r="K1438" s="69"/>
      <c r="L1438" s="69"/>
      <c r="M1438" s="69"/>
      <c r="N1438" s="69"/>
      <c r="O1438" s="69"/>
      <c r="P1438" s="69"/>
      <c r="Q1438" s="69"/>
      <c r="R1438" s="69"/>
    </row>
    <row r="1439" spans="1:18" ht="13.5" hidden="1" customHeight="1">
      <c r="A1439" s="16" t="s">
        <v>178</v>
      </c>
      <c r="B1439" s="14">
        <v>793</v>
      </c>
      <c r="C1439" s="15" t="s">
        <v>69</v>
      </c>
      <c r="D1439" s="15" t="s">
        <v>68</v>
      </c>
      <c r="E1439" s="15" t="s">
        <v>252</v>
      </c>
      <c r="F1439" s="15" t="s">
        <v>179</v>
      </c>
      <c r="G1439" s="70"/>
      <c r="H1439" s="70"/>
      <c r="I1439" s="70"/>
      <c r="J1439" s="176"/>
      <c r="K1439" s="69"/>
      <c r="L1439" s="69"/>
      <c r="M1439" s="69"/>
      <c r="N1439" s="69"/>
      <c r="O1439" s="69"/>
      <c r="P1439" s="69"/>
      <c r="Q1439" s="69"/>
      <c r="R1439" s="69"/>
    </row>
    <row r="1440" spans="1:18" ht="38.25" hidden="1" customHeight="1">
      <c r="A1440" s="16" t="s">
        <v>1034</v>
      </c>
      <c r="B1440" s="14">
        <v>793</v>
      </c>
      <c r="C1440" s="15" t="s">
        <v>69</v>
      </c>
      <c r="D1440" s="15" t="s">
        <v>122</v>
      </c>
      <c r="E1440" s="15" t="s">
        <v>1031</v>
      </c>
      <c r="F1440" s="15"/>
      <c r="G1440" s="70">
        <f>G1441</f>
        <v>0</v>
      </c>
      <c r="H1440" s="70">
        <f t="shared" ref="H1440:I1441" si="384">H1441</f>
        <v>0</v>
      </c>
      <c r="I1440" s="70">
        <f t="shared" si="384"/>
        <v>0</v>
      </c>
      <c r="J1440" s="176"/>
      <c r="K1440" s="69"/>
      <c r="L1440" s="69"/>
      <c r="M1440" s="69"/>
      <c r="N1440" s="69"/>
      <c r="O1440" s="69"/>
      <c r="P1440" s="69"/>
      <c r="Q1440" s="69"/>
      <c r="R1440" s="69"/>
    </row>
    <row r="1441" spans="1:18" ht="28.5" hidden="1" customHeight="1">
      <c r="A1441" s="16" t="s">
        <v>37</v>
      </c>
      <c r="B1441" s="14">
        <v>793</v>
      </c>
      <c r="C1441" s="15" t="s">
        <v>69</v>
      </c>
      <c r="D1441" s="15" t="s">
        <v>122</v>
      </c>
      <c r="E1441" s="15" t="s">
        <v>1031</v>
      </c>
      <c r="F1441" s="15" t="s">
        <v>36</v>
      </c>
      <c r="G1441" s="70">
        <f>G1442</f>
        <v>0</v>
      </c>
      <c r="H1441" s="70">
        <f t="shared" si="384"/>
        <v>0</v>
      </c>
      <c r="I1441" s="70">
        <f t="shared" si="384"/>
        <v>0</v>
      </c>
      <c r="J1441" s="176"/>
      <c r="K1441" s="69"/>
      <c r="L1441" s="69"/>
      <c r="M1441" s="69"/>
      <c r="N1441" s="69"/>
      <c r="O1441" s="69"/>
      <c r="P1441" s="69"/>
      <c r="Q1441" s="69"/>
      <c r="R1441" s="69"/>
    </row>
    <row r="1442" spans="1:18" ht="26.4" hidden="1">
      <c r="A1442" s="16" t="s">
        <v>37</v>
      </c>
      <c r="B1442" s="14">
        <v>793</v>
      </c>
      <c r="C1442" s="15" t="s">
        <v>69</v>
      </c>
      <c r="D1442" s="15" t="s">
        <v>122</v>
      </c>
      <c r="E1442" s="15" t="s">
        <v>1031</v>
      </c>
      <c r="F1442" s="15" t="s">
        <v>38</v>
      </c>
      <c r="G1442" s="70"/>
      <c r="H1442" s="70">
        <v>0</v>
      </c>
      <c r="I1442" s="70">
        <v>0</v>
      </c>
      <c r="J1442" s="176"/>
      <c r="K1442" s="69"/>
      <c r="L1442" s="69"/>
      <c r="M1442" s="69"/>
      <c r="N1442" s="69"/>
      <c r="O1442" s="69"/>
      <c r="P1442" s="69"/>
      <c r="Q1442" s="69"/>
      <c r="R1442" s="69"/>
    </row>
    <row r="1443" spans="1:18" ht="46.5" customHeight="1">
      <c r="A1443" s="57" t="s">
        <v>763</v>
      </c>
      <c r="B1443" s="14">
        <v>793</v>
      </c>
      <c r="C1443" s="15" t="s">
        <v>69</v>
      </c>
      <c r="D1443" s="15" t="s">
        <v>68</v>
      </c>
      <c r="E1443" s="15" t="s">
        <v>480</v>
      </c>
      <c r="F1443" s="15"/>
      <c r="G1443" s="70">
        <f>G1444</f>
        <v>2000000</v>
      </c>
      <c r="H1443" s="70">
        <f t="shared" ref="H1443:I1443" si="385">H1444</f>
        <v>2000000</v>
      </c>
      <c r="I1443" s="70">
        <f t="shared" si="385"/>
        <v>2000000</v>
      </c>
      <c r="J1443" s="176"/>
      <c r="K1443" s="176"/>
      <c r="L1443" s="176"/>
      <c r="M1443" s="176"/>
      <c r="N1443" s="176"/>
      <c r="O1443" s="176"/>
      <c r="P1443" s="69"/>
      <c r="Q1443" s="69"/>
      <c r="R1443" s="69"/>
    </row>
    <row r="1444" spans="1:18">
      <c r="A1444" s="16" t="s">
        <v>322</v>
      </c>
      <c r="B1444" s="14">
        <v>793</v>
      </c>
      <c r="C1444" s="15" t="s">
        <v>69</v>
      </c>
      <c r="D1444" s="15" t="s">
        <v>68</v>
      </c>
      <c r="E1444" s="15" t="s">
        <v>480</v>
      </c>
      <c r="F1444" s="15" t="s">
        <v>36</v>
      </c>
      <c r="G1444" s="70">
        <f>G1445</f>
        <v>2000000</v>
      </c>
      <c r="H1444" s="70">
        <f>H1445</f>
        <v>2000000</v>
      </c>
      <c r="I1444" s="70">
        <f>I1445</f>
        <v>2000000</v>
      </c>
      <c r="J1444" s="176"/>
      <c r="K1444" s="69"/>
      <c r="L1444" s="69"/>
      <c r="M1444" s="69"/>
      <c r="N1444" s="69"/>
      <c r="O1444" s="69"/>
      <c r="P1444" s="69"/>
      <c r="Q1444" s="69"/>
      <c r="R1444" s="69"/>
    </row>
    <row r="1445" spans="1:18" ht="26.4">
      <c r="A1445" s="16" t="s">
        <v>37</v>
      </c>
      <c r="B1445" s="14">
        <v>793</v>
      </c>
      <c r="C1445" s="15" t="s">
        <v>69</v>
      </c>
      <c r="D1445" s="15" t="s">
        <v>68</v>
      </c>
      <c r="E1445" s="15" t="s">
        <v>480</v>
      </c>
      <c r="F1445" s="15" t="s">
        <v>38</v>
      </c>
      <c r="G1445" s="70">
        <v>2000000</v>
      </c>
      <c r="H1445" s="70">
        <v>2000000</v>
      </c>
      <c r="I1445" s="70">
        <v>2000000</v>
      </c>
      <c r="J1445" s="176"/>
      <c r="K1445" s="69"/>
      <c r="L1445" s="69"/>
      <c r="M1445" s="69"/>
      <c r="N1445" s="69"/>
      <c r="O1445" s="69"/>
      <c r="P1445" s="69"/>
      <c r="Q1445" s="69"/>
      <c r="R1445" s="69"/>
    </row>
    <row r="1446" spans="1:18" ht="79.5" hidden="1" customHeight="1">
      <c r="A1446" s="57" t="s">
        <v>976</v>
      </c>
      <c r="B1446" s="14">
        <v>793</v>
      </c>
      <c r="C1446" s="15" t="s">
        <v>69</v>
      </c>
      <c r="D1446" s="15" t="s">
        <v>68</v>
      </c>
      <c r="E1446" s="15" t="s">
        <v>482</v>
      </c>
      <c r="F1446" s="15"/>
      <c r="G1446" s="70">
        <f>G1447</f>
        <v>0</v>
      </c>
      <c r="H1446" s="70">
        <f t="shared" ref="H1446:I1446" si="386">H1447</f>
        <v>0</v>
      </c>
      <c r="I1446" s="70">
        <f t="shared" si="386"/>
        <v>0</v>
      </c>
      <c r="J1446" s="176"/>
      <c r="K1446" s="176"/>
      <c r="L1446" s="176"/>
      <c r="M1446" s="176"/>
      <c r="N1446" s="176"/>
      <c r="O1446" s="176"/>
      <c r="P1446" s="69"/>
      <c r="Q1446" s="69"/>
      <c r="R1446" s="69"/>
    </row>
    <row r="1447" spans="1:18" hidden="1">
      <c r="A1447" s="16" t="s">
        <v>322</v>
      </c>
      <c r="B1447" s="14">
        <v>793</v>
      </c>
      <c r="C1447" s="15" t="s">
        <v>69</v>
      </c>
      <c r="D1447" s="15" t="s">
        <v>68</v>
      </c>
      <c r="E1447" s="15" t="s">
        <v>482</v>
      </c>
      <c r="F1447" s="15" t="s">
        <v>156</v>
      </c>
      <c r="G1447" s="70">
        <f>G1448</f>
        <v>0</v>
      </c>
      <c r="H1447" s="70">
        <f>H1448</f>
        <v>0</v>
      </c>
      <c r="I1447" s="70">
        <f>I1448</f>
        <v>0</v>
      </c>
      <c r="J1447" s="176"/>
      <c r="K1447" s="69"/>
      <c r="L1447" s="69"/>
      <c r="M1447" s="69"/>
      <c r="N1447" s="69"/>
      <c r="O1447" s="69"/>
      <c r="P1447" s="69"/>
      <c r="Q1447" s="69"/>
      <c r="R1447" s="69"/>
    </row>
    <row r="1448" spans="1:18" ht="26.4" hidden="1">
      <c r="A1448" s="16" t="s">
        <v>37</v>
      </c>
      <c r="B1448" s="14">
        <v>793</v>
      </c>
      <c r="C1448" s="15" t="s">
        <v>69</v>
      </c>
      <c r="D1448" s="15" t="s">
        <v>68</v>
      </c>
      <c r="E1448" s="15" t="s">
        <v>482</v>
      </c>
      <c r="F1448" s="15" t="s">
        <v>177</v>
      </c>
      <c r="G1448" s="70"/>
      <c r="H1448" s="70"/>
      <c r="I1448" s="70"/>
      <c r="J1448" s="176"/>
      <c r="K1448" s="69"/>
      <c r="L1448" s="69"/>
      <c r="M1448" s="69"/>
      <c r="N1448" s="69"/>
      <c r="O1448" s="69"/>
      <c r="P1448" s="69"/>
      <c r="Q1448" s="69"/>
      <c r="R1448" s="69"/>
    </row>
    <row r="1449" spans="1:18" s="18" customFormat="1" ht="39" customHeight="1">
      <c r="A1449" s="16" t="s">
        <v>1137</v>
      </c>
      <c r="B1449" s="49">
        <v>793</v>
      </c>
      <c r="C1449" s="15" t="s">
        <v>69</v>
      </c>
      <c r="D1449" s="15" t="s">
        <v>68</v>
      </c>
      <c r="E1449" s="15" t="s">
        <v>1136</v>
      </c>
      <c r="F1449" s="15"/>
      <c r="G1449" s="70">
        <f>G1451</f>
        <v>3650580</v>
      </c>
      <c r="H1449" s="70">
        <f>H1451</f>
        <v>0</v>
      </c>
      <c r="I1449" s="70">
        <f>I1451</f>
        <v>0</v>
      </c>
      <c r="J1449" s="176"/>
      <c r="K1449" s="184"/>
      <c r="L1449" s="184"/>
      <c r="M1449" s="184"/>
      <c r="N1449" s="184"/>
      <c r="O1449" s="184"/>
      <c r="P1449" s="184"/>
      <c r="Q1449" s="184"/>
      <c r="R1449" s="184"/>
    </row>
    <row r="1450" spans="1:18" s="18" customFormat="1" ht="39" customHeight="1">
      <c r="A1450" s="16" t="s">
        <v>1092</v>
      </c>
      <c r="B1450" s="49">
        <v>793</v>
      </c>
      <c r="C1450" s="15" t="s">
        <v>69</v>
      </c>
      <c r="D1450" s="15" t="s">
        <v>68</v>
      </c>
      <c r="E1450" s="15" t="s">
        <v>1136</v>
      </c>
      <c r="F1450" s="15"/>
      <c r="G1450" s="70">
        <f>G1451</f>
        <v>3650580</v>
      </c>
      <c r="H1450" s="70">
        <f t="shared" ref="H1450:I1450" si="387">H1451</f>
        <v>0</v>
      </c>
      <c r="I1450" s="70">
        <f t="shared" si="387"/>
        <v>0</v>
      </c>
      <c r="J1450" s="176"/>
      <c r="K1450" s="184"/>
      <c r="L1450" s="184"/>
      <c r="M1450" s="184"/>
      <c r="N1450" s="184"/>
      <c r="O1450" s="184"/>
      <c r="P1450" s="184"/>
      <c r="Q1450" s="184"/>
      <c r="R1450" s="184"/>
    </row>
    <row r="1451" spans="1:18" ht="30.75" customHeight="1">
      <c r="A1451" s="16" t="s">
        <v>35</v>
      </c>
      <c r="B1451" s="49">
        <v>793</v>
      </c>
      <c r="C1451" s="15" t="s">
        <v>69</v>
      </c>
      <c r="D1451" s="15" t="s">
        <v>68</v>
      </c>
      <c r="E1451" s="15" t="s">
        <v>1136</v>
      </c>
      <c r="F1451" s="15" t="s">
        <v>36</v>
      </c>
      <c r="G1451" s="70">
        <f t="shared" ref="G1451:I1451" si="388">G1452</f>
        <v>3650580</v>
      </c>
      <c r="H1451" s="70">
        <f t="shared" si="388"/>
        <v>0</v>
      </c>
      <c r="I1451" s="70">
        <f t="shared" si="388"/>
        <v>0</v>
      </c>
      <c r="J1451" s="176"/>
      <c r="K1451" s="69"/>
      <c r="L1451" s="69"/>
      <c r="M1451" s="69"/>
      <c r="N1451" s="69"/>
      <c r="O1451" s="69"/>
      <c r="P1451" s="69"/>
      <c r="Q1451" s="69"/>
      <c r="R1451" s="69"/>
    </row>
    <row r="1452" spans="1:18" s="18" customFormat="1" ht="34.5" customHeight="1">
      <c r="A1452" s="16" t="s">
        <v>37</v>
      </c>
      <c r="B1452" s="49">
        <v>793</v>
      </c>
      <c r="C1452" s="15" t="s">
        <v>69</v>
      </c>
      <c r="D1452" s="15" t="s">
        <v>68</v>
      </c>
      <c r="E1452" s="15" t="s">
        <v>1136</v>
      </c>
      <c r="F1452" s="15" t="s">
        <v>38</v>
      </c>
      <c r="G1452" s="70">
        <v>3650580</v>
      </c>
      <c r="H1452" s="70"/>
      <c r="I1452" s="70"/>
      <c r="J1452" s="176"/>
      <c r="K1452" s="184"/>
      <c r="L1452" s="184"/>
      <c r="M1452" s="184"/>
      <c r="N1452" s="184"/>
      <c r="O1452" s="184"/>
      <c r="P1452" s="184"/>
      <c r="Q1452" s="184"/>
      <c r="R1452" s="184"/>
    </row>
    <row r="1453" spans="1:18" s="28" customFormat="1" ht="24.75" hidden="1" customHeight="1">
      <c r="A1453" s="37" t="s">
        <v>167</v>
      </c>
      <c r="B1453" s="14">
        <v>793</v>
      </c>
      <c r="C1453" s="15" t="s">
        <v>69</v>
      </c>
      <c r="D1453" s="15" t="s">
        <v>68</v>
      </c>
      <c r="E1453" s="15" t="s">
        <v>232</v>
      </c>
      <c r="F1453" s="39"/>
      <c r="G1453" s="70">
        <f t="shared" ref="G1453:I1457" si="389">G1454</f>
        <v>0</v>
      </c>
      <c r="H1453" s="70">
        <f t="shared" si="389"/>
        <v>0</v>
      </c>
      <c r="I1453" s="70">
        <f t="shared" si="389"/>
        <v>0</v>
      </c>
      <c r="J1453" s="176"/>
      <c r="K1453" s="323"/>
      <c r="L1453" s="323"/>
      <c r="M1453" s="323"/>
      <c r="N1453" s="323"/>
      <c r="O1453" s="323"/>
      <c r="P1453" s="323"/>
      <c r="Q1453" s="323"/>
      <c r="R1453" s="323"/>
    </row>
    <row r="1454" spans="1:18" ht="26.4" hidden="1">
      <c r="A1454" s="37" t="s">
        <v>167</v>
      </c>
      <c r="B1454" s="14">
        <v>793</v>
      </c>
      <c r="C1454" s="15" t="s">
        <v>69</v>
      </c>
      <c r="D1454" s="15" t="s">
        <v>68</v>
      </c>
      <c r="E1454" s="15" t="s">
        <v>274</v>
      </c>
      <c r="F1454" s="14"/>
      <c r="G1454" s="70">
        <f>G1457+G1455</f>
        <v>0</v>
      </c>
      <c r="H1454" s="70">
        <f>H1457</f>
        <v>0</v>
      </c>
      <c r="I1454" s="70">
        <f>I1457</f>
        <v>0</v>
      </c>
      <c r="J1454" s="176"/>
      <c r="K1454" s="69"/>
      <c r="L1454" s="69"/>
      <c r="M1454" s="69"/>
      <c r="N1454" s="69"/>
      <c r="O1454" s="69"/>
      <c r="P1454" s="69"/>
      <c r="Q1454" s="69"/>
      <c r="R1454" s="69"/>
    </row>
    <row r="1455" spans="1:18" hidden="1">
      <c r="A1455" s="16" t="s">
        <v>322</v>
      </c>
      <c r="B1455" s="14">
        <v>793</v>
      </c>
      <c r="C1455" s="15" t="s">
        <v>69</v>
      </c>
      <c r="D1455" s="15" t="s">
        <v>68</v>
      </c>
      <c r="E1455" s="15" t="s">
        <v>274</v>
      </c>
      <c r="F1455" s="15" t="s">
        <v>36</v>
      </c>
      <c r="G1455" s="70">
        <f>G1456</f>
        <v>0</v>
      </c>
      <c r="H1455" s="70"/>
      <c r="I1455" s="70"/>
      <c r="J1455" s="176"/>
      <c r="K1455" s="69"/>
      <c r="L1455" s="69"/>
      <c r="M1455" s="69"/>
      <c r="N1455" s="69"/>
      <c r="O1455" s="69"/>
      <c r="P1455" s="69"/>
      <c r="Q1455" s="69"/>
      <c r="R1455" s="69"/>
    </row>
    <row r="1456" spans="1:18" ht="26.4" hidden="1">
      <c r="A1456" s="16" t="s">
        <v>37</v>
      </c>
      <c r="B1456" s="14">
        <v>793</v>
      </c>
      <c r="C1456" s="15" t="s">
        <v>69</v>
      </c>
      <c r="D1456" s="15" t="s">
        <v>68</v>
      </c>
      <c r="E1456" s="15" t="s">
        <v>274</v>
      </c>
      <c r="F1456" s="15" t="s">
        <v>38</v>
      </c>
      <c r="G1456" s="70"/>
      <c r="H1456" s="70"/>
      <c r="I1456" s="70"/>
      <c r="J1456" s="176"/>
      <c r="K1456" s="69"/>
      <c r="L1456" s="69"/>
      <c r="M1456" s="69"/>
      <c r="N1456" s="69"/>
      <c r="O1456" s="69"/>
      <c r="P1456" s="69"/>
      <c r="Q1456" s="69"/>
      <c r="R1456" s="69"/>
    </row>
    <row r="1457" spans="1:18" hidden="1">
      <c r="A1457" s="16" t="s">
        <v>155</v>
      </c>
      <c r="B1457" s="14">
        <v>793</v>
      </c>
      <c r="C1457" s="15" t="s">
        <v>69</v>
      </c>
      <c r="D1457" s="15" t="s">
        <v>68</v>
      </c>
      <c r="E1457" s="15" t="s">
        <v>274</v>
      </c>
      <c r="F1457" s="15" t="s">
        <v>156</v>
      </c>
      <c r="G1457" s="70">
        <f t="shared" si="389"/>
        <v>0</v>
      </c>
      <c r="H1457" s="70">
        <f t="shared" si="389"/>
        <v>0</v>
      </c>
      <c r="I1457" s="70">
        <f t="shared" si="389"/>
        <v>0</v>
      </c>
      <c r="J1457" s="176"/>
      <c r="K1457" s="69"/>
      <c r="L1457" s="69"/>
      <c r="M1457" s="69"/>
      <c r="N1457" s="69"/>
      <c r="O1457" s="69"/>
      <c r="P1457" s="69"/>
      <c r="Q1457" s="69"/>
      <c r="R1457" s="69"/>
    </row>
    <row r="1458" spans="1:18" hidden="1">
      <c r="A1458" s="16" t="s">
        <v>176</v>
      </c>
      <c r="B1458" s="14">
        <v>793</v>
      </c>
      <c r="C1458" s="15" t="s">
        <v>69</v>
      </c>
      <c r="D1458" s="15" t="s">
        <v>68</v>
      </c>
      <c r="E1458" s="15" t="s">
        <v>274</v>
      </c>
      <c r="F1458" s="15" t="s">
        <v>177</v>
      </c>
      <c r="G1458" s="70"/>
      <c r="H1458" s="70"/>
      <c r="I1458" s="70"/>
      <c r="J1458" s="176"/>
      <c r="K1458" s="69"/>
      <c r="L1458" s="69"/>
      <c r="M1458" s="69"/>
      <c r="N1458" s="69"/>
      <c r="O1458" s="69"/>
      <c r="P1458" s="69"/>
      <c r="Q1458" s="69"/>
      <c r="R1458" s="69"/>
    </row>
    <row r="1459" spans="1:18" s="22" customFormat="1" ht="26.4">
      <c r="A1459" s="34" t="s">
        <v>334</v>
      </c>
      <c r="B1459" s="35">
        <v>793</v>
      </c>
      <c r="C1459" s="36" t="s">
        <v>69</v>
      </c>
      <c r="D1459" s="36" t="s">
        <v>308</v>
      </c>
      <c r="E1459" s="36"/>
      <c r="F1459" s="36"/>
      <c r="G1459" s="71">
        <f>G1460+G1470</f>
        <v>230000</v>
      </c>
      <c r="H1459" s="71">
        <f t="shared" ref="H1459:I1459" si="390">H1460+H1470</f>
        <v>230000</v>
      </c>
      <c r="I1459" s="71">
        <f t="shared" si="390"/>
        <v>230000</v>
      </c>
      <c r="J1459" s="334"/>
      <c r="K1459" s="61"/>
      <c r="L1459" s="61"/>
      <c r="M1459" s="61"/>
      <c r="N1459" s="61"/>
      <c r="O1459" s="61"/>
      <c r="P1459" s="61"/>
      <c r="Q1459" s="61"/>
      <c r="R1459" s="61"/>
    </row>
    <row r="1460" spans="1:18" ht="51" customHeight="1">
      <c r="A1460" s="359" t="s">
        <v>1175</v>
      </c>
      <c r="B1460" s="14">
        <v>793</v>
      </c>
      <c r="C1460" s="15" t="s">
        <v>69</v>
      </c>
      <c r="D1460" s="15" t="s">
        <v>308</v>
      </c>
      <c r="E1460" s="15" t="s">
        <v>253</v>
      </c>
      <c r="F1460" s="15"/>
      <c r="G1460" s="70">
        <f>G1461+G1464+G1467</f>
        <v>100000</v>
      </c>
      <c r="H1460" s="70">
        <f t="shared" ref="H1460:I1460" si="391">H1461+H1464+H1467</f>
        <v>100000</v>
      </c>
      <c r="I1460" s="70">
        <f t="shared" si="391"/>
        <v>100000</v>
      </c>
      <c r="J1460" s="176"/>
      <c r="K1460" s="69"/>
      <c r="L1460" s="69"/>
      <c r="M1460" s="69"/>
      <c r="N1460" s="69"/>
      <c r="O1460" s="69"/>
      <c r="P1460" s="69"/>
      <c r="Q1460" s="69"/>
      <c r="R1460" s="69"/>
    </row>
    <row r="1461" spans="1:18" ht="63.75" hidden="1" customHeight="1">
      <c r="A1461" s="16" t="s">
        <v>503</v>
      </c>
      <c r="B1461" s="14">
        <v>793</v>
      </c>
      <c r="C1461" s="15" t="s">
        <v>69</v>
      </c>
      <c r="D1461" s="15" t="s">
        <v>308</v>
      </c>
      <c r="E1461" s="15" t="s">
        <v>254</v>
      </c>
      <c r="F1461" s="15"/>
      <c r="G1461" s="70">
        <f t="shared" ref="G1461:I1462" si="392">G1462</f>
        <v>0</v>
      </c>
      <c r="H1461" s="70">
        <f t="shared" si="392"/>
        <v>0</v>
      </c>
      <c r="I1461" s="70">
        <f t="shared" si="392"/>
        <v>0</v>
      </c>
      <c r="J1461" s="176"/>
      <c r="K1461" s="69"/>
      <c r="L1461" s="69"/>
      <c r="M1461" s="69"/>
      <c r="N1461" s="69"/>
      <c r="O1461" s="69"/>
      <c r="P1461" s="69"/>
      <c r="Q1461" s="69"/>
      <c r="R1461" s="69"/>
    </row>
    <row r="1462" spans="1:18" ht="26.4" hidden="1">
      <c r="A1462" s="16" t="s">
        <v>449</v>
      </c>
      <c r="B1462" s="14">
        <v>793</v>
      </c>
      <c r="C1462" s="15" t="s">
        <v>69</v>
      </c>
      <c r="D1462" s="15" t="s">
        <v>308</v>
      </c>
      <c r="E1462" s="15" t="s">
        <v>254</v>
      </c>
      <c r="F1462" s="15" t="s">
        <v>36</v>
      </c>
      <c r="G1462" s="70">
        <f t="shared" si="392"/>
        <v>0</v>
      </c>
      <c r="H1462" s="70">
        <f t="shared" si="392"/>
        <v>0</v>
      </c>
      <c r="I1462" s="70">
        <f t="shared" si="392"/>
        <v>0</v>
      </c>
      <c r="J1462" s="176"/>
      <c r="K1462" s="69"/>
      <c r="L1462" s="69"/>
      <c r="M1462" s="69"/>
      <c r="N1462" s="69"/>
      <c r="O1462" s="69"/>
      <c r="P1462" s="69"/>
      <c r="Q1462" s="69"/>
      <c r="R1462" s="69"/>
    </row>
    <row r="1463" spans="1:18" ht="30.75" hidden="1" customHeight="1">
      <c r="A1463" s="16" t="s">
        <v>37</v>
      </c>
      <c r="B1463" s="14">
        <v>793</v>
      </c>
      <c r="C1463" s="15" t="s">
        <v>69</v>
      </c>
      <c r="D1463" s="15" t="s">
        <v>308</v>
      </c>
      <c r="E1463" s="15" t="s">
        <v>254</v>
      </c>
      <c r="F1463" s="15" t="s">
        <v>38</v>
      </c>
      <c r="G1463" s="70"/>
      <c r="H1463" s="70"/>
      <c r="I1463" s="70"/>
      <c r="J1463" s="176"/>
      <c r="K1463" s="69"/>
      <c r="L1463" s="69"/>
      <c r="M1463" s="69"/>
      <c r="N1463" s="69"/>
      <c r="O1463" s="69"/>
      <c r="P1463" s="69"/>
      <c r="Q1463" s="69"/>
      <c r="R1463" s="69"/>
    </row>
    <row r="1464" spans="1:18" ht="52.8">
      <c r="A1464" s="16" t="s">
        <v>413</v>
      </c>
      <c r="B1464" s="14">
        <v>793</v>
      </c>
      <c r="C1464" s="15" t="s">
        <v>69</v>
      </c>
      <c r="D1464" s="15" t="s">
        <v>308</v>
      </c>
      <c r="E1464" s="15" t="s">
        <v>412</v>
      </c>
      <c r="F1464" s="15"/>
      <c r="G1464" s="70">
        <f>G1465</f>
        <v>100000</v>
      </c>
      <c r="H1464" s="70">
        <f t="shared" ref="H1464:I1464" si="393">H1465</f>
        <v>100000</v>
      </c>
      <c r="I1464" s="70">
        <f t="shared" si="393"/>
        <v>100000</v>
      </c>
      <c r="J1464" s="176"/>
      <c r="K1464" s="69"/>
      <c r="L1464" s="69"/>
      <c r="M1464" s="69"/>
      <c r="N1464" s="69"/>
      <c r="O1464" s="69"/>
      <c r="P1464" s="69"/>
      <c r="Q1464" s="69"/>
      <c r="R1464" s="69"/>
    </row>
    <row r="1465" spans="1:18" ht="26.4">
      <c r="A1465" s="16" t="s">
        <v>37</v>
      </c>
      <c r="B1465" s="14">
        <v>793</v>
      </c>
      <c r="C1465" s="15" t="s">
        <v>69</v>
      </c>
      <c r="D1465" s="15" t="s">
        <v>308</v>
      </c>
      <c r="E1465" s="15" t="s">
        <v>412</v>
      </c>
      <c r="F1465" s="15" t="s">
        <v>36</v>
      </c>
      <c r="G1465" s="70">
        <f>G1466</f>
        <v>100000</v>
      </c>
      <c r="H1465" s="70">
        <f t="shared" ref="H1465:I1465" si="394">H1466</f>
        <v>100000</v>
      </c>
      <c r="I1465" s="70">
        <f t="shared" si="394"/>
        <v>100000</v>
      </c>
      <c r="J1465" s="176"/>
      <c r="K1465" s="69"/>
      <c r="L1465" s="69"/>
      <c r="M1465" s="69"/>
      <c r="N1465" s="69"/>
      <c r="O1465" s="69"/>
      <c r="P1465" s="69"/>
      <c r="Q1465" s="69"/>
      <c r="R1465" s="69"/>
    </row>
    <row r="1466" spans="1:18" ht="26.4">
      <c r="A1466" s="16" t="s">
        <v>37</v>
      </c>
      <c r="B1466" s="14">
        <v>793</v>
      </c>
      <c r="C1466" s="15" t="s">
        <v>69</v>
      </c>
      <c r="D1466" s="15" t="s">
        <v>308</v>
      </c>
      <c r="E1466" s="15" t="s">
        <v>412</v>
      </c>
      <c r="F1466" s="15" t="s">
        <v>38</v>
      </c>
      <c r="G1466" s="70">
        <v>100000</v>
      </c>
      <c r="H1466" s="70">
        <v>100000</v>
      </c>
      <c r="I1466" s="70">
        <v>100000</v>
      </c>
      <c r="J1466" s="346"/>
      <c r="K1466" s="69"/>
      <c r="L1466" s="69"/>
      <c r="M1466" s="69"/>
      <c r="N1466" s="69"/>
      <c r="O1466" s="69"/>
      <c r="P1466" s="69"/>
      <c r="Q1466" s="69"/>
      <c r="R1466" s="69"/>
    </row>
    <row r="1467" spans="1:18" ht="46.5" hidden="1" customHeight="1">
      <c r="A1467" s="57" t="s">
        <v>483</v>
      </c>
      <c r="B1467" s="14">
        <v>793</v>
      </c>
      <c r="C1467" s="15" t="s">
        <v>69</v>
      </c>
      <c r="D1467" s="15" t="s">
        <v>308</v>
      </c>
      <c r="E1467" s="15" t="s">
        <v>759</v>
      </c>
      <c r="F1467" s="15"/>
      <c r="G1467" s="70">
        <f>G1468</f>
        <v>0</v>
      </c>
      <c r="H1467" s="70">
        <f t="shared" ref="H1467:I1467" si="395">H1468</f>
        <v>0</v>
      </c>
      <c r="I1467" s="70">
        <f t="shared" si="395"/>
        <v>0</v>
      </c>
      <c r="J1467" s="176"/>
      <c r="K1467" s="69"/>
      <c r="L1467" s="69"/>
      <c r="M1467" s="69"/>
      <c r="N1467" s="69"/>
      <c r="O1467" s="69"/>
      <c r="P1467" s="69"/>
      <c r="Q1467" s="69"/>
      <c r="R1467" s="69"/>
    </row>
    <row r="1468" spans="1:18" hidden="1">
      <c r="A1468" s="16" t="s">
        <v>322</v>
      </c>
      <c r="B1468" s="14">
        <v>793</v>
      </c>
      <c r="C1468" s="15" t="s">
        <v>69</v>
      </c>
      <c r="D1468" s="15" t="s">
        <v>308</v>
      </c>
      <c r="E1468" s="15" t="s">
        <v>759</v>
      </c>
      <c r="F1468" s="15" t="s">
        <v>36</v>
      </c>
      <c r="G1468" s="70">
        <f>G1469</f>
        <v>0</v>
      </c>
      <c r="H1468" s="70">
        <f>H1469</f>
        <v>0</v>
      </c>
      <c r="I1468" s="70">
        <f>I1469</f>
        <v>0</v>
      </c>
      <c r="J1468" s="176"/>
      <c r="K1468" s="69"/>
      <c r="L1468" s="69"/>
      <c r="M1468" s="69"/>
      <c r="N1468" s="69"/>
      <c r="O1468" s="69"/>
      <c r="P1468" s="69"/>
      <c r="Q1468" s="69"/>
      <c r="R1468" s="69"/>
    </row>
    <row r="1469" spans="1:18" ht="26.4" hidden="1">
      <c r="A1469" s="16" t="s">
        <v>37</v>
      </c>
      <c r="B1469" s="14">
        <v>793</v>
      </c>
      <c r="C1469" s="15" t="s">
        <v>69</v>
      </c>
      <c r="D1469" s="15" t="s">
        <v>308</v>
      </c>
      <c r="E1469" s="15" t="s">
        <v>759</v>
      </c>
      <c r="F1469" s="15" t="s">
        <v>38</v>
      </c>
      <c r="G1469" s="70"/>
      <c r="H1469" s="70"/>
      <c r="I1469" s="70"/>
      <c r="J1469" s="176"/>
      <c r="K1469" s="69"/>
      <c r="L1469" s="69"/>
      <c r="M1469" s="69"/>
      <c r="N1469" s="69"/>
      <c r="O1469" s="69"/>
      <c r="P1469" s="69"/>
      <c r="Q1469" s="69"/>
      <c r="R1469" s="69"/>
    </row>
    <row r="1470" spans="1:18" ht="51.75" customHeight="1">
      <c r="A1470" s="359" t="s">
        <v>1176</v>
      </c>
      <c r="B1470" s="14">
        <v>793</v>
      </c>
      <c r="C1470" s="15" t="s">
        <v>69</v>
      </c>
      <c r="D1470" s="15" t="s">
        <v>308</v>
      </c>
      <c r="E1470" s="15" t="s">
        <v>255</v>
      </c>
      <c r="F1470" s="15"/>
      <c r="G1470" s="70">
        <f t="shared" ref="G1470:I1472" si="396">G1471</f>
        <v>130000</v>
      </c>
      <c r="H1470" s="70">
        <f t="shared" si="396"/>
        <v>130000</v>
      </c>
      <c r="I1470" s="70">
        <f t="shared" si="396"/>
        <v>130000</v>
      </c>
      <c r="J1470" s="176"/>
      <c r="K1470" s="69"/>
      <c r="L1470" s="69"/>
      <c r="M1470" s="69"/>
      <c r="N1470" s="69"/>
      <c r="O1470" s="69"/>
      <c r="P1470" s="69"/>
      <c r="Q1470" s="69"/>
      <c r="R1470" s="69"/>
    </row>
    <row r="1471" spans="1:18" ht="39.6">
      <c r="A1471" s="16" t="s">
        <v>335</v>
      </c>
      <c r="B1471" s="14">
        <v>793</v>
      </c>
      <c r="C1471" s="15" t="s">
        <v>69</v>
      </c>
      <c r="D1471" s="15" t="s">
        <v>308</v>
      </c>
      <c r="E1471" s="15" t="s">
        <v>256</v>
      </c>
      <c r="F1471" s="15"/>
      <c r="G1471" s="70">
        <f t="shared" si="396"/>
        <v>130000</v>
      </c>
      <c r="H1471" s="70">
        <f t="shared" si="396"/>
        <v>130000</v>
      </c>
      <c r="I1471" s="70">
        <f t="shared" si="396"/>
        <v>130000</v>
      </c>
      <c r="J1471" s="176"/>
      <c r="K1471" s="69"/>
      <c r="L1471" s="69"/>
      <c r="M1471" s="69"/>
      <c r="N1471" s="69"/>
      <c r="O1471" s="69"/>
      <c r="P1471" s="69"/>
      <c r="Q1471" s="69"/>
      <c r="R1471" s="69"/>
    </row>
    <row r="1472" spans="1:18" ht="26.4">
      <c r="A1472" s="16" t="s">
        <v>449</v>
      </c>
      <c r="B1472" s="14">
        <v>793</v>
      </c>
      <c r="C1472" s="15" t="s">
        <v>69</v>
      </c>
      <c r="D1472" s="15" t="s">
        <v>308</v>
      </c>
      <c r="E1472" s="15" t="s">
        <v>256</v>
      </c>
      <c r="F1472" s="15" t="s">
        <v>36</v>
      </c>
      <c r="G1472" s="70">
        <f t="shared" si="396"/>
        <v>130000</v>
      </c>
      <c r="H1472" s="70">
        <f t="shared" si="396"/>
        <v>130000</v>
      </c>
      <c r="I1472" s="70">
        <f t="shared" si="396"/>
        <v>130000</v>
      </c>
      <c r="J1472" s="176"/>
      <c r="K1472" s="69"/>
      <c r="L1472" s="69"/>
      <c r="M1472" s="69"/>
      <c r="N1472" s="69"/>
      <c r="O1472" s="69"/>
      <c r="P1472" s="69"/>
      <c r="Q1472" s="69"/>
      <c r="R1472" s="69"/>
    </row>
    <row r="1473" spans="1:18" ht="31.5" customHeight="1">
      <c r="A1473" s="16" t="s">
        <v>37</v>
      </c>
      <c r="B1473" s="14">
        <v>793</v>
      </c>
      <c r="C1473" s="15" t="s">
        <v>69</v>
      </c>
      <c r="D1473" s="15" t="s">
        <v>308</v>
      </c>
      <c r="E1473" s="15" t="s">
        <v>256</v>
      </c>
      <c r="F1473" s="15" t="s">
        <v>38</v>
      </c>
      <c r="G1473" s="70">
        <v>130000</v>
      </c>
      <c r="H1473" s="70">
        <v>130000</v>
      </c>
      <c r="I1473" s="70">
        <v>130000</v>
      </c>
      <c r="J1473" s="176"/>
      <c r="K1473" s="69"/>
      <c r="L1473" s="69"/>
      <c r="M1473" s="69"/>
      <c r="N1473" s="69"/>
      <c r="O1473" s="69"/>
      <c r="P1473" s="69"/>
      <c r="Q1473" s="69"/>
      <c r="R1473" s="69"/>
    </row>
    <row r="1474" spans="1:18">
      <c r="A1474" s="11" t="s">
        <v>85</v>
      </c>
      <c r="B1474" s="6">
        <v>793</v>
      </c>
      <c r="C1474" s="7" t="s">
        <v>53</v>
      </c>
      <c r="D1474" s="7"/>
      <c r="E1474" s="7"/>
      <c r="F1474" s="7"/>
      <c r="G1474" s="38">
        <f>G1480+G1556+G1495+G1475</f>
        <v>72617518</v>
      </c>
      <c r="H1474" s="38">
        <f>H1480+H1556+H1495+H1475</f>
        <v>56175588</v>
      </c>
      <c r="I1474" s="38">
        <f>I1480+I1556+I1495+I1475</f>
        <v>58030055</v>
      </c>
      <c r="J1474" s="342">
        <f>G1485+G1531+G1535+G1539+G1543+G1560+G1563+G1577+G1591</f>
        <v>23000000</v>
      </c>
      <c r="K1474" s="342"/>
      <c r="L1474" s="342"/>
      <c r="M1474" s="342"/>
      <c r="N1474" s="342"/>
      <c r="O1474" s="342"/>
      <c r="P1474" s="247"/>
      <c r="Q1474" s="247"/>
      <c r="R1474" s="69"/>
    </row>
    <row r="1475" spans="1:18" hidden="1">
      <c r="A1475" s="166" t="s">
        <v>765</v>
      </c>
      <c r="B1475" s="49">
        <v>793</v>
      </c>
      <c r="C1475" s="66" t="s">
        <v>53</v>
      </c>
      <c r="D1475" s="66" t="s">
        <v>171</v>
      </c>
      <c r="E1475" s="7"/>
      <c r="F1475" s="7"/>
      <c r="G1475" s="29">
        <f>G1477</f>
        <v>0</v>
      </c>
      <c r="H1475" s="29">
        <f t="shared" ref="H1475:I1475" si="397">H1477</f>
        <v>0</v>
      </c>
      <c r="I1475" s="29">
        <f t="shared" si="397"/>
        <v>0</v>
      </c>
      <c r="J1475" s="347"/>
      <c r="K1475" s="69"/>
      <c r="L1475" s="69"/>
      <c r="M1475" s="69"/>
      <c r="N1475" s="69"/>
      <c r="O1475" s="69"/>
      <c r="P1475" s="69"/>
      <c r="Q1475" s="69"/>
      <c r="R1475" s="69"/>
    </row>
    <row r="1476" spans="1:18" ht="30" hidden="1" customHeight="1">
      <c r="A1476" s="37" t="s">
        <v>691</v>
      </c>
      <c r="B1476" s="14">
        <v>793</v>
      </c>
      <c r="C1476" s="15" t="s">
        <v>53</v>
      </c>
      <c r="D1476" s="15" t="s">
        <v>87</v>
      </c>
      <c r="E1476" s="14" t="s">
        <v>241</v>
      </c>
      <c r="F1476" s="14"/>
      <c r="G1476" s="70">
        <f>G1477</f>
        <v>0</v>
      </c>
      <c r="H1476" s="70">
        <f t="shared" ref="H1476:I1476" si="398">H1477</f>
        <v>0</v>
      </c>
      <c r="I1476" s="70">
        <f t="shared" si="398"/>
        <v>0</v>
      </c>
      <c r="J1476" s="176"/>
      <c r="K1476" s="69"/>
      <c r="L1476" s="69"/>
      <c r="M1476" s="69"/>
      <c r="N1476" s="69"/>
      <c r="O1476" s="69"/>
      <c r="P1476" s="69"/>
      <c r="Q1476" s="69"/>
      <c r="R1476" s="69"/>
    </row>
    <row r="1477" spans="1:18" ht="40.5" hidden="1" customHeight="1">
      <c r="A1477" s="16" t="s">
        <v>764</v>
      </c>
      <c r="B1477" s="14">
        <v>793</v>
      </c>
      <c r="C1477" s="15" t="s">
        <v>53</v>
      </c>
      <c r="D1477" s="15" t="s">
        <v>171</v>
      </c>
      <c r="E1477" s="14" t="s">
        <v>625</v>
      </c>
      <c r="F1477" s="14"/>
      <c r="G1477" s="70">
        <f>G1478</f>
        <v>0</v>
      </c>
      <c r="H1477" s="70">
        <f>H1479</f>
        <v>0</v>
      </c>
      <c r="I1477" s="70">
        <f>I1479</f>
        <v>0</v>
      </c>
      <c r="J1477" s="176"/>
      <c r="K1477" s="69"/>
      <c r="L1477" s="69"/>
      <c r="M1477" s="69"/>
      <c r="N1477" s="69"/>
      <c r="O1477" s="69"/>
      <c r="P1477" s="69"/>
      <c r="Q1477" s="69"/>
      <c r="R1477" s="69"/>
    </row>
    <row r="1478" spans="1:18" hidden="1">
      <c r="A1478" s="16" t="s">
        <v>62</v>
      </c>
      <c r="B1478" s="14">
        <v>793</v>
      </c>
      <c r="C1478" s="15" t="s">
        <v>53</v>
      </c>
      <c r="D1478" s="15" t="s">
        <v>171</v>
      </c>
      <c r="E1478" s="14" t="s">
        <v>625</v>
      </c>
      <c r="F1478" s="14">
        <v>800</v>
      </c>
      <c r="G1478" s="70">
        <f t="shared" ref="G1478:I1478" si="399">G1479</f>
        <v>0</v>
      </c>
      <c r="H1478" s="70">
        <f t="shared" si="399"/>
        <v>0</v>
      </c>
      <c r="I1478" s="70">
        <f t="shared" si="399"/>
        <v>0</v>
      </c>
      <c r="J1478" s="176"/>
      <c r="K1478" s="69"/>
      <c r="L1478" s="69"/>
      <c r="M1478" s="69"/>
      <c r="N1478" s="69"/>
      <c r="O1478" s="69"/>
      <c r="P1478" s="69"/>
      <c r="Q1478" s="69"/>
      <c r="R1478" s="69"/>
    </row>
    <row r="1479" spans="1:18" ht="48" hidden="1" customHeight="1">
      <c r="A1479" s="16" t="s">
        <v>429</v>
      </c>
      <c r="B1479" s="14">
        <v>793</v>
      </c>
      <c r="C1479" s="15" t="s">
        <v>53</v>
      </c>
      <c r="D1479" s="15" t="s">
        <v>171</v>
      </c>
      <c r="E1479" s="14" t="s">
        <v>625</v>
      </c>
      <c r="F1479" s="14">
        <v>810</v>
      </c>
      <c r="G1479" s="70"/>
      <c r="H1479" s="8">
        <v>0</v>
      </c>
      <c r="I1479" s="8">
        <v>0</v>
      </c>
      <c r="J1479" s="346"/>
      <c r="K1479" s="69"/>
      <c r="L1479" s="69"/>
      <c r="M1479" s="69"/>
      <c r="N1479" s="69"/>
      <c r="O1479" s="69"/>
      <c r="P1479" s="69"/>
      <c r="Q1479" s="69"/>
      <c r="R1479" s="69"/>
    </row>
    <row r="1480" spans="1:18" s="46" customFormat="1" ht="16.5" customHeight="1">
      <c r="A1480" s="16" t="s">
        <v>341</v>
      </c>
      <c r="B1480" s="14">
        <v>793</v>
      </c>
      <c r="C1480" s="15" t="s">
        <v>53</v>
      </c>
      <c r="D1480" s="15" t="s">
        <v>43</v>
      </c>
      <c r="E1480" s="15"/>
      <c r="F1480" s="15"/>
      <c r="G1480" s="70">
        <f>G1482</f>
        <v>2200000</v>
      </c>
      <c r="H1480" s="70">
        <f>H1482</f>
        <v>2200000</v>
      </c>
      <c r="I1480" s="70">
        <f>I1482</f>
        <v>2200000</v>
      </c>
      <c r="J1480" s="176"/>
      <c r="K1480" s="58"/>
      <c r="L1480" s="58"/>
      <c r="M1480" s="58"/>
      <c r="N1480" s="58"/>
      <c r="O1480" s="58"/>
      <c r="P1480" s="58"/>
      <c r="Q1480" s="58"/>
      <c r="R1480" s="58"/>
    </row>
    <row r="1481" spans="1:18" s="18" customFormat="1" ht="27" customHeight="1">
      <c r="A1481" s="359" t="s">
        <v>1166</v>
      </c>
      <c r="B1481" s="14">
        <v>793</v>
      </c>
      <c r="C1481" s="15" t="s">
        <v>53</v>
      </c>
      <c r="D1481" s="15" t="s">
        <v>43</v>
      </c>
      <c r="E1481" s="15" t="s">
        <v>233</v>
      </c>
      <c r="F1481" s="15"/>
      <c r="G1481" s="70">
        <f>G1482</f>
        <v>2200000</v>
      </c>
      <c r="H1481" s="70">
        <f t="shared" ref="H1481:I1481" si="400">H1482</f>
        <v>2200000</v>
      </c>
      <c r="I1481" s="70">
        <f t="shared" si="400"/>
        <v>2200000</v>
      </c>
      <c r="J1481" s="176"/>
      <c r="K1481" s="184"/>
      <c r="L1481" s="184"/>
      <c r="M1481" s="184"/>
      <c r="N1481" s="184"/>
      <c r="O1481" s="184"/>
      <c r="P1481" s="184"/>
      <c r="Q1481" s="184"/>
      <c r="R1481" s="184"/>
    </row>
    <row r="1482" spans="1:18" s="46" customFormat="1" ht="18" customHeight="1">
      <c r="A1482" s="16" t="s">
        <v>342</v>
      </c>
      <c r="B1482" s="14">
        <v>793</v>
      </c>
      <c r="C1482" s="15" t="s">
        <v>53</v>
      </c>
      <c r="D1482" s="15" t="s">
        <v>43</v>
      </c>
      <c r="E1482" s="15" t="s">
        <v>96</v>
      </c>
      <c r="F1482" s="15"/>
      <c r="G1482" s="70">
        <f>G1483+G1486+G1489+G1492</f>
        <v>2200000</v>
      </c>
      <c r="H1482" s="70">
        <f t="shared" ref="H1482:I1482" si="401">H1483</f>
        <v>2200000</v>
      </c>
      <c r="I1482" s="70">
        <f t="shared" si="401"/>
        <v>2200000</v>
      </c>
      <c r="J1482" s="176"/>
      <c r="K1482" s="58"/>
      <c r="L1482" s="58"/>
      <c r="M1482" s="58"/>
      <c r="N1482" s="58"/>
      <c r="O1482" s="58"/>
      <c r="P1482" s="58"/>
      <c r="Q1482" s="58"/>
      <c r="R1482" s="58"/>
    </row>
    <row r="1483" spans="1:18" s="46" customFormat="1" ht="26.25" customHeight="1">
      <c r="A1483" s="16" t="s">
        <v>337</v>
      </c>
      <c r="B1483" s="14">
        <v>793</v>
      </c>
      <c r="C1483" s="15" t="s">
        <v>53</v>
      </c>
      <c r="D1483" s="15" t="s">
        <v>43</v>
      </c>
      <c r="E1483" s="15" t="s">
        <v>336</v>
      </c>
      <c r="F1483" s="15"/>
      <c r="G1483" s="70">
        <f t="shared" ref="G1483:I1490" si="402">G1484</f>
        <v>2200000</v>
      </c>
      <c r="H1483" s="70">
        <f t="shared" si="402"/>
        <v>2200000</v>
      </c>
      <c r="I1483" s="70">
        <f t="shared" si="402"/>
        <v>2200000</v>
      </c>
      <c r="J1483" s="176"/>
      <c r="K1483" s="58"/>
      <c r="L1483" s="58"/>
      <c r="M1483" s="58"/>
      <c r="N1483" s="58"/>
      <c r="O1483" s="58"/>
      <c r="P1483" s="58"/>
      <c r="Q1483" s="58"/>
      <c r="R1483" s="58"/>
    </row>
    <row r="1484" spans="1:18" s="46" customFormat="1" ht="27.75" customHeight="1">
      <c r="A1484" s="16" t="s">
        <v>449</v>
      </c>
      <c r="B1484" s="14">
        <v>793</v>
      </c>
      <c r="C1484" s="15" t="s">
        <v>53</v>
      </c>
      <c r="D1484" s="15" t="s">
        <v>43</v>
      </c>
      <c r="E1484" s="15" t="s">
        <v>336</v>
      </c>
      <c r="F1484" s="15" t="s">
        <v>36</v>
      </c>
      <c r="G1484" s="70">
        <f t="shared" si="402"/>
        <v>2200000</v>
      </c>
      <c r="H1484" s="70">
        <f t="shared" si="402"/>
        <v>2200000</v>
      </c>
      <c r="I1484" s="70">
        <f t="shared" si="402"/>
        <v>2200000</v>
      </c>
      <c r="J1484" s="176"/>
      <c r="K1484" s="58"/>
      <c r="L1484" s="58"/>
      <c r="M1484" s="58"/>
      <c r="N1484" s="58"/>
      <c r="O1484" s="58"/>
      <c r="P1484" s="58"/>
      <c r="Q1484" s="58"/>
      <c r="R1484" s="58"/>
    </row>
    <row r="1485" spans="1:18" s="46" customFormat="1" ht="31.5" customHeight="1">
      <c r="A1485" s="16" t="s">
        <v>37</v>
      </c>
      <c r="B1485" s="14">
        <v>793</v>
      </c>
      <c r="C1485" s="15" t="s">
        <v>53</v>
      </c>
      <c r="D1485" s="15" t="s">
        <v>43</v>
      </c>
      <c r="E1485" s="15" t="s">
        <v>336</v>
      </c>
      <c r="F1485" s="15" t="s">
        <v>38</v>
      </c>
      <c r="G1485" s="70">
        <v>2200000</v>
      </c>
      <c r="H1485" s="70">
        <v>2200000</v>
      </c>
      <c r="I1485" s="70">
        <v>2200000</v>
      </c>
      <c r="J1485" s="176"/>
      <c r="K1485" s="58"/>
      <c r="L1485" s="58"/>
      <c r="M1485" s="58"/>
      <c r="N1485" s="58"/>
      <c r="O1485" s="58"/>
      <c r="P1485" s="58"/>
      <c r="Q1485" s="58"/>
      <c r="R1485" s="58"/>
    </row>
    <row r="1486" spans="1:18" s="46" customFormat="1" ht="75" hidden="1" customHeight="1">
      <c r="A1486" s="16" t="s">
        <v>685</v>
      </c>
      <c r="B1486" s="14">
        <v>793</v>
      </c>
      <c r="C1486" s="15" t="s">
        <v>53</v>
      </c>
      <c r="D1486" s="15" t="s">
        <v>43</v>
      </c>
      <c r="E1486" s="15" t="s">
        <v>684</v>
      </c>
      <c r="F1486" s="15"/>
      <c r="G1486" s="70">
        <f t="shared" si="402"/>
        <v>0</v>
      </c>
      <c r="H1486" s="70">
        <f t="shared" si="402"/>
        <v>0</v>
      </c>
      <c r="I1486" s="70">
        <f t="shared" si="402"/>
        <v>0</v>
      </c>
      <c r="J1486" s="176"/>
      <c r="K1486" s="58"/>
      <c r="L1486" s="58"/>
      <c r="M1486" s="58"/>
      <c r="N1486" s="58"/>
      <c r="O1486" s="58"/>
      <c r="P1486" s="58"/>
      <c r="Q1486" s="58"/>
      <c r="R1486" s="58"/>
    </row>
    <row r="1487" spans="1:18" s="46" customFormat="1" ht="27.75" hidden="1" customHeight="1">
      <c r="A1487" s="16" t="s">
        <v>449</v>
      </c>
      <c r="B1487" s="14">
        <v>793</v>
      </c>
      <c r="C1487" s="15" t="s">
        <v>53</v>
      </c>
      <c r="D1487" s="15" t="s">
        <v>43</v>
      </c>
      <c r="E1487" s="15" t="s">
        <v>684</v>
      </c>
      <c r="F1487" s="15" t="s">
        <v>63</v>
      </c>
      <c r="G1487" s="70">
        <f t="shared" si="402"/>
        <v>0</v>
      </c>
      <c r="H1487" s="70">
        <f t="shared" si="402"/>
        <v>0</v>
      </c>
      <c r="I1487" s="70">
        <f t="shared" si="402"/>
        <v>0</v>
      </c>
      <c r="J1487" s="176"/>
      <c r="K1487" s="58"/>
      <c r="L1487" s="58"/>
      <c r="M1487" s="58"/>
      <c r="N1487" s="58"/>
      <c r="O1487" s="58"/>
      <c r="P1487" s="58"/>
      <c r="Q1487" s="58"/>
      <c r="R1487" s="58"/>
    </row>
    <row r="1488" spans="1:18" s="46" customFormat="1" ht="31.5" hidden="1" customHeight="1">
      <c r="A1488" s="16" t="s">
        <v>37</v>
      </c>
      <c r="B1488" s="14">
        <v>793</v>
      </c>
      <c r="C1488" s="15" t="s">
        <v>53</v>
      </c>
      <c r="D1488" s="15" t="s">
        <v>43</v>
      </c>
      <c r="E1488" s="15" t="s">
        <v>684</v>
      </c>
      <c r="F1488" s="15" t="s">
        <v>340</v>
      </c>
      <c r="G1488" s="70"/>
      <c r="H1488" s="70"/>
      <c r="I1488" s="70"/>
      <c r="J1488" s="176"/>
      <c r="K1488" s="58"/>
      <c r="L1488" s="58"/>
      <c r="M1488" s="58"/>
      <c r="N1488" s="58"/>
      <c r="O1488" s="58"/>
      <c r="P1488" s="58"/>
      <c r="Q1488" s="58"/>
      <c r="R1488" s="58"/>
    </row>
    <row r="1489" spans="1:18" s="46" customFormat="1" ht="75" hidden="1" customHeight="1">
      <c r="A1489" s="16" t="s">
        <v>758</v>
      </c>
      <c r="B1489" s="14">
        <v>793</v>
      </c>
      <c r="C1489" s="15" t="s">
        <v>53</v>
      </c>
      <c r="D1489" s="15" t="s">
        <v>43</v>
      </c>
      <c r="E1489" s="15" t="s">
        <v>757</v>
      </c>
      <c r="F1489" s="15"/>
      <c r="G1489" s="70">
        <f t="shared" si="402"/>
        <v>0</v>
      </c>
      <c r="H1489" s="70">
        <f t="shared" si="402"/>
        <v>0</v>
      </c>
      <c r="I1489" s="70">
        <f t="shared" si="402"/>
        <v>0</v>
      </c>
      <c r="J1489" s="176"/>
      <c r="K1489" s="58"/>
      <c r="L1489" s="58"/>
      <c r="M1489" s="58"/>
      <c r="N1489" s="58"/>
      <c r="O1489" s="58"/>
      <c r="P1489" s="58"/>
      <c r="Q1489" s="58"/>
      <c r="R1489" s="58"/>
    </row>
    <row r="1490" spans="1:18" s="46" customFormat="1" ht="27.75" hidden="1" customHeight="1">
      <c r="A1490" s="16" t="s">
        <v>449</v>
      </c>
      <c r="B1490" s="14">
        <v>793</v>
      </c>
      <c r="C1490" s="15" t="s">
        <v>53</v>
      </c>
      <c r="D1490" s="15" t="s">
        <v>43</v>
      </c>
      <c r="E1490" s="15" t="s">
        <v>757</v>
      </c>
      <c r="F1490" s="15" t="s">
        <v>36</v>
      </c>
      <c r="G1490" s="70">
        <f t="shared" si="402"/>
        <v>0</v>
      </c>
      <c r="H1490" s="70">
        <f t="shared" si="402"/>
        <v>0</v>
      </c>
      <c r="I1490" s="70">
        <f t="shared" si="402"/>
        <v>0</v>
      </c>
      <c r="J1490" s="176"/>
      <c r="K1490" s="58"/>
      <c r="L1490" s="58"/>
      <c r="M1490" s="58"/>
      <c r="N1490" s="58"/>
      <c r="O1490" s="58"/>
      <c r="P1490" s="58"/>
      <c r="Q1490" s="58"/>
      <c r="R1490" s="58"/>
    </row>
    <row r="1491" spans="1:18" s="46" customFormat="1" ht="31.5" hidden="1" customHeight="1">
      <c r="A1491" s="16" t="s">
        <v>37</v>
      </c>
      <c r="B1491" s="14">
        <v>793</v>
      </c>
      <c r="C1491" s="15" t="s">
        <v>53</v>
      </c>
      <c r="D1491" s="15" t="s">
        <v>43</v>
      </c>
      <c r="E1491" s="15" t="s">
        <v>757</v>
      </c>
      <c r="F1491" s="15" t="s">
        <v>38</v>
      </c>
      <c r="G1491" s="70"/>
      <c r="H1491" s="70"/>
      <c r="I1491" s="70"/>
      <c r="J1491" s="176"/>
      <c r="K1491" s="58"/>
      <c r="L1491" s="58"/>
      <c r="M1491" s="58"/>
      <c r="N1491" s="58"/>
      <c r="O1491" s="58"/>
      <c r="P1491" s="58"/>
      <c r="Q1491" s="58"/>
      <c r="R1491" s="58"/>
    </row>
    <row r="1492" spans="1:18" s="46" customFormat="1" ht="42" hidden="1" customHeight="1">
      <c r="A1492" s="16" t="s">
        <v>1022</v>
      </c>
      <c r="B1492" s="14">
        <v>793</v>
      </c>
      <c r="C1492" s="15" t="s">
        <v>53</v>
      </c>
      <c r="D1492" s="15" t="s">
        <v>43</v>
      </c>
      <c r="E1492" s="15" t="s">
        <v>1023</v>
      </c>
      <c r="F1492" s="15"/>
      <c r="G1492" s="70">
        <f>G1493</f>
        <v>0</v>
      </c>
      <c r="H1492" s="70"/>
      <c r="I1492" s="70"/>
      <c r="J1492" s="176"/>
      <c r="K1492" s="58"/>
      <c r="L1492" s="58"/>
      <c r="M1492" s="58"/>
      <c r="N1492" s="58"/>
      <c r="O1492" s="58"/>
      <c r="P1492" s="58"/>
      <c r="Q1492" s="58"/>
      <c r="R1492" s="58"/>
    </row>
    <row r="1493" spans="1:18" s="46" customFormat="1" ht="31.5" hidden="1" customHeight="1">
      <c r="A1493" s="16" t="s">
        <v>449</v>
      </c>
      <c r="B1493" s="14">
        <v>793</v>
      </c>
      <c r="C1493" s="15" t="s">
        <v>53</v>
      </c>
      <c r="D1493" s="15" t="s">
        <v>43</v>
      </c>
      <c r="E1493" s="15" t="s">
        <v>1023</v>
      </c>
      <c r="F1493" s="15" t="s">
        <v>36</v>
      </c>
      <c r="G1493" s="70">
        <f>G1494</f>
        <v>0</v>
      </c>
      <c r="H1493" s="70"/>
      <c r="I1493" s="70"/>
      <c r="J1493" s="176"/>
      <c r="K1493" s="58"/>
      <c r="L1493" s="58"/>
      <c r="M1493" s="58"/>
      <c r="N1493" s="58"/>
      <c r="O1493" s="58"/>
      <c r="P1493" s="58"/>
      <c r="Q1493" s="58"/>
      <c r="R1493" s="58"/>
    </row>
    <row r="1494" spans="1:18" s="46" customFormat="1" ht="31.5" hidden="1" customHeight="1">
      <c r="A1494" s="16" t="s">
        <v>37</v>
      </c>
      <c r="B1494" s="14">
        <v>793</v>
      </c>
      <c r="C1494" s="15" t="s">
        <v>53</v>
      </c>
      <c r="D1494" s="15" t="s">
        <v>43</v>
      </c>
      <c r="E1494" s="15" t="s">
        <v>1023</v>
      </c>
      <c r="F1494" s="15" t="s">
        <v>38</v>
      </c>
      <c r="G1494" s="70"/>
      <c r="H1494" s="70"/>
      <c r="I1494" s="70"/>
      <c r="J1494" s="176"/>
      <c r="K1494" s="58"/>
      <c r="L1494" s="58"/>
      <c r="M1494" s="58"/>
      <c r="N1494" s="58"/>
      <c r="O1494" s="58"/>
      <c r="P1494" s="58"/>
      <c r="Q1494" s="58"/>
      <c r="R1494" s="58"/>
    </row>
    <row r="1495" spans="1:18" ht="19.5" customHeight="1">
      <c r="A1495" s="16" t="s">
        <v>170</v>
      </c>
      <c r="B1495" s="14">
        <v>793</v>
      </c>
      <c r="C1495" s="15" t="s">
        <v>53</v>
      </c>
      <c r="D1495" s="15" t="s">
        <v>122</v>
      </c>
      <c r="E1495" s="15"/>
      <c r="F1495" s="15"/>
      <c r="G1495" s="70">
        <f>G1544+G1496+G1548</f>
        <v>67617518</v>
      </c>
      <c r="H1495" s="70">
        <f>H1544+H1496+H1548</f>
        <v>52310873</v>
      </c>
      <c r="I1495" s="70">
        <f>I1544+I1496+I1548</f>
        <v>54165340</v>
      </c>
      <c r="J1495" s="176"/>
      <c r="K1495" s="69"/>
      <c r="L1495" s="69"/>
      <c r="M1495" s="69"/>
      <c r="N1495" s="69"/>
      <c r="O1495" s="69"/>
      <c r="P1495" s="69"/>
      <c r="Q1495" s="69"/>
      <c r="R1495" s="69"/>
    </row>
    <row r="1496" spans="1:18" s="18" customFormat="1" ht="27" customHeight="1">
      <c r="A1496" s="359" t="s">
        <v>1166</v>
      </c>
      <c r="B1496" s="14">
        <v>793</v>
      </c>
      <c r="C1496" s="15" t="s">
        <v>53</v>
      </c>
      <c r="D1496" s="15" t="s">
        <v>122</v>
      </c>
      <c r="E1496" s="15" t="s">
        <v>233</v>
      </c>
      <c r="F1496" s="15"/>
      <c r="G1496" s="70">
        <f>G1497+G1514+G1510+G1524+G1520+G1528+G1532+G1536+G1540</f>
        <v>67617518</v>
      </c>
      <c r="H1496" s="70">
        <f>H1497+H1514</f>
        <v>52310873</v>
      </c>
      <c r="I1496" s="70">
        <f>I1497+I1514</f>
        <v>54165340</v>
      </c>
      <c r="J1496" s="176"/>
      <c r="K1496" s="176"/>
      <c r="L1496" s="176"/>
      <c r="M1496" s="176"/>
      <c r="N1496" s="176"/>
      <c r="O1496" s="176"/>
      <c r="P1496" s="184"/>
      <c r="Q1496" s="246"/>
      <c r="R1496" s="184"/>
    </row>
    <row r="1497" spans="1:18" s="18" customFormat="1" ht="86.25" customHeight="1">
      <c r="A1497" s="16" t="s">
        <v>878</v>
      </c>
      <c r="B1497" s="14">
        <v>793</v>
      </c>
      <c r="C1497" s="15" t="s">
        <v>53</v>
      </c>
      <c r="D1497" s="15" t="s">
        <v>122</v>
      </c>
      <c r="E1497" s="15" t="s">
        <v>100</v>
      </c>
      <c r="F1497" s="15"/>
      <c r="G1497" s="70">
        <f>G1498+G1506+G1501+G1507</f>
        <v>49617518</v>
      </c>
      <c r="H1497" s="70">
        <f t="shared" ref="H1497:I1497" si="403">H1498</f>
        <v>52310873</v>
      </c>
      <c r="I1497" s="70">
        <f t="shared" si="403"/>
        <v>54165340</v>
      </c>
      <c r="J1497" s="176"/>
      <c r="K1497" s="184"/>
      <c r="L1497" s="184"/>
      <c r="M1497" s="184"/>
      <c r="N1497" s="184"/>
      <c r="O1497" s="184"/>
      <c r="P1497" s="184"/>
      <c r="Q1497" s="184"/>
      <c r="R1497" s="184"/>
    </row>
    <row r="1498" spans="1:18" s="18" customFormat="1" ht="76.5" customHeight="1">
      <c r="A1498" s="50" t="s">
        <v>992</v>
      </c>
      <c r="B1498" s="14">
        <v>793</v>
      </c>
      <c r="C1498" s="15" t="s">
        <v>53</v>
      </c>
      <c r="D1498" s="15" t="s">
        <v>122</v>
      </c>
      <c r="E1498" s="15" t="s">
        <v>882</v>
      </c>
      <c r="F1498" s="15"/>
      <c r="G1498" s="70">
        <f t="shared" ref="G1498:I1505" si="404">G1499</f>
        <v>49617518</v>
      </c>
      <c r="H1498" s="70">
        <f t="shared" si="404"/>
        <v>52310873</v>
      </c>
      <c r="I1498" s="70">
        <f t="shared" si="404"/>
        <v>54165340</v>
      </c>
      <c r="J1498" s="176"/>
      <c r="K1498" s="184"/>
      <c r="L1498" s="184"/>
      <c r="M1498" s="184"/>
      <c r="N1498" s="184"/>
      <c r="O1498" s="184"/>
      <c r="P1498" s="184"/>
      <c r="Q1498" s="184"/>
      <c r="R1498" s="184"/>
    </row>
    <row r="1499" spans="1:18" s="18" customFormat="1" ht="15" customHeight="1">
      <c r="A1499" s="16" t="s">
        <v>322</v>
      </c>
      <c r="B1499" s="14">
        <v>793</v>
      </c>
      <c r="C1499" s="15" t="s">
        <v>53</v>
      </c>
      <c r="D1499" s="15" t="s">
        <v>122</v>
      </c>
      <c r="E1499" s="15" t="s">
        <v>882</v>
      </c>
      <c r="F1499" s="15" t="s">
        <v>36</v>
      </c>
      <c r="G1499" s="70">
        <f t="shared" si="404"/>
        <v>49617518</v>
      </c>
      <c r="H1499" s="70">
        <f t="shared" si="404"/>
        <v>52310873</v>
      </c>
      <c r="I1499" s="70">
        <f t="shared" si="404"/>
        <v>54165340</v>
      </c>
      <c r="J1499" s="176"/>
      <c r="K1499" s="184"/>
      <c r="L1499" s="184"/>
      <c r="M1499" s="184"/>
      <c r="N1499" s="184"/>
      <c r="O1499" s="184"/>
      <c r="P1499" s="184"/>
      <c r="Q1499" s="184"/>
      <c r="R1499" s="184"/>
    </row>
    <row r="1500" spans="1:18" s="18" customFormat="1" ht="32.25" customHeight="1">
      <c r="A1500" s="16" t="s">
        <v>37</v>
      </c>
      <c r="B1500" s="14">
        <v>793</v>
      </c>
      <c r="C1500" s="15" t="s">
        <v>53</v>
      </c>
      <c r="D1500" s="15" t="s">
        <v>122</v>
      </c>
      <c r="E1500" s="15" t="s">
        <v>882</v>
      </c>
      <c r="F1500" s="15" t="s">
        <v>38</v>
      </c>
      <c r="G1500" s="70">
        <v>49617518</v>
      </c>
      <c r="H1500" s="70">
        <v>52310873</v>
      </c>
      <c r="I1500" s="70">
        <v>54165340</v>
      </c>
      <c r="J1500" s="176"/>
      <c r="K1500" s="184"/>
      <c r="L1500" s="184"/>
      <c r="M1500" s="184"/>
      <c r="N1500" s="184"/>
      <c r="O1500" s="184"/>
      <c r="P1500" s="184"/>
      <c r="Q1500" s="184"/>
      <c r="R1500" s="184"/>
    </row>
    <row r="1501" spans="1:18" s="18" customFormat="1" ht="42.6" hidden="1" customHeight="1">
      <c r="A1501" s="50" t="s">
        <v>995</v>
      </c>
      <c r="B1501" s="14">
        <v>793</v>
      </c>
      <c r="C1501" s="15" t="s">
        <v>53</v>
      </c>
      <c r="D1501" s="15" t="s">
        <v>122</v>
      </c>
      <c r="E1501" s="15" t="s">
        <v>993</v>
      </c>
      <c r="F1501" s="15"/>
      <c r="G1501" s="70">
        <f>G1502</f>
        <v>0</v>
      </c>
      <c r="H1501" s="70"/>
      <c r="I1501" s="70"/>
      <c r="J1501" s="176"/>
      <c r="K1501" s="184"/>
      <c r="L1501" s="184"/>
      <c r="M1501" s="184"/>
      <c r="N1501" s="184"/>
      <c r="O1501" s="184"/>
      <c r="P1501" s="184"/>
      <c r="Q1501" s="184"/>
      <c r="R1501" s="184"/>
    </row>
    <row r="1502" spans="1:18" s="18" customFormat="1" ht="40.5" hidden="1" customHeight="1">
      <c r="A1502" s="16" t="s">
        <v>37</v>
      </c>
      <c r="B1502" s="14">
        <v>793</v>
      </c>
      <c r="C1502" s="15" t="s">
        <v>53</v>
      </c>
      <c r="D1502" s="15" t="s">
        <v>122</v>
      </c>
      <c r="E1502" s="15" t="s">
        <v>993</v>
      </c>
      <c r="F1502" s="15" t="s">
        <v>38</v>
      </c>
      <c r="G1502" s="70"/>
      <c r="H1502" s="70"/>
      <c r="I1502" s="70"/>
      <c r="J1502" s="176"/>
      <c r="K1502" s="184"/>
      <c r="L1502" s="184"/>
      <c r="M1502" s="184"/>
      <c r="N1502" s="184"/>
      <c r="O1502" s="184"/>
      <c r="P1502" s="184"/>
      <c r="Q1502" s="184"/>
      <c r="R1502" s="184"/>
    </row>
    <row r="1503" spans="1:18" s="18" customFormat="1" ht="38.4" hidden="1" customHeight="1">
      <c r="A1503" s="16"/>
      <c r="B1503" s="14"/>
      <c r="C1503" s="15"/>
      <c r="D1503" s="15"/>
      <c r="E1503" s="15"/>
      <c r="F1503" s="15"/>
      <c r="G1503" s="70"/>
      <c r="H1503" s="70"/>
      <c r="I1503" s="70"/>
      <c r="J1503" s="176"/>
      <c r="K1503" s="184"/>
      <c r="L1503" s="184"/>
      <c r="M1503" s="184"/>
      <c r="N1503" s="184"/>
      <c r="O1503" s="184"/>
      <c r="P1503" s="184"/>
      <c r="Q1503" s="184"/>
      <c r="R1503" s="184"/>
    </row>
    <row r="1504" spans="1:18" s="18" customFormat="1" ht="76.5" hidden="1" customHeight="1">
      <c r="A1504" s="50" t="s">
        <v>991</v>
      </c>
      <c r="B1504" s="14">
        <v>793</v>
      </c>
      <c r="C1504" s="15" t="s">
        <v>53</v>
      </c>
      <c r="D1504" s="15" t="s">
        <v>122</v>
      </c>
      <c r="E1504" s="15" t="s">
        <v>973</v>
      </c>
      <c r="F1504" s="15"/>
      <c r="G1504" s="70">
        <f t="shared" si="404"/>
        <v>0</v>
      </c>
      <c r="H1504" s="70">
        <f t="shared" si="404"/>
        <v>0</v>
      </c>
      <c r="I1504" s="70">
        <f t="shared" si="404"/>
        <v>0</v>
      </c>
      <c r="J1504" s="176"/>
      <c r="K1504" s="184"/>
      <c r="L1504" s="184"/>
      <c r="M1504" s="184"/>
      <c r="N1504" s="184"/>
      <c r="O1504" s="184"/>
      <c r="P1504" s="184"/>
      <c r="Q1504" s="184"/>
      <c r="R1504" s="184"/>
    </row>
    <row r="1505" spans="1:18" s="18" customFormat="1" ht="15" hidden="1" customHeight="1">
      <c r="A1505" s="16" t="s">
        <v>322</v>
      </c>
      <c r="B1505" s="14">
        <v>793</v>
      </c>
      <c r="C1505" s="15" t="s">
        <v>53</v>
      </c>
      <c r="D1505" s="15" t="s">
        <v>122</v>
      </c>
      <c r="E1505" s="15" t="s">
        <v>973</v>
      </c>
      <c r="F1505" s="15" t="s">
        <v>36</v>
      </c>
      <c r="G1505" s="70">
        <f t="shared" si="404"/>
        <v>0</v>
      </c>
      <c r="H1505" s="70">
        <f t="shared" si="404"/>
        <v>0</v>
      </c>
      <c r="I1505" s="70">
        <f t="shared" si="404"/>
        <v>0</v>
      </c>
      <c r="J1505" s="176"/>
      <c r="K1505" s="184"/>
      <c r="L1505" s="184"/>
      <c r="M1505" s="184"/>
      <c r="N1505" s="184"/>
      <c r="O1505" s="184"/>
      <c r="P1505" s="184"/>
      <c r="Q1505" s="184"/>
      <c r="R1505" s="184"/>
    </row>
    <row r="1506" spans="1:18" s="18" customFormat="1" ht="32.25" hidden="1" customHeight="1">
      <c r="A1506" s="16" t="s">
        <v>37</v>
      </c>
      <c r="B1506" s="14">
        <v>793</v>
      </c>
      <c r="C1506" s="15" t="s">
        <v>53</v>
      </c>
      <c r="D1506" s="15" t="s">
        <v>122</v>
      </c>
      <c r="E1506" s="15" t="s">
        <v>973</v>
      </c>
      <c r="F1506" s="15" t="s">
        <v>38</v>
      </c>
      <c r="G1506" s="70"/>
      <c r="H1506" s="70"/>
      <c r="I1506" s="70"/>
      <c r="J1506" s="176"/>
      <c r="K1506" s="184"/>
      <c r="L1506" s="184"/>
      <c r="M1506" s="184"/>
      <c r="N1506" s="184"/>
      <c r="O1506" s="184"/>
      <c r="P1506" s="184"/>
      <c r="Q1506" s="184"/>
      <c r="R1506" s="184"/>
    </row>
    <row r="1507" spans="1:18" s="18" customFormat="1" ht="46.5" hidden="1" customHeight="1">
      <c r="A1507" s="16" t="s">
        <v>1066</v>
      </c>
      <c r="B1507" s="14">
        <v>793</v>
      </c>
      <c r="C1507" s="15" t="s">
        <v>53</v>
      </c>
      <c r="D1507" s="15" t="s">
        <v>122</v>
      </c>
      <c r="E1507" s="15" t="s">
        <v>1067</v>
      </c>
      <c r="F1507" s="15"/>
      <c r="G1507" s="70">
        <f>G1508</f>
        <v>0</v>
      </c>
      <c r="H1507" s="70"/>
      <c r="I1507" s="70"/>
      <c r="J1507" s="176"/>
      <c r="K1507" s="184"/>
      <c r="L1507" s="184"/>
      <c r="M1507" s="184"/>
      <c r="N1507" s="184"/>
      <c r="O1507" s="184"/>
      <c r="P1507" s="184"/>
      <c r="Q1507" s="184"/>
      <c r="R1507" s="184"/>
    </row>
    <row r="1508" spans="1:18" s="18" customFormat="1" ht="27.75" hidden="1" customHeight="1">
      <c r="A1508" s="16" t="s">
        <v>322</v>
      </c>
      <c r="B1508" s="14">
        <v>793</v>
      </c>
      <c r="C1508" s="15" t="s">
        <v>53</v>
      </c>
      <c r="D1508" s="15" t="s">
        <v>122</v>
      </c>
      <c r="E1508" s="15" t="s">
        <v>1067</v>
      </c>
      <c r="F1508" s="15" t="s">
        <v>36</v>
      </c>
      <c r="G1508" s="70">
        <f>G1509</f>
        <v>0</v>
      </c>
      <c r="H1508" s="70">
        <f>H1509</f>
        <v>0</v>
      </c>
      <c r="I1508" s="70">
        <f>I1509</f>
        <v>0</v>
      </c>
      <c r="J1508" s="176"/>
      <c r="K1508" s="184"/>
      <c r="L1508" s="184"/>
      <c r="M1508" s="184"/>
      <c r="N1508" s="184"/>
      <c r="O1508" s="184"/>
      <c r="P1508" s="184"/>
      <c r="Q1508" s="184"/>
      <c r="R1508" s="184"/>
    </row>
    <row r="1509" spans="1:18" s="18" customFormat="1" ht="31.5" hidden="1" customHeight="1">
      <c r="A1509" s="16" t="s">
        <v>37</v>
      </c>
      <c r="B1509" s="14">
        <v>793</v>
      </c>
      <c r="C1509" s="15" t="s">
        <v>53</v>
      </c>
      <c r="D1509" s="15" t="s">
        <v>122</v>
      </c>
      <c r="E1509" s="15" t="s">
        <v>1067</v>
      </c>
      <c r="F1509" s="15" t="s">
        <v>38</v>
      </c>
      <c r="G1509" s="70"/>
      <c r="H1509" s="70"/>
      <c r="I1509" s="70"/>
      <c r="J1509" s="176"/>
      <c r="K1509" s="184"/>
      <c r="L1509" s="184"/>
      <c r="M1509" s="184"/>
      <c r="N1509" s="184"/>
      <c r="O1509" s="184"/>
      <c r="P1509" s="184"/>
      <c r="Q1509" s="184"/>
      <c r="R1509" s="184"/>
    </row>
    <row r="1510" spans="1:18" s="18" customFormat="1" ht="95.25" hidden="1" customHeight="1">
      <c r="A1510" s="16" t="s">
        <v>953</v>
      </c>
      <c r="B1510" s="14">
        <v>793</v>
      </c>
      <c r="C1510" s="15" t="s">
        <v>53</v>
      </c>
      <c r="D1510" s="15" t="s">
        <v>122</v>
      </c>
      <c r="E1510" s="15" t="s">
        <v>954</v>
      </c>
      <c r="F1510" s="15"/>
      <c r="G1510" s="70">
        <f>G1511</f>
        <v>0</v>
      </c>
      <c r="H1510" s="70">
        <f t="shared" ref="G1510:I1511" si="405">H1511</f>
        <v>0</v>
      </c>
      <c r="I1510" s="70">
        <f t="shared" si="405"/>
        <v>0</v>
      </c>
      <c r="J1510" s="176"/>
      <c r="K1510" s="184"/>
      <c r="L1510" s="184"/>
      <c r="M1510" s="184"/>
      <c r="N1510" s="184"/>
      <c r="O1510" s="184"/>
      <c r="P1510" s="184"/>
      <c r="Q1510" s="184"/>
      <c r="R1510" s="184"/>
    </row>
    <row r="1511" spans="1:18" s="18" customFormat="1" ht="95.25" hidden="1" customHeight="1">
      <c r="A1511" s="16" t="s">
        <v>935</v>
      </c>
      <c r="B1511" s="14">
        <v>793</v>
      </c>
      <c r="C1511" s="15" t="s">
        <v>53</v>
      </c>
      <c r="D1511" s="15" t="s">
        <v>122</v>
      </c>
      <c r="E1511" s="15" t="s">
        <v>952</v>
      </c>
      <c r="F1511" s="15"/>
      <c r="G1511" s="70">
        <f t="shared" si="405"/>
        <v>0</v>
      </c>
      <c r="H1511" s="70">
        <f t="shared" si="405"/>
        <v>0</v>
      </c>
      <c r="I1511" s="70">
        <f t="shared" si="405"/>
        <v>0</v>
      </c>
      <c r="J1511" s="176"/>
      <c r="K1511" s="184"/>
      <c r="L1511" s="184"/>
      <c r="M1511" s="184"/>
      <c r="N1511" s="184"/>
      <c r="O1511" s="184"/>
      <c r="P1511" s="184"/>
      <c r="Q1511" s="184"/>
      <c r="R1511" s="184"/>
    </row>
    <row r="1512" spans="1:18" s="18" customFormat="1" ht="27.75" hidden="1" customHeight="1">
      <c r="A1512" s="16" t="s">
        <v>95</v>
      </c>
      <c r="B1512" s="14">
        <v>793</v>
      </c>
      <c r="C1512" s="15" t="s">
        <v>53</v>
      </c>
      <c r="D1512" s="15" t="s">
        <v>122</v>
      </c>
      <c r="E1512" s="15" t="s">
        <v>952</v>
      </c>
      <c r="F1512" s="15" t="s">
        <v>346</v>
      </c>
      <c r="G1512" s="70">
        <f>G1513</f>
        <v>0</v>
      </c>
      <c r="H1512" s="70">
        <f t="shared" ref="H1512:I1512" si="406">H1513</f>
        <v>0</v>
      </c>
      <c r="I1512" s="70">
        <f t="shared" si="406"/>
        <v>0</v>
      </c>
      <c r="J1512" s="176"/>
      <c r="K1512" s="184"/>
      <c r="L1512" s="184"/>
      <c r="M1512" s="184"/>
      <c r="N1512" s="184"/>
      <c r="O1512" s="184"/>
      <c r="P1512" s="184"/>
      <c r="Q1512" s="184"/>
      <c r="R1512" s="184"/>
    </row>
    <row r="1513" spans="1:18" s="18" customFormat="1" ht="15" hidden="1" customHeight="1">
      <c r="A1513" s="16" t="s">
        <v>347</v>
      </c>
      <c r="B1513" s="14">
        <v>793</v>
      </c>
      <c r="C1513" s="15" t="s">
        <v>53</v>
      </c>
      <c r="D1513" s="15" t="s">
        <v>122</v>
      </c>
      <c r="E1513" s="15" t="s">
        <v>952</v>
      </c>
      <c r="F1513" s="15" t="s">
        <v>348</v>
      </c>
      <c r="G1513" s="70"/>
      <c r="H1513" s="70"/>
      <c r="I1513" s="70"/>
      <c r="J1513" s="176"/>
      <c r="K1513" s="184"/>
      <c r="L1513" s="184"/>
      <c r="M1513" s="184"/>
      <c r="N1513" s="184"/>
      <c r="O1513" s="184"/>
      <c r="P1513" s="184"/>
      <c r="Q1513" s="184"/>
      <c r="R1513" s="184"/>
    </row>
    <row r="1514" spans="1:18" s="18" customFormat="1" ht="70.5" hidden="1" customHeight="1">
      <c r="A1514" s="16" t="s">
        <v>881</v>
      </c>
      <c r="B1514" s="14">
        <v>793</v>
      </c>
      <c r="C1514" s="15" t="s">
        <v>53</v>
      </c>
      <c r="D1514" s="15" t="s">
        <v>122</v>
      </c>
      <c r="E1514" s="15" t="s">
        <v>104</v>
      </c>
      <c r="F1514" s="15"/>
      <c r="G1514" s="70">
        <f>G1515</f>
        <v>0</v>
      </c>
      <c r="H1514" s="70">
        <f t="shared" ref="H1514:I1514" si="407">H1515</f>
        <v>0</v>
      </c>
      <c r="I1514" s="70">
        <f t="shared" si="407"/>
        <v>0</v>
      </c>
      <c r="J1514" s="176"/>
      <c r="K1514" s="184"/>
      <c r="L1514" s="184"/>
      <c r="M1514" s="184"/>
      <c r="N1514" s="184"/>
      <c r="O1514" s="184"/>
      <c r="P1514" s="184"/>
      <c r="Q1514" s="184"/>
      <c r="R1514" s="184"/>
    </row>
    <row r="1515" spans="1:18" s="18" customFormat="1" ht="104.25" hidden="1" customHeight="1">
      <c r="A1515" s="80" t="s">
        <v>879</v>
      </c>
      <c r="B1515" s="14">
        <v>793</v>
      </c>
      <c r="C1515" s="15" t="s">
        <v>53</v>
      </c>
      <c r="D1515" s="15" t="s">
        <v>122</v>
      </c>
      <c r="E1515" s="15" t="s">
        <v>880</v>
      </c>
      <c r="F1515" s="15"/>
      <c r="G1515" s="70">
        <f>G1516+G1518</f>
        <v>0</v>
      </c>
      <c r="H1515" s="70">
        <f t="shared" ref="H1515:I1515" si="408">H1516+H1518</f>
        <v>0</v>
      </c>
      <c r="I1515" s="70">
        <f t="shared" si="408"/>
        <v>0</v>
      </c>
      <c r="J1515" s="176"/>
      <c r="K1515" s="184"/>
      <c r="L1515" s="184"/>
      <c r="M1515" s="184"/>
      <c r="N1515" s="184"/>
      <c r="O1515" s="184"/>
      <c r="P1515" s="184"/>
      <c r="Q1515" s="184"/>
      <c r="R1515" s="184"/>
    </row>
    <row r="1516" spans="1:18" s="18" customFormat="1" ht="24.75" hidden="1" customHeight="1">
      <c r="A1516" s="16" t="s">
        <v>322</v>
      </c>
      <c r="B1516" s="14">
        <v>793</v>
      </c>
      <c r="C1516" s="15" t="s">
        <v>53</v>
      </c>
      <c r="D1516" s="15" t="s">
        <v>122</v>
      </c>
      <c r="E1516" s="15" t="s">
        <v>880</v>
      </c>
      <c r="F1516" s="15" t="s">
        <v>36</v>
      </c>
      <c r="G1516" s="70">
        <f t="shared" ref="G1516:I1516" si="409">G1517</f>
        <v>0</v>
      </c>
      <c r="H1516" s="70">
        <f t="shared" si="409"/>
        <v>0</v>
      </c>
      <c r="I1516" s="70">
        <f t="shared" si="409"/>
        <v>0</v>
      </c>
      <c r="J1516" s="176"/>
      <c r="K1516" s="184"/>
      <c r="L1516" s="184"/>
      <c r="M1516" s="184"/>
      <c r="N1516" s="184"/>
      <c r="O1516" s="184"/>
      <c r="P1516" s="184"/>
      <c r="Q1516" s="184"/>
      <c r="R1516" s="184"/>
    </row>
    <row r="1517" spans="1:18" s="18" customFormat="1" ht="30.75" hidden="1" customHeight="1">
      <c r="A1517" s="16" t="s">
        <v>37</v>
      </c>
      <c r="B1517" s="14">
        <v>793</v>
      </c>
      <c r="C1517" s="15" t="s">
        <v>53</v>
      </c>
      <c r="D1517" s="15" t="s">
        <v>122</v>
      </c>
      <c r="E1517" s="15" t="s">
        <v>880</v>
      </c>
      <c r="F1517" s="15" t="s">
        <v>38</v>
      </c>
      <c r="G1517" s="70"/>
      <c r="H1517" s="70"/>
      <c r="I1517" s="70"/>
      <c r="J1517" s="176"/>
      <c r="K1517" s="184"/>
      <c r="L1517" s="184"/>
      <c r="M1517" s="184"/>
      <c r="N1517" s="184"/>
      <c r="O1517" s="184"/>
      <c r="P1517" s="184"/>
      <c r="Q1517" s="184"/>
      <c r="R1517" s="184"/>
    </row>
    <row r="1518" spans="1:18" ht="22.5" hidden="1" customHeight="1">
      <c r="A1518" s="16" t="s">
        <v>155</v>
      </c>
      <c r="B1518" s="14">
        <v>793</v>
      </c>
      <c r="C1518" s="15" t="s">
        <v>53</v>
      </c>
      <c r="D1518" s="15" t="s">
        <v>122</v>
      </c>
      <c r="E1518" s="15" t="s">
        <v>606</v>
      </c>
      <c r="F1518" s="15" t="s">
        <v>156</v>
      </c>
      <c r="G1518" s="70">
        <f>G1519</f>
        <v>0</v>
      </c>
      <c r="H1518" s="70">
        <f t="shared" ref="H1518:I1518" si="410">H1519</f>
        <v>0</v>
      </c>
      <c r="I1518" s="70">
        <f t="shared" si="410"/>
        <v>0</v>
      </c>
      <c r="J1518" s="176"/>
      <c r="K1518" s="69"/>
      <c r="L1518" s="69"/>
      <c r="M1518" s="69"/>
      <c r="N1518" s="69"/>
      <c r="O1518" s="69"/>
      <c r="P1518" s="69"/>
      <c r="Q1518" s="69"/>
      <c r="R1518" s="69"/>
    </row>
    <row r="1519" spans="1:18" ht="16.5" hidden="1" customHeight="1">
      <c r="A1519" s="16" t="s">
        <v>176</v>
      </c>
      <c r="B1519" s="14">
        <v>793</v>
      </c>
      <c r="C1519" s="15" t="s">
        <v>53</v>
      </c>
      <c r="D1519" s="15" t="s">
        <v>122</v>
      </c>
      <c r="E1519" s="15" t="s">
        <v>606</v>
      </c>
      <c r="F1519" s="15" t="s">
        <v>177</v>
      </c>
      <c r="G1519" s="70"/>
      <c r="H1519" s="103"/>
      <c r="I1519" s="103"/>
      <c r="J1519" s="348"/>
      <c r="K1519" s="69"/>
      <c r="L1519" s="69"/>
      <c r="M1519" s="69"/>
      <c r="N1519" s="69"/>
      <c r="O1519" s="69"/>
      <c r="P1519" s="69"/>
      <c r="Q1519" s="69"/>
      <c r="R1519" s="69"/>
    </row>
    <row r="1520" spans="1:18" ht="64.95" hidden="1" customHeight="1">
      <c r="A1520" s="16" t="s">
        <v>984</v>
      </c>
      <c r="B1520" s="14">
        <v>793</v>
      </c>
      <c r="C1520" s="15" t="s">
        <v>53</v>
      </c>
      <c r="D1520" s="15" t="s">
        <v>122</v>
      </c>
      <c r="E1520" s="15" t="s">
        <v>980</v>
      </c>
      <c r="F1520" s="15"/>
      <c r="G1520" s="70">
        <f>G1521</f>
        <v>0</v>
      </c>
      <c r="H1520" s="103"/>
      <c r="I1520" s="103"/>
      <c r="J1520" s="348"/>
      <c r="K1520" s="69"/>
      <c r="L1520" s="69"/>
      <c r="M1520" s="69"/>
      <c r="N1520" s="69"/>
      <c r="O1520" s="69"/>
      <c r="P1520" s="69"/>
      <c r="Q1520" s="69"/>
      <c r="R1520" s="69"/>
    </row>
    <row r="1521" spans="1:18" ht="31.5" hidden="1" customHeight="1">
      <c r="A1521" s="16" t="s">
        <v>985</v>
      </c>
      <c r="B1521" s="14">
        <v>793</v>
      </c>
      <c r="C1521" s="15" t="s">
        <v>53</v>
      </c>
      <c r="D1521" s="15" t="s">
        <v>122</v>
      </c>
      <c r="E1521" s="15" t="s">
        <v>986</v>
      </c>
      <c r="F1521" s="15"/>
      <c r="G1521" s="70">
        <f>G1522</f>
        <v>0</v>
      </c>
      <c r="H1521" s="103"/>
      <c r="I1521" s="103"/>
      <c r="J1521" s="348"/>
      <c r="K1521" s="69"/>
      <c r="L1521" s="69"/>
      <c r="M1521" s="69"/>
      <c r="N1521" s="69"/>
      <c r="O1521" s="69"/>
      <c r="P1521" s="69"/>
      <c r="Q1521" s="69"/>
      <c r="R1521" s="69"/>
    </row>
    <row r="1522" spans="1:18" ht="25.5" hidden="1" customHeight="1">
      <c r="A1522" s="16" t="s">
        <v>322</v>
      </c>
      <c r="B1522" s="14">
        <v>793</v>
      </c>
      <c r="C1522" s="15" t="s">
        <v>53</v>
      </c>
      <c r="D1522" s="15" t="s">
        <v>122</v>
      </c>
      <c r="E1522" s="15" t="s">
        <v>986</v>
      </c>
      <c r="F1522" s="15" t="s">
        <v>36</v>
      </c>
      <c r="G1522" s="70">
        <f>G1523</f>
        <v>0</v>
      </c>
      <c r="H1522" s="103"/>
      <c r="I1522" s="103"/>
      <c r="J1522" s="348"/>
      <c r="K1522" s="69"/>
      <c r="L1522" s="69"/>
      <c r="M1522" s="69"/>
      <c r="N1522" s="69"/>
      <c r="O1522" s="69"/>
      <c r="P1522" s="69"/>
      <c r="Q1522" s="69"/>
      <c r="R1522" s="69"/>
    </row>
    <row r="1523" spans="1:18" ht="33.75" hidden="1" customHeight="1">
      <c r="A1523" s="16" t="s">
        <v>37</v>
      </c>
      <c r="B1523" s="14">
        <v>793</v>
      </c>
      <c r="C1523" s="15" t="s">
        <v>53</v>
      </c>
      <c r="D1523" s="15" t="s">
        <v>122</v>
      </c>
      <c r="E1523" s="15" t="s">
        <v>986</v>
      </c>
      <c r="F1523" s="15" t="s">
        <v>38</v>
      </c>
      <c r="G1523" s="70"/>
      <c r="H1523" s="103"/>
      <c r="I1523" s="103"/>
      <c r="J1523" s="348"/>
      <c r="K1523" s="69"/>
      <c r="L1523" s="69"/>
      <c r="M1523" s="69"/>
      <c r="N1523" s="69"/>
      <c r="O1523" s="69"/>
      <c r="P1523" s="69"/>
      <c r="Q1523" s="69"/>
      <c r="R1523" s="69"/>
    </row>
    <row r="1524" spans="1:18" ht="31.95" hidden="1" customHeight="1">
      <c r="A1524" s="16" t="s">
        <v>996</v>
      </c>
      <c r="B1524" s="14">
        <v>793</v>
      </c>
      <c r="C1524" s="15" t="s">
        <v>53</v>
      </c>
      <c r="D1524" s="15" t="s">
        <v>122</v>
      </c>
      <c r="E1524" s="15" t="s">
        <v>982</v>
      </c>
      <c r="F1524" s="15"/>
      <c r="G1524" s="70">
        <f>G1525</f>
        <v>0</v>
      </c>
      <c r="H1524" s="103"/>
      <c r="I1524" s="103"/>
      <c r="J1524" s="348"/>
      <c r="K1524" s="69"/>
      <c r="L1524" s="69"/>
      <c r="M1524" s="69"/>
      <c r="N1524" s="69"/>
      <c r="O1524" s="69"/>
      <c r="P1524" s="69"/>
      <c r="Q1524" s="69"/>
      <c r="R1524" s="69"/>
    </row>
    <row r="1525" spans="1:18" ht="32.4" hidden="1" customHeight="1">
      <c r="A1525" s="16" t="s">
        <v>981</v>
      </c>
      <c r="B1525" s="14">
        <v>793</v>
      </c>
      <c r="C1525" s="15" t="s">
        <v>53</v>
      </c>
      <c r="D1525" s="15" t="s">
        <v>122</v>
      </c>
      <c r="E1525" s="15" t="s">
        <v>983</v>
      </c>
      <c r="F1525" s="15"/>
      <c r="G1525" s="70">
        <f>G1526</f>
        <v>0</v>
      </c>
      <c r="H1525" s="103"/>
      <c r="I1525" s="103"/>
      <c r="J1525" s="348"/>
      <c r="K1525" s="69"/>
      <c r="L1525" s="69"/>
      <c r="M1525" s="69"/>
      <c r="N1525" s="69"/>
      <c r="O1525" s="69"/>
      <c r="P1525" s="69"/>
      <c r="Q1525" s="69"/>
      <c r="R1525" s="69"/>
    </row>
    <row r="1526" spans="1:18" ht="32.4" hidden="1" customHeight="1">
      <c r="A1526" s="16" t="s">
        <v>322</v>
      </c>
      <c r="B1526" s="14">
        <v>793</v>
      </c>
      <c r="C1526" s="15" t="s">
        <v>53</v>
      </c>
      <c r="D1526" s="15" t="s">
        <v>122</v>
      </c>
      <c r="E1526" s="15" t="s">
        <v>983</v>
      </c>
      <c r="F1526" s="15" t="s">
        <v>36</v>
      </c>
      <c r="G1526" s="70">
        <f>G1527</f>
        <v>0</v>
      </c>
      <c r="H1526" s="103"/>
      <c r="I1526" s="103"/>
      <c r="J1526" s="348"/>
      <c r="K1526" s="69"/>
      <c r="L1526" s="69"/>
      <c r="M1526" s="69"/>
      <c r="N1526" s="69"/>
      <c r="O1526" s="69"/>
      <c r="P1526" s="69"/>
      <c r="Q1526" s="69"/>
      <c r="R1526" s="69"/>
    </row>
    <row r="1527" spans="1:18" ht="26.4" hidden="1" customHeight="1">
      <c r="A1527" s="16" t="s">
        <v>37</v>
      </c>
      <c r="B1527" s="14">
        <v>793</v>
      </c>
      <c r="C1527" s="15" t="s">
        <v>53</v>
      </c>
      <c r="D1527" s="15" t="s">
        <v>122</v>
      </c>
      <c r="E1527" s="15" t="s">
        <v>983</v>
      </c>
      <c r="F1527" s="15" t="s">
        <v>38</v>
      </c>
      <c r="G1527" s="70"/>
      <c r="H1527" s="103"/>
      <c r="I1527" s="103"/>
      <c r="J1527" s="348"/>
      <c r="K1527" s="69"/>
      <c r="L1527" s="69"/>
      <c r="M1527" s="69"/>
      <c r="N1527" s="69"/>
      <c r="O1527" s="69"/>
      <c r="P1527" s="69"/>
      <c r="Q1527" s="69"/>
      <c r="R1527" s="69"/>
    </row>
    <row r="1528" spans="1:18" s="18" customFormat="1" ht="39" customHeight="1">
      <c r="A1528" s="16" t="s">
        <v>1120</v>
      </c>
      <c r="B1528" s="49">
        <v>793</v>
      </c>
      <c r="C1528" s="15" t="s">
        <v>53</v>
      </c>
      <c r="D1528" s="15" t="s">
        <v>122</v>
      </c>
      <c r="E1528" s="15" t="s">
        <v>1121</v>
      </c>
      <c r="F1528" s="15"/>
      <c r="G1528" s="70">
        <f>G1530</f>
        <v>8000000</v>
      </c>
      <c r="H1528" s="70">
        <f>H1530</f>
        <v>0</v>
      </c>
      <c r="I1528" s="70">
        <f>I1530</f>
        <v>0</v>
      </c>
      <c r="J1528" s="176"/>
      <c r="K1528" s="184"/>
      <c r="L1528" s="184"/>
      <c r="M1528" s="184"/>
      <c r="N1528" s="184"/>
      <c r="O1528" s="184"/>
      <c r="P1528" s="184"/>
      <c r="Q1528" s="184"/>
      <c r="R1528" s="184"/>
    </row>
    <row r="1529" spans="1:18" s="18" customFormat="1" ht="39" customHeight="1">
      <c r="A1529" s="16" t="s">
        <v>1092</v>
      </c>
      <c r="B1529" s="49">
        <v>793</v>
      </c>
      <c r="C1529" s="15" t="s">
        <v>53</v>
      </c>
      <c r="D1529" s="15" t="s">
        <v>122</v>
      </c>
      <c r="E1529" s="15" t="s">
        <v>1121</v>
      </c>
      <c r="F1529" s="15"/>
      <c r="G1529" s="70">
        <f>G1530</f>
        <v>8000000</v>
      </c>
      <c r="H1529" s="70">
        <f t="shared" ref="H1529" si="411">H1530</f>
        <v>0</v>
      </c>
      <c r="I1529" s="70">
        <f t="shared" ref="I1529" si="412">I1530</f>
        <v>0</v>
      </c>
      <c r="J1529" s="176"/>
      <c r="K1529" s="184"/>
      <c r="L1529" s="184"/>
      <c r="M1529" s="184"/>
      <c r="N1529" s="184"/>
      <c r="O1529" s="184"/>
      <c r="P1529" s="184"/>
      <c r="Q1529" s="184"/>
      <c r="R1529" s="184"/>
    </row>
    <row r="1530" spans="1:18" ht="30.75" customHeight="1">
      <c r="A1530" s="16" t="s">
        <v>35</v>
      </c>
      <c r="B1530" s="49">
        <v>793</v>
      </c>
      <c r="C1530" s="15" t="s">
        <v>53</v>
      </c>
      <c r="D1530" s="15" t="s">
        <v>122</v>
      </c>
      <c r="E1530" s="15" t="s">
        <v>1121</v>
      </c>
      <c r="F1530" s="15" t="s">
        <v>36</v>
      </c>
      <c r="G1530" s="70">
        <f t="shared" ref="G1530:I1530" si="413">G1531</f>
        <v>8000000</v>
      </c>
      <c r="H1530" s="70">
        <f t="shared" si="413"/>
        <v>0</v>
      </c>
      <c r="I1530" s="70">
        <f t="shared" si="413"/>
        <v>0</v>
      </c>
      <c r="J1530" s="176"/>
      <c r="K1530" s="69"/>
      <c r="L1530" s="69"/>
      <c r="M1530" s="69"/>
      <c r="N1530" s="69"/>
      <c r="O1530" s="69"/>
      <c r="P1530" s="69"/>
      <c r="Q1530" s="69"/>
      <c r="R1530" s="69"/>
    </row>
    <row r="1531" spans="1:18" s="18" customFormat="1" ht="34.5" customHeight="1">
      <c r="A1531" s="16" t="s">
        <v>37</v>
      </c>
      <c r="B1531" s="49">
        <v>793</v>
      </c>
      <c r="C1531" s="15" t="s">
        <v>53</v>
      </c>
      <c r="D1531" s="15" t="s">
        <v>122</v>
      </c>
      <c r="E1531" s="15" t="s">
        <v>1121</v>
      </c>
      <c r="F1531" s="15" t="s">
        <v>38</v>
      </c>
      <c r="G1531" s="70">
        <v>8000000</v>
      </c>
      <c r="H1531" s="70"/>
      <c r="I1531" s="70"/>
      <c r="J1531" s="176"/>
      <c r="K1531" s="184"/>
      <c r="L1531" s="184"/>
      <c r="M1531" s="184"/>
      <c r="N1531" s="184"/>
      <c r="O1531" s="184"/>
      <c r="P1531" s="184"/>
      <c r="Q1531" s="184"/>
      <c r="R1531" s="184"/>
    </row>
    <row r="1532" spans="1:18" s="18" customFormat="1" ht="39" customHeight="1">
      <c r="A1532" s="16" t="s">
        <v>1123</v>
      </c>
      <c r="B1532" s="49">
        <v>793</v>
      </c>
      <c r="C1532" s="15" t="s">
        <v>53</v>
      </c>
      <c r="D1532" s="15" t="s">
        <v>122</v>
      </c>
      <c r="E1532" s="15" t="s">
        <v>1122</v>
      </c>
      <c r="F1532" s="15"/>
      <c r="G1532" s="70">
        <f>G1534</f>
        <v>5000000</v>
      </c>
      <c r="H1532" s="70">
        <f>H1534</f>
        <v>0</v>
      </c>
      <c r="I1532" s="70">
        <f>I1534</f>
        <v>0</v>
      </c>
      <c r="J1532" s="176"/>
      <c r="K1532" s="184"/>
      <c r="L1532" s="184"/>
      <c r="M1532" s="184"/>
      <c r="N1532" s="184"/>
      <c r="O1532" s="184"/>
      <c r="P1532" s="184"/>
      <c r="Q1532" s="184"/>
      <c r="R1532" s="184"/>
    </row>
    <row r="1533" spans="1:18" s="18" customFormat="1" ht="39" customHeight="1">
      <c r="A1533" s="16" t="s">
        <v>1092</v>
      </c>
      <c r="B1533" s="49">
        <v>793</v>
      </c>
      <c r="C1533" s="15" t="s">
        <v>53</v>
      </c>
      <c r="D1533" s="15" t="s">
        <v>122</v>
      </c>
      <c r="E1533" s="15" t="s">
        <v>1122</v>
      </c>
      <c r="F1533" s="15"/>
      <c r="G1533" s="70">
        <f>G1534</f>
        <v>5000000</v>
      </c>
      <c r="H1533" s="70">
        <f t="shared" ref="H1533" si="414">H1534</f>
        <v>0</v>
      </c>
      <c r="I1533" s="70">
        <f t="shared" ref="I1533" si="415">I1534</f>
        <v>0</v>
      </c>
      <c r="J1533" s="176"/>
      <c r="K1533" s="184"/>
      <c r="L1533" s="184"/>
      <c r="M1533" s="184"/>
      <c r="N1533" s="184"/>
      <c r="O1533" s="184"/>
      <c r="P1533" s="184"/>
      <c r="Q1533" s="184"/>
      <c r="R1533" s="184"/>
    </row>
    <row r="1534" spans="1:18" ht="30.75" customHeight="1">
      <c r="A1534" s="16" t="s">
        <v>35</v>
      </c>
      <c r="B1534" s="49">
        <v>793</v>
      </c>
      <c r="C1534" s="15" t="s">
        <v>53</v>
      </c>
      <c r="D1534" s="15" t="s">
        <v>122</v>
      </c>
      <c r="E1534" s="15" t="s">
        <v>1122</v>
      </c>
      <c r="F1534" s="15" t="s">
        <v>36</v>
      </c>
      <c r="G1534" s="70">
        <f t="shared" ref="G1534:I1534" si="416">G1535</f>
        <v>5000000</v>
      </c>
      <c r="H1534" s="70">
        <f t="shared" si="416"/>
        <v>0</v>
      </c>
      <c r="I1534" s="70">
        <f t="shared" si="416"/>
        <v>0</v>
      </c>
      <c r="J1534" s="176"/>
      <c r="K1534" s="69"/>
      <c r="L1534" s="69"/>
      <c r="M1534" s="69"/>
      <c r="N1534" s="69"/>
      <c r="O1534" s="69"/>
      <c r="P1534" s="69"/>
      <c r="Q1534" s="69"/>
      <c r="R1534" s="69"/>
    </row>
    <row r="1535" spans="1:18" s="18" customFormat="1" ht="34.5" customHeight="1">
      <c r="A1535" s="16" t="s">
        <v>37</v>
      </c>
      <c r="B1535" s="49">
        <v>793</v>
      </c>
      <c r="C1535" s="15" t="s">
        <v>53</v>
      </c>
      <c r="D1535" s="15" t="s">
        <v>122</v>
      </c>
      <c r="E1535" s="15" t="s">
        <v>1122</v>
      </c>
      <c r="F1535" s="15" t="s">
        <v>38</v>
      </c>
      <c r="G1535" s="70">
        <v>5000000</v>
      </c>
      <c r="H1535" s="70"/>
      <c r="I1535" s="70"/>
      <c r="J1535" s="176"/>
      <c r="K1535" s="184"/>
      <c r="L1535" s="184"/>
      <c r="M1535" s="184"/>
      <c r="N1535" s="184"/>
      <c r="O1535" s="184"/>
      <c r="P1535" s="184"/>
      <c r="Q1535" s="184"/>
      <c r="R1535" s="184"/>
    </row>
    <row r="1536" spans="1:18" s="18" customFormat="1" ht="39" customHeight="1">
      <c r="A1536" s="16" t="s">
        <v>1125</v>
      </c>
      <c r="B1536" s="49">
        <v>793</v>
      </c>
      <c r="C1536" s="15" t="s">
        <v>53</v>
      </c>
      <c r="D1536" s="15" t="s">
        <v>122</v>
      </c>
      <c r="E1536" s="15" t="s">
        <v>1124</v>
      </c>
      <c r="F1536" s="15"/>
      <c r="G1536" s="70">
        <f>G1538</f>
        <v>2000000</v>
      </c>
      <c r="H1536" s="70">
        <f>H1538</f>
        <v>0</v>
      </c>
      <c r="I1536" s="70">
        <f>I1538</f>
        <v>0</v>
      </c>
      <c r="J1536" s="176"/>
      <c r="K1536" s="184"/>
      <c r="L1536" s="184"/>
      <c r="M1536" s="184"/>
      <c r="N1536" s="184"/>
      <c r="O1536" s="184"/>
      <c r="P1536" s="184"/>
      <c r="Q1536" s="184"/>
      <c r="R1536" s="184"/>
    </row>
    <row r="1537" spans="1:18" s="18" customFormat="1" ht="39" customHeight="1">
      <c r="A1537" s="16" t="s">
        <v>1092</v>
      </c>
      <c r="B1537" s="49">
        <v>793</v>
      </c>
      <c r="C1537" s="15" t="s">
        <v>53</v>
      </c>
      <c r="D1537" s="15" t="s">
        <v>122</v>
      </c>
      <c r="E1537" s="15" t="s">
        <v>1124</v>
      </c>
      <c r="F1537" s="15"/>
      <c r="G1537" s="70">
        <f>G1538</f>
        <v>2000000</v>
      </c>
      <c r="H1537" s="70">
        <f t="shared" ref="H1537" si="417">H1538</f>
        <v>0</v>
      </c>
      <c r="I1537" s="70">
        <f t="shared" ref="I1537" si="418">I1538</f>
        <v>0</v>
      </c>
      <c r="J1537" s="176"/>
      <c r="K1537" s="184"/>
      <c r="L1537" s="184"/>
      <c r="M1537" s="184"/>
      <c r="N1537" s="184"/>
      <c r="O1537" s="184"/>
      <c r="P1537" s="184"/>
      <c r="Q1537" s="184"/>
      <c r="R1537" s="184"/>
    </row>
    <row r="1538" spans="1:18" ht="30.75" customHeight="1">
      <c r="A1538" s="16" t="s">
        <v>35</v>
      </c>
      <c r="B1538" s="49">
        <v>793</v>
      </c>
      <c r="C1538" s="15" t="s">
        <v>53</v>
      </c>
      <c r="D1538" s="15" t="s">
        <v>122</v>
      </c>
      <c r="E1538" s="15" t="s">
        <v>1124</v>
      </c>
      <c r="F1538" s="15" t="s">
        <v>36</v>
      </c>
      <c r="G1538" s="70">
        <f t="shared" ref="G1538:I1538" si="419">G1539</f>
        <v>2000000</v>
      </c>
      <c r="H1538" s="70">
        <f t="shared" si="419"/>
        <v>0</v>
      </c>
      <c r="I1538" s="70">
        <f t="shared" si="419"/>
        <v>0</v>
      </c>
      <c r="J1538" s="176"/>
      <c r="K1538" s="69"/>
      <c r="L1538" s="69"/>
      <c r="M1538" s="69"/>
      <c r="N1538" s="69"/>
      <c r="O1538" s="69"/>
      <c r="P1538" s="69"/>
      <c r="Q1538" s="69"/>
      <c r="R1538" s="69"/>
    </row>
    <row r="1539" spans="1:18" s="18" customFormat="1" ht="34.5" customHeight="1">
      <c r="A1539" s="16" t="s">
        <v>37</v>
      </c>
      <c r="B1539" s="49">
        <v>793</v>
      </c>
      <c r="C1539" s="15" t="s">
        <v>53</v>
      </c>
      <c r="D1539" s="15" t="s">
        <v>122</v>
      </c>
      <c r="E1539" s="15" t="s">
        <v>1124</v>
      </c>
      <c r="F1539" s="15" t="s">
        <v>38</v>
      </c>
      <c r="G1539" s="70">
        <v>2000000</v>
      </c>
      <c r="H1539" s="70"/>
      <c r="I1539" s="70"/>
      <c r="J1539" s="176"/>
      <c r="K1539" s="184"/>
      <c r="L1539" s="184"/>
      <c r="M1539" s="184"/>
      <c r="N1539" s="184"/>
      <c r="O1539" s="184"/>
      <c r="P1539" s="184"/>
      <c r="Q1539" s="184"/>
      <c r="R1539" s="184"/>
    </row>
    <row r="1540" spans="1:18" s="18" customFormat="1" ht="39" customHeight="1">
      <c r="A1540" s="16" t="s">
        <v>1127</v>
      </c>
      <c r="B1540" s="49">
        <v>793</v>
      </c>
      <c r="C1540" s="15" t="s">
        <v>53</v>
      </c>
      <c r="D1540" s="15" t="s">
        <v>122</v>
      </c>
      <c r="E1540" s="15" t="s">
        <v>1126</v>
      </c>
      <c r="F1540" s="15"/>
      <c r="G1540" s="70">
        <f>G1542</f>
        <v>3000000</v>
      </c>
      <c r="H1540" s="70">
        <f>H1542</f>
        <v>0</v>
      </c>
      <c r="I1540" s="70">
        <f>I1542</f>
        <v>0</v>
      </c>
      <c r="J1540" s="176"/>
      <c r="K1540" s="184"/>
      <c r="L1540" s="184"/>
      <c r="M1540" s="184"/>
      <c r="N1540" s="184"/>
      <c r="O1540" s="184"/>
      <c r="P1540" s="184"/>
      <c r="Q1540" s="184"/>
      <c r="R1540" s="184"/>
    </row>
    <row r="1541" spans="1:18" s="18" customFormat="1" ht="39" customHeight="1">
      <c r="A1541" s="16" t="s">
        <v>1092</v>
      </c>
      <c r="B1541" s="49">
        <v>793</v>
      </c>
      <c r="C1541" s="15" t="s">
        <v>53</v>
      </c>
      <c r="D1541" s="15" t="s">
        <v>122</v>
      </c>
      <c r="E1541" s="15" t="s">
        <v>1126</v>
      </c>
      <c r="F1541" s="15"/>
      <c r="G1541" s="70">
        <f>G1542</f>
        <v>3000000</v>
      </c>
      <c r="H1541" s="70">
        <f t="shared" ref="H1541" si="420">H1542</f>
        <v>0</v>
      </c>
      <c r="I1541" s="70">
        <f t="shared" ref="I1541" si="421">I1542</f>
        <v>0</v>
      </c>
      <c r="J1541" s="176"/>
      <c r="K1541" s="184"/>
      <c r="L1541" s="184"/>
      <c r="M1541" s="184"/>
      <c r="N1541" s="184"/>
      <c r="O1541" s="184"/>
      <c r="P1541" s="184"/>
      <c r="Q1541" s="184"/>
      <c r="R1541" s="184"/>
    </row>
    <row r="1542" spans="1:18" ht="30.75" customHeight="1">
      <c r="A1542" s="16" t="s">
        <v>35</v>
      </c>
      <c r="B1542" s="49">
        <v>793</v>
      </c>
      <c r="C1542" s="15" t="s">
        <v>53</v>
      </c>
      <c r="D1542" s="15" t="s">
        <v>122</v>
      </c>
      <c r="E1542" s="15" t="s">
        <v>1126</v>
      </c>
      <c r="F1542" s="15" t="s">
        <v>36</v>
      </c>
      <c r="G1542" s="70">
        <f t="shared" ref="G1542:I1542" si="422">G1543</f>
        <v>3000000</v>
      </c>
      <c r="H1542" s="70">
        <f t="shared" si="422"/>
        <v>0</v>
      </c>
      <c r="I1542" s="70">
        <f t="shared" si="422"/>
        <v>0</v>
      </c>
      <c r="J1542" s="176"/>
      <c r="K1542" s="69"/>
      <c r="L1542" s="69"/>
      <c r="M1542" s="69"/>
      <c r="N1542" s="69"/>
      <c r="O1542" s="69"/>
      <c r="P1542" s="69"/>
      <c r="Q1542" s="69"/>
      <c r="R1542" s="69"/>
    </row>
    <row r="1543" spans="1:18" s="18" customFormat="1" ht="34.5" customHeight="1">
      <c r="A1543" s="16" t="s">
        <v>37</v>
      </c>
      <c r="B1543" s="49">
        <v>793</v>
      </c>
      <c r="C1543" s="15" t="s">
        <v>53</v>
      </c>
      <c r="D1543" s="15" t="s">
        <v>122</v>
      </c>
      <c r="E1543" s="15" t="s">
        <v>1126</v>
      </c>
      <c r="F1543" s="15" t="s">
        <v>38</v>
      </c>
      <c r="G1543" s="70">
        <v>3000000</v>
      </c>
      <c r="H1543" s="70"/>
      <c r="I1543" s="70"/>
      <c r="J1543" s="176"/>
      <c r="K1543" s="184"/>
      <c r="L1543" s="184"/>
      <c r="M1543" s="184"/>
      <c r="N1543" s="184"/>
      <c r="O1543" s="184"/>
      <c r="P1543" s="184"/>
      <c r="Q1543" s="184"/>
      <c r="R1543" s="184"/>
    </row>
    <row r="1544" spans="1:18" ht="47.25" hidden="1" customHeight="1">
      <c r="A1544" s="16" t="s">
        <v>452</v>
      </c>
      <c r="B1544" s="14">
        <v>793</v>
      </c>
      <c r="C1544" s="15" t="s">
        <v>53</v>
      </c>
      <c r="D1544" s="15" t="s">
        <v>122</v>
      </c>
      <c r="E1544" s="15" t="s">
        <v>451</v>
      </c>
      <c r="F1544" s="15"/>
      <c r="G1544" s="70">
        <f>G1545</f>
        <v>0</v>
      </c>
      <c r="H1544" s="70">
        <f t="shared" ref="H1544:I1544" si="423">H1545</f>
        <v>0</v>
      </c>
      <c r="I1544" s="70">
        <f t="shared" si="423"/>
        <v>0</v>
      </c>
      <c r="J1544" s="176"/>
      <c r="K1544" s="69"/>
      <c r="L1544" s="69"/>
      <c r="M1544" s="69"/>
      <c r="N1544" s="69"/>
      <c r="O1544" s="69"/>
      <c r="P1544" s="69"/>
      <c r="Q1544" s="69"/>
      <c r="R1544" s="69"/>
    </row>
    <row r="1545" spans="1:18" ht="33.75" hidden="1" customHeight="1">
      <c r="A1545" s="16" t="s">
        <v>450</v>
      </c>
      <c r="B1545" s="14">
        <v>793</v>
      </c>
      <c r="C1545" s="15" t="s">
        <v>53</v>
      </c>
      <c r="D1545" s="15" t="s">
        <v>122</v>
      </c>
      <c r="E1545" s="15" t="s">
        <v>448</v>
      </c>
      <c r="F1545" s="15"/>
      <c r="G1545" s="70">
        <f>G1546</f>
        <v>0</v>
      </c>
      <c r="H1545" s="70">
        <f t="shared" ref="H1545:I1545" si="424">H1546</f>
        <v>0</v>
      </c>
      <c r="I1545" s="70">
        <f t="shared" si="424"/>
        <v>0</v>
      </c>
      <c r="J1545" s="176"/>
      <c r="K1545" s="69"/>
      <c r="L1545" s="69"/>
      <c r="M1545" s="69"/>
      <c r="N1545" s="69"/>
      <c r="O1545" s="69"/>
      <c r="P1545" s="69"/>
      <c r="Q1545" s="69"/>
      <c r="R1545" s="69"/>
    </row>
    <row r="1546" spans="1:18" ht="30.75" hidden="1" customHeight="1">
      <c r="A1546" s="16" t="s">
        <v>449</v>
      </c>
      <c r="B1546" s="14">
        <v>793</v>
      </c>
      <c r="C1546" s="15" t="s">
        <v>53</v>
      </c>
      <c r="D1546" s="15" t="s">
        <v>122</v>
      </c>
      <c r="E1546" s="15" t="s">
        <v>448</v>
      </c>
      <c r="F1546" s="15" t="s">
        <v>36</v>
      </c>
      <c r="G1546" s="70">
        <f>G1547</f>
        <v>0</v>
      </c>
      <c r="H1546" s="70">
        <f t="shared" ref="H1546:I1546" si="425">H1547</f>
        <v>0</v>
      </c>
      <c r="I1546" s="70">
        <f t="shared" si="425"/>
        <v>0</v>
      </c>
      <c r="J1546" s="176"/>
      <c r="K1546" s="69"/>
      <c r="L1546" s="69"/>
      <c r="M1546" s="69"/>
      <c r="N1546" s="69"/>
      <c r="O1546" s="69"/>
      <c r="P1546" s="69"/>
      <c r="Q1546" s="69"/>
      <c r="R1546" s="69"/>
    </row>
    <row r="1547" spans="1:18" ht="33" hidden="1" customHeight="1">
      <c r="A1547" s="16" t="s">
        <v>37</v>
      </c>
      <c r="B1547" s="14">
        <v>793</v>
      </c>
      <c r="C1547" s="15" t="s">
        <v>53</v>
      </c>
      <c r="D1547" s="15" t="s">
        <v>122</v>
      </c>
      <c r="E1547" s="15" t="s">
        <v>448</v>
      </c>
      <c r="F1547" s="15" t="s">
        <v>38</v>
      </c>
      <c r="G1547" s="70"/>
      <c r="H1547" s="70"/>
      <c r="I1547" s="70"/>
      <c r="J1547" s="176"/>
      <c r="K1547" s="69"/>
      <c r="L1547" s="69"/>
      <c r="M1547" s="69"/>
      <c r="N1547" s="69"/>
      <c r="O1547" s="69"/>
      <c r="P1547" s="69"/>
      <c r="Q1547" s="69"/>
      <c r="R1547" s="69"/>
    </row>
    <row r="1548" spans="1:18" s="18" customFormat="1" ht="32.25" hidden="1" customHeight="1">
      <c r="A1548" s="16" t="s">
        <v>502</v>
      </c>
      <c r="B1548" s="14">
        <v>793</v>
      </c>
      <c r="C1548" s="15" t="s">
        <v>53</v>
      </c>
      <c r="D1548" s="15" t="s">
        <v>122</v>
      </c>
      <c r="E1548" s="15" t="s">
        <v>200</v>
      </c>
      <c r="F1548" s="15"/>
      <c r="G1548" s="70">
        <f>G1552+G1549</f>
        <v>0</v>
      </c>
      <c r="H1548" s="70">
        <f t="shared" ref="H1548:I1548" si="426">H1553</f>
        <v>0</v>
      </c>
      <c r="I1548" s="70">
        <f t="shared" si="426"/>
        <v>0</v>
      </c>
      <c r="J1548" s="176"/>
      <c r="K1548" s="184"/>
      <c r="L1548" s="184"/>
      <c r="M1548" s="184"/>
      <c r="N1548" s="184"/>
      <c r="O1548" s="184"/>
      <c r="P1548" s="184"/>
      <c r="Q1548" s="184"/>
      <c r="R1548" s="184"/>
    </row>
    <row r="1549" spans="1:18" s="18" customFormat="1" ht="70.5" hidden="1" customHeight="1">
      <c r="A1549" s="16" t="s">
        <v>768</v>
      </c>
      <c r="B1549" s="14">
        <v>793</v>
      </c>
      <c r="C1549" s="15" t="s">
        <v>53</v>
      </c>
      <c r="D1549" s="15" t="s">
        <v>122</v>
      </c>
      <c r="E1549" s="15" t="s">
        <v>415</v>
      </c>
      <c r="F1549" s="15"/>
      <c r="G1549" s="70">
        <f t="shared" ref="G1549:I1550" si="427">G1550</f>
        <v>0</v>
      </c>
      <c r="H1549" s="70">
        <f t="shared" si="427"/>
        <v>0</v>
      </c>
      <c r="I1549" s="70">
        <f t="shared" si="427"/>
        <v>0</v>
      </c>
      <c r="J1549" s="176"/>
      <c r="K1549" s="184"/>
      <c r="L1549" s="184"/>
      <c r="M1549" s="184"/>
      <c r="N1549" s="184"/>
      <c r="O1549" s="184"/>
      <c r="P1549" s="184"/>
      <c r="Q1549" s="184"/>
      <c r="R1549" s="184"/>
    </row>
    <row r="1550" spans="1:18" s="18" customFormat="1" ht="39" hidden="1" customHeight="1">
      <c r="A1550" s="16" t="s">
        <v>95</v>
      </c>
      <c r="B1550" s="14">
        <v>793</v>
      </c>
      <c r="C1550" s="15" t="s">
        <v>53</v>
      </c>
      <c r="D1550" s="15" t="s">
        <v>122</v>
      </c>
      <c r="E1550" s="15" t="s">
        <v>415</v>
      </c>
      <c r="F1550" s="15" t="s">
        <v>346</v>
      </c>
      <c r="G1550" s="70">
        <f t="shared" si="427"/>
        <v>0</v>
      </c>
      <c r="H1550" s="70">
        <f t="shared" si="427"/>
        <v>0</v>
      </c>
      <c r="I1550" s="70">
        <f t="shared" si="427"/>
        <v>0</v>
      </c>
      <c r="J1550" s="176"/>
      <c r="K1550" s="184"/>
      <c r="L1550" s="184"/>
      <c r="M1550" s="184"/>
      <c r="N1550" s="184"/>
      <c r="O1550" s="184"/>
      <c r="P1550" s="184"/>
      <c r="Q1550" s="184"/>
      <c r="R1550" s="184"/>
    </row>
    <row r="1551" spans="1:18" s="18" customFormat="1" ht="15.75" hidden="1" customHeight="1">
      <c r="A1551" s="16" t="s">
        <v>347</v>
      </c>
      <c r="B1551" s="14">
        <v>793</v>
      </c>
      <c r="C1551" s="15" t="s">
        <v>53</v>
      </c>
      <c r="D1551" s="15" t="s">
        <v>122</v>
      </c>
      <c r="E1551" s="15" t="s">
        <v>415</v>
      </c>
      <c r="F1551" s="15" t="s">
        <v>348</v>
      </c>
      <c r="G1551" s="70"/>
      <c r="H1551" s="70"/>
      <c r="I1551" s="70"/>
      <c r="J1551" s="176"/>
      <c r="K1551" s="184"/>
      <c r="L1551" s="184"/>
      <c r="M1551" s="184"/>
      <c r="N1551" s="184"/>
      <c r="O1551" s="184"/>
      <c r="P1551" s="184"/>
      <c r="Q1551" s="184"/>
      <c r="R1551" s="184"/>
    </row>
    <row r="1552" spans="1:18" s="330" customFormat="1" ht="32.25" hidden="1" customHeight="1">
      <c r="A1552" s="305" t="s">
        <v>916</v>
      </c>
      <c r="B1552" s="311">
        <v>793</v>
      </c>
      <c r="C1552" s="308" t="s">
        <v>53</v>
      </c>
      <c r="D1552" s="308" t="s">
        <v>122</v>
      </c>
      <c r="E1552" s="308" t="s">
        <v>915</v>
      </c>
      <c r="F1552" s="308"/>
      <c r="G1552" s="164">
        <f>G1553</f>
        <v>0</v>
      </c>
      <c r="H1552" s="164">
        <f t="shared" ref="H1552:I1552" si="428">H1553</f>
        <v>0</v>
      </c>
      <c r="I1552" s="164">
        <f t="shared" si="428"/>
        <v>0</v>
      </c>
      <c r="J1552" s="312"/>
      <c r="K1552" s="329"/>
      <c r="L1552" s="329"/>
      <c r="M1552" s="329"/>
      <c r="N1552" s="329"/>
      <c r="O1552" s="329"/>
      <c r="P1552" s="329"/>
      <c r="Q1552" s="329"/>
      <c r="R1552" s="329"/>
    </row>
    <row r="1553" spans="1:18" s="330" customFormat="1" ht="70.5" hidden="1" customHeight="1">
      <c r="A1553" s="305" t="s">
        <v>917</v>
      </c>
      <c r="B1553" s="311">
        <v>793</v>
      </c>
      <c r="C1553" s="308" t="s">
        <v>53</v>
      </c>
      <c r="D1553" s="308" t="s">
        <v>122</v>
      </c>
      <c r="E1553" s="308" t="s">
        <v>918</v>
      </c>
      <c r="F1553" s="308"/>
      <c r="G1553" s="164">
        <f t="shared" ref="G1553:I1554" si="429">G1554</f>
        <v>0</v>
      </c>
      <c r="H1553" s="164">
        <f t="shared" si="429"/>
        <v>0</v>
      </c>
      <c r="I1553" s="164">
        <f t="shared" si="429"/>
        <v>0</v>
      </c>
      <c r="J1553" s="312"/>
      <c r="K1553" s="329"/>
      <c r="L1553" s="329"/>
      <c r="M1553" s="329"/>
      <c r="N1553" s="329"/>
      <c r="O1553" s="329"/>
      <c r="P1553" s="329"/>
      <c r="Q1553" s="329"/>
      <c r="R1553" s="329"/>
    </row>
    <row r="1554" spans="1:18" s="330" customFormat="1" ht="39" hidden="1" customHeight="1">
      <c r="A1554" s="305" t="s">
        <v>95</v>
      </c>
      <c r="B1554" s="311">
        <v>793</v>
      </c>
      <c r="C1554" s="308" t="s">
        <v>53</v>
      </c>
      <c r="D1554" s="308" t="s">
        <v>122</v>
      </c>
      <c r="E1554" s="308" t="s">
        <v>918</v>
      </c>
      <c r="F1554" s="308" t="s">
        <v>346</v>
      </c>
      <c r="G1554" s="164">
        <f t="shared" si="429"/>
        <v>0</v>
      </c>
      <c r="H1554" s="164">
        <f t="shared" si="429"/>
        <v>0</v>
      </c>
      <c r="I1554" s="164">
        <f t="shared" si="429"/>
        <v>0</v>
      </c>
      <c r="J1554" s="312"/>
      <c r="K1554" s="329"/>
      <c r="L1554" s="329"/>
      <c r="M1554" s="329"/>
      <c r="N1554" s="329"/>
      <c r="O1554" s="329"/>
      <c r="P1554" s="329"/>
      <c r="Q1554" s="329"/>
      <c r="R1554" s="329"/>
    </row>
    <row r="1555" spans="1:18" s="330" customFormat="1" ht="15.75" hidden="1" customHeight="1">
      <c r="A1555" s="305" t="s">
        <v>347</v>
      </c>
      <c r="B1555" s="311">
        <v>793</v>
      </c>
      <c r="C1555" s="308" t="s">
        <v>53</v>
      </c>
      <c r="D1555" s="308" t="s">
        <v>122</v>
      </c>
      <c r="E1555" s="308" t="s">
        <v>918</v>
      </c>
      <c r="F1555" s="308" t="s">
        <v>348</v>
      </c>
      <c r="G1555" s="164"/>
      <c r="H1555" s="164">
        <v>0</v>
      </c>
      <c r="I1555" s="164">
        <v>0</v>
      </c>
      <c r="J1555" s="312"/>
      <c r="K1555" s="329"/>
      <c r="L1555" s="329"/>
      <c r="M1555" s="329"/>
      <c r="N1555" s="329"/>
      <c r="O1555" s="329"/>
      <c r="P1555" s="329"/>
      <c r="Q1555" s="329"/>
      <c r="R1555" s="329"/>
    </row>
    <row r="1556" spans="1:18" ht="18.75" customHeight="1">
      <c r="A1556" s="16" t="s">
        <v>86</v>
      </c>
      <c r="B1556" s="14">
        <v>793</v>
      </c>
      <c r="C1556" s="15" t="s">
        <v>53</v>
      </c>
      <c r="D1556" s="15" t="s">
        <v>87</v>
      </c>
      <c r="E1556" s="15"/>
      <c r="F1556" s="14"/>
      <c r="G1556" s="70">
        <f>G1557+G1574+G1592+G1588</f>
        <v>2800000</v>
      </c>
      <c r="H1556" s="70">
        <f t="shared" ref="H1556:I1556" si="430">H1557+H1574+H1592+H1588</f>
        <v>1664715</v>
      </c>
      <c r="I1556" s="70">
        <f t="shared" si="430"/>
        <v>1664715</v>
      </c>
      <c r="J1556" s="176"/>
      <c r="K1556" s="176"/>
      <c r="L1556" s="176"/>
      <c r="M1556" s="176"/>
      <c r="N1556" s="176"/>
      <c r="O1556" s="176"/>
      <c r="P1556" s="69"/>
      <c r="Q1556" s="69"/>
      <c r="R1556" s="69"/>
    </row>
    <row r="1557" spans="1:18" ht="32.25" customHeight="1">
      <c r="A1557" s="361" t="s">
        <v>1165</v>
      </c>
      <c r="B1557" s="14">
        <v>793</v>
      </c>
      <c r="C1557" s="15" t="s">
        <v>53</v>
      </c>
      <c r="D1557" s="15" t="s">
        <v>87</v>
      </c>
      <c r="E1557" s="14" t="s">
        <v>241</v>
      </c>
      <c r="F1557" s="14"/>
      <c r="G1557" s="70">
        <f>G1561+G1558+G1571+G1564</f>
        <v>1750000</v>
      </c>
      <c r="H1557" s="70">
        <f>H1561+H1558+H1571+H1564</f>
        <v>1114715</v>
      </c>
      <c r="I1557" s="70">
        <f>I1561+I1558+I1571+I1564</f>
        <v>1114715</v>
      </c>
      <c r="J1557" s="176"/>
      <c r="K1557" s="69"/>
      <c r="L1557" s="69"/>
      <c r="M1557" s="69"/>
      <c r="N1557" s="69"/>
      <c r="O1557" s="69"/>
      <c r="P1557" s="69"/>
      <c r="Q1557" s="69"/>
      <c r="R1557" s="69"/>
    </row>
    <row r="1558" spans="1:18" ht="27" customHeight="1">
      <c r="A1558" s="337" t="s">
        <v>1074</v>
      </c>
      <c r="B1558" s="14">
        <v>793</v>
      </c>
      <c r="C1558" s="15" t="s">
        <v>53</v>
      </c>
      <c r="D1558" s="15" t="s">
        <v>87</v>
      </c>
      <c r="E1558" s="14" t="s">
        <v>393</v>
      </c>
      <c r="F1558" s="14"/>
      <c r="G1558" s="70">
        <f t="shared" ref="G1558:I1559" si="431">G1559</f>
        <v>1050000</v>
      </c>
      <c r="H1558" s="70">
        <f t="shared" si="431"/>
        <v>414715</v>
      </c>
      <c r="I1558" s="70">
        <f t="shared" si="431"/>
        <v>414715</v>
      </c>
      <c r="J1558" s="176"/>
      <c r="K1558" s="69"/>
      <c r="L1558" s="69"/>
      <c r="M1558" s="69"/>
      <c r="N1558" s="69"/>
      <c r="O1558" s="69"/>
      <c r="P1558" s="69"/>
      <c r="Q1558" s="69"/>
      <c r="R1558" s="69"/>
    </row>
    <row r="1559" spans="1:18">
      <c r="A1559" s="16" t="s">
        <v>62</v>
      </c>
      <c r="B1559" s="14">
        <v>793</v>
      </c>
      <c r="C1559" s="15" t="s">
        <v>53</v>
      </c>
      <c r="D1559" s="15" t="s">
        <v>87</v>
      </c>
      <c r="E1559" s="14" t="s">
        <v>393</v>
      </c>
      <c r="F1559" s="14">
        <v>800</v>
      </c>
      <c r="G1559" s="70">
        <f t="shared" si="431"/>
        <v>1050000</v>
      </c>
      <c r="H1559" s="70">
        <f t="shared" si="431"/>
        <v>414715</v>
      </c>
      <c r="I1559" s="70">
        <f t="shared" si="431"/>
        <v>414715</v>
      </c>
      <c r="J1559" s="176"/>
      <c r="K1559" s="69"/>
      <c r="L1559" s="69"/>
      <c r="M1559" s="69"/>
      <c r="N1559" s="69"/>
      <c r="O1559" s="69"/>
      <c r="P1559" s="69"/>
      <c r="Q1559" s="69"/>
      <c r="R1559" s="69"/>
    </row>
    <row r="1560" spans="1:18" ht="39" customHeight="1">
      <c r="A1560" s="16" t="s">
        <v>339</v>
      </c>
      <c r="B1560" s="14">
        <v>793</v>
      </c>
      <c r="C1560" s="15" t="s">
        <v>53</v>
      </c>
      <c r="D1560" s="15" t="s">
        <v>87</v>
      </c>
      <c r="E1560" s="14" t="s">
        <v>393</v>
      </c>
      <c r="F1560" s="14">
        <v>810</v>
      </c>
      <c r="G1560" s="70">
        <v>1050000</v>
      </c>
      <c r="H1560" s="70">
        <v>414715</v>
      </c>
      <c r="I1560" s="70">
        <v>414715</v>
      </c>
      <c r="J1560" s="176"/>
      <c r="K1560" s="69"/>
      <c r="L1560" s="69"/>
      <c r="M1560" s="69"/>
      <c r="N1560" s="69"/>
      <c r="O1560" s="69"/>
      <c r="P1560" s="69"/>
      <c r="Q1560" s="69"/>
      <c r="R1560" s="69"/>
    </row>
    <row r="1561" spans="1:18" ht="47.25" customHeight="1">
      <c r="A1561" s="16" t="s">
        <v>343</v>
      </c>
      <c r="B1561" s="14">
        <v>793</v>
      </c>
      <c r="C1561" s="15" t="s">
        <v>53</v>
      </c>
      <c r="D1561" s="15" t="s">
        <v>87</v>
      </c>
      <c r="E1561" s="14" t="s">
        <v>257</v>
      </c>
      <c r="F1561" s="14"/>
      <c r="G1561" s="70">
        <f>G1562</f>
        <v>700000</v>
      </c>
      <c r="H1561" s="70">
        <f t="shared" ref="H1561:I1561" si="432">H1562</f>
        <v>700000</v>
      </c>
      <c r="I1561" s="70">
        <f t="shared" si="432"/>
        <v>700000</v>
      </c>
      <c r="J1561" s="176"/>
      <c r="K1561" s="69"/>
      <c r="L1561" s="69"/>
      <c r="M1561" s="69"/>
      <c r="N1561" s="69"/>
      <c r="O1561" s="69"/>
      <c r="P1561" s="69"/>
      <c r="Q1561" s="69"/>
      <c r="R1561" s="69"/>
    </row>
    <row r="1562" spans="1:18">
      <c r="A1562" s="16" t="s">
        <v>62</v>
      </c>
      <c r="B1562" s="14">
        <v>793</v>
      </c>
      <c r="C1562" s="15" t="s">
        <v>53</v>
      </c>
      <c r="D1562" s="15" t="s">
        <v>87</v>
      </c>
      <c r="E1562" s="14" t="s">
        <v>257</v>
      </c>
      <c r="F1562" s="14">
        <v>800</v>
      </c>
      <c r="G1562" s="70">
        <f t="shared" ref="G1562:I1562" si="433">G1563</f>
        <v>700000</v>
      </c>
      <c r="H1562" s="70">
        <f t="shared" si="433"/>
        <v>700000</v>
      </c>
      <c r="I1562" s="70">
        <f t="shared" si="433"/>
        <v>700000</v>
      </c>
      <c r="J1562" s="176"/>
      <c r="K1562" s="69"/>
      <c r="L1562" s="69"/>
      <c r="M1562" s="69"/>
      <c r="N1562" s="69"/>
      <c r="O1562" s="69"/>
      <c r="P1562" s="69"/>
      <c r="Q1562" s="69"/>
      <c r="R1562" s="69"/>
    </row>
    <row r="1563" spans="1:18" ht="45" customHeight="1">
      <c r="A1563" s="16" t="s">
        <v>339</v>
      </c>
      <c r="B1563" s="14">
        <v>793</v>
      </c>
      <c r="C1563" s="15" t="s">
        <v>53</v>
      </c>
      <c r="D1563" s="15" t="s">
        <v>87</v>
      </c>
      <c r="E1563" s="14" t="s">
        <v>257</v>
      </c>
      <c r="F1563" s="14">
        <v>810</v>
      </c>
      <c r="G1563" s="70">
        <v>700000</v>
      </c>
      <c r="H1563" s="70">
        <f>700000</f>
        <v>700000</v>
      </c>
      <c r="I1563" s="70">
        <f>700000</f>
        <v>700000</v>
      </c>
      <c r="J1563" s="176"/>
      <c r="K1563" s="69"/>
      <c r="L1563" s="69"/>
      <c r="M1563" s="69"/>
      <c r="N1563" s="69"/>
      <c r="O1563" s="69"/>
      <c r="P1563" s="69"/>
      <c r="Q1563" s="69"/>
      <c r="R1563" s="69"/>
    </row>
    <row r="1564" spans="1:18" ht="40.5" hidden="1" customHeight="1">
      <c r="A1564" s="16" t="s">
        <v>927</v>
      </c>
      <c r="B1564" s="14">
        <v>793</v>
      </c>
      <c r="C1564" s="15" t="s">
        <v>53</v>
      </c>
      <c r="D1564" s="15" t="s">
        <v>87</v>
      </c>
      <c r="E1564" s="14" t="s">
        <v>926</v>
      </c>
      <c r="F1564" s="14"/>
      <c r="G1564" s="70">
        <f>G1565+G1567+G1569</f>
        <v>0</v>
      </c>
      <c r="H1564" s="70">
        <f>H1565+H1567</f>
        <v>0</v>
      </c>
      <c r="I1564" s="70">
        <f>I1565+I1567</f>
        <v>0</v>
      </c>
      <c r="J1564" s="176"/>
      <c r="K1564" s="69"/>
      <c r="L1564" s="69"/>
      <c r="M1564" s="69"/>
      <c r="N1564" s="69"/>
      <c r="O1564" s="69"/>
      <c r="P1564" s="69"/>
      <c r="Q1564" s="69"/>
      <c r="R1564" s="69"/>
    </row>
    <row r="1565" spans="1:18" hidden="1">
      <c r="A1565" s="16" t="s">
        <v>322</v>
      </c>
      <c r="B1565" s="14">
        <v>793</v>
      </c>
      <c r="C1565" s="15" t="s">
        <v>53</v>
      </c>
      <c r="D1565" s="15" t="s">
        <v>87</v>
      </c>
      <c r="E1565" s="14" t="s">
        <v>926</v>
      </c>
      <c r="F1565" s="14">
        <v>200</v>
      </c>
      <c r="G1565" s="70">
        <f t="shared" ref="G1565:I1565" si="434">G1566</f>
        <v>0</v>
      </c>
      <c r="H1565" s="70">
        <f t="shared" si="434"/>
        <v>0</v>
      </c>
      <c r="I1565" s="70">
        <f t="shared" si="434"/>
        <v>0</v>
      </c>
      <c r="J1565" s="176"/>
      <c r="K1565" s="69"/>
      <c r="L1565" s="69"/>
      <c r="M1565" s="69"/>
      <c r="N1565" s="69"/>
      <c r="O1565" s="69"/>
      <c r="P1565" s="69"/>
      <c r="Q1565" s="69"/>
      <c r="R1565" s="69"/>
    </row>
    <row r="1566" spans="1:18" ht="31.5" hidden="1" customHeight="1">
      <c r="A1566" s="16" t="s">
        <v>37</v>
      </c>
      <c r="B1566" s="14">
        <v>793</v>
      </c>
      <c r="C1566" s="15" t="s">
        <v>53</v>
      </c>
      <c r="D1566" s="15" t="s">
        <v>87</v>
      </c>
      <c r="E1566" s="14" t="s">
        <v>926</v>
      </c>
      <c r="F1566" s="14">
        <v>240</v>
      </c>
      <c r="G1566" s="70"/>
      <c r="H1566" s="8"/>
      <c r="I1566" s="8"/>
      <c r="J1566" s="346"/>
      <c r="K1566" s="69"/>
      <c r="L1566" s="69"/>
      <c r="M1566" s="69"/>
      <c r="N1566" s="69"/>
      <c r="O1566" s="69"/>
      <c r="P1566" s="69"/>
      <c r="Q1566" s="69"/>
      <c r="R1566" s="69"/>
    </row>
    <row r="1567" spans="1:18" ht="24.75" hidden="1" customHeight="1">
      <c r="A1567" s="16" t="s">
        <v>155</v>
      </c>
      <c r="B1567" s="14">
        <v>793</v>
      </c>
      <c r="C1567" s="15" t="s">
        <v>53</v>
      </c>
      <c r="D1567" s="15" t="s">
        <v>87</v>
      </c>
      <c r="E1567" s="14" t="s">
        <v>625</v>
      </c>
      <c r="F1567" s="14">
        <v>500</v>
      </c>
      <c r="G1567" s="70">
        <f>G1568</f>
        <v>0</v>
      </c>
      <c r="H1567" s="70">
        <f>H1568</f>
        <v>0</v>
      </c>
      <c r="I1567" s="70">
        <f>I1568</f>
        <v>0</v>
      </c>
      <c r="J1567" s="176"/>
      <c r="K1567" s="69"/>
      <c r="L1567" s="69"/>
      <c r="M1567" s="69"/>
      <c r="N1567" s="69"/>
      <c r="O1567" s="69"/>
      <c r="P1567" s="69"/>
      <c r="Q1567" s="69"/>
      <c r="R1567" s="69"/>
    </row>
    <row r="1568" spans="1:18" ht="21.75" hidden="1" customHeight="1">
      <c r="A1568" s="16" t="s">
        <v>168</v>
      </c>
      <c r="B1568" s="14">
        <v>793</v>
      </c>
      <c r="C1568" s="15" t="s">
        <v>53</v>
      </c>
      <c r="D1568" s="15" t="s">
        <v>87</v>
      </c>
      <c r="E1568" s="14" t="s">
        <v>625</v>
      </c>
      <c r="F1568" s="14">
        <v>520</v>
      </c>
      <c r="G1568" s="128"/>
      <c r="H1568" s="8"/>
      <c r="I1568" s="8"/>
      <c r="J1568" s="346"/>
      <c r="K1568" s="69"/>
      <c r="L1568" s="69"/>
      <c r="M1568" s="69"/>
      <c r="N1568" s="69"/>
      <c r="O1568" s="69"/>
      <c r="P1568" s="69"/>
      <c r="Q1568" s="69"/>
      <c r="R1568" s="69"/>
    </row>
    <row r="1569" spans="1:18" ht="21" hidden="1" customHeight="1">
      <c r="A1569" s="16" t="s">
        <v>62</v>
      </c>
      <c r="B1569" s="14">
        <v>793</v>
      </c>
      <c r="C1569" s="15" t="s">
        <v>53</v>
      </c>
      <c r="D1569" s="15" t="s">
        <v>87</v>
      </c>
      <c r="E1569" s="14" t="s">
        <v>625</v>
      </c>
      <c r="F1569" s="14">
        <v>800</v>
      </c>
      <c r="G1569" s="128">
        <f>G1570</f>
        <v>0</v>
      </c>
      <c r="H1569" s="8"/>
      <c r="I1569" s="8"/>
      <c r="J1569" s="346"/>
      <c r="K1569" s="69"/>
      <c r="L1569" s="69"/>
      <c r="M1569" s="69"/>
      <c r="N1569" s="69"/>
      <c r="O1569" s="69"/>
      <c r="P1569" s="69"/>
      <c r="Q1569" s="69"/>
      <c r="R1569" s="69"/>
    </row>
    <row r="1570" spans="1:18" ht="20.25" hidden="1" customHeight="1">
      <c r="A1570" s="16" t="s">
        <v>178</v>
      </c>
      <c r="B1570" s="14">
        <v>793</v>
      </c>
      <c r="C1570" s="15" t="s">
        <v>53</v>
      </c>
      <c r="D1570" s="15" t="s">
        <v>87</v>
      </c>
      <c r="E1570" s="14" t="s">
        <v>625</v>
      </c>
      <c r="F1570" s="14">
        <v>870</v>
      </c>
      <c r="G1570" s="128">
        <f>50000-50000</f>
        <v>0</v>
      </c>
      <c r="H1570" s="8"/>
      <c r="I1570" s="8"/>
      <c r="J1570" s="346"/>
      <c r="K1570" s="69"/>
      <c r="L1570" s="69"/>
      <c r="M1570" s="69"/>
      <c r="N1570" s="69"/>
      <c r="O1570" s="69"/>
      <c r="P1570" s="69"/>
      <c r="Q1570" s="69"/>
      <c r="R1570" s="69"/>
    </row>
    <row r="1571" spans="1:18" ht="65.25" hidden="1" customHeight="1">
      <c r="A1571" s="16" t="s">
        <v>587</v>
      </c>
      <c r="B1571" s="14">
        <v>793</v>
      </c>
      <c r="C1571" s="15" t="s">
        <v>53</v>
      </c>
      <c r="D1571" s="15" t="s">
        <v>87</v>
      </c>
      <c r="E1571" s="14" t="s">
        <v>446</v>
      </c>
      <c r="F1571" s="14"/>
      <c r="G1571" s="70">
        <f>G1572</f>
        <v>0</v>
      </c>
      <c r="H1571" s="70">
        <f t="shared" ref="H1571:I1571" si="435">H1572</f>
        <v>0</v>
      </c>
      <c r="I1571" s="70">
        <f t="shared" si="435"/>
        <v>0</v>
      </c>
      <c r="J1571" s="176"/>
      <c r="K1571" s="69"/>
      <c r="L1571" s="69"/>
      <c r="M1571" s="69"/>
      <c r="N1571" s="69"/>
      <c r="O1571" s="69"/>
      <c r="P1571" s="69"/>
      <c r="Q1571" s="69"/>
      <c r="R1571" s="69"/>
    </row>
    <row r="1572" spans="1:18" ht="20.25" hidden="1" customHeight="1">
      <c r="A1572" s="16" t="s">
        <v>62</v>
      </c>
      <c r="B1572" s="14">
        <v>793</v>
      </c>
      <c r="C1572" s="15" t="s">
        <v>53</v>
      </c>
      <c r="D1572" s="15" t="s">
        <v>87</v>
      </c>
      <c r="E1572" s="14" t="s">
        <v>446</v>
      </c>
      <c r="F1572" s="14">
        <v>800</v>
      </c>
      <c r="G1572" s="70">
        <f>G1573</f>
        <v>0</v>
      </c>
      <c r="H1572" s="70">
        <f t="shared" ref="H1572:I1572" si="436">H1573</f>
        <v>0</v>
      </c>
      <c r="I1572" s="70">
        <f t="shared" si="436"/>
        <v>0</v>
      </c>
      <c r="J1572" s="176"/>
      <c r="K1572" s="69"/>
      <c r="L1572" s="69"/>
      <c r="M1572" s="69"/>
      <c r="N1572" s="69"/>
      <c r="O1572" s="69"/>
      <c r="P1572" s="69"/>
      <c r="Q1572" s="69"/>
      <c r="R1572" s="69"/>
    </row>
    <row r="1573" spans="1:18" ht="38.25" hidden="1" customHeight="1">
      <c r="A1573" s="16" t="s">
        <v>339</v>
      </c>
      <c r="B1573" s="14">
        <v>793</v>
      </c>
      <c r="C1573" s="15" t="s">
        <v>53</v>
      </c>
      <c r="D1573" s="15" t="s">
        <v>87</v>
      </c>
      <c r="E1573" s="14" t="s">
        <v>446</v>
      </c>
      <c r="F1573" s="14">
        <v>810</v>
      </c>
      <c r="G1573" s="70"/>
      <c r="H1573" s="70">
        <v>0</v>
      </c>
      <c r="I1573" s="70">
        <v>0</v>
      </c>
      <c r="J1573" s="176"/>
      <c r="K1573" s="69"/>
      <c r="L1573" s="69"/>
      <c r="M1573" s="69"/>
      <c r="N1573" s="69"/>
      <c r="O1573" s="69"/>
      <c r="P1573" s="69"/>
      <c r="Q1573" s="69"/>
      <c r="R1573" s="69"/>
    </row>
    <row r="1574" spans="1:18" ht="53.25" customHeight="1">
      <c r="A1574" s="359" t="s">
        <v>1173</v>
      </c>
      <c r="B1574" s="14">
        <v>793</v>
      </c>
      <c r="C1574" s="15" t="s">
        <v>53</v>
      </c>
      <c r="D1574" s="15" t="s">
        <v>87</v>
      </c>
      <c r="E1574" s="14" t="s">
        <v>258</v>
      </c>
      <c r="F1574" s="14"/>
      <c r="G1574" s="70">
        <f>G1575</f>
        <v>50000</v>
      </c>
      <c r="H1574" s="70">
        <f>H1575</f>
        <v>50000</v>
      </c>
      <c r="I1574" s="70">
        <f>I1575</f>
        <v>50000</v>
      </c>
      <c r="J1574" s="176"/>
      <c r="K1574" s="69"/>
      <c r="L1574" s="69"/>
      <c r="M1574" s="69"/>
      <c r="N1574" s="69"/>
      <c r="O1574" s="69"/>
      <c r="P1574" s="69"/>
      <c r="Q1574" s="69"/>
      <c r="R1574" s="69"/>
    </row>
    <row r="1575" spans="1:18" ht="39" customHeight="1">
      <c r="A1575" s="16" t="s">
        <v>367</v>
      </c>
      <c r="B1575" s="14">
        <v>793</v>
      </c>
      <c r="C1575" s="15" t="s">
        <v>53</v>
      </c>
      <c r="D1575" s="15" t="s">
        <v>87</v>
      </c>
      <c r="E1575" s="14" t="s">
        <v>259</v>
      </c>
      <c r="F1575" s="14"/>
      <c r="G1575" s="70">
        <f>G1576</f>
        <v>50000</v>
      </c>
      <c r="H1575" s="70">
        <f t="shared" ref="H1575:I1575" si="437">H1576</f>
        <v>50000</v>
      </c>
      <c r="I1575" s="70">
        <f t="shared" si="437"/>
        <v>50000</v>
      </c>
      <c r="J1575" s="176"/>
      <c r="K1575" s="69"/>
      <c r="L1575" s="69"/>
      <c r="M1575" s="69"/>
      <c r="N1575" s="69"/>
      <c r="O1575" s="69"/>
      <c r="P1575" s="69"/>
      <c r="Q1575" s="69"/>
      <c r="R1575" s="69"/>
    </row>
    <row r="1576" spans="1:18" ht="17.25" customHeight="1">
      <c r="A1576" s="16" t="s">
        <v>322</v>
      </c>
      <c r="B1576" s="14">
        <v>793</v>
      </c>
      <c r="C1576" s="15" t="s">
        <v>53</v>
      </c>
      <c r="D1576" s="15" t="s">
        <v>87</v>
      </c>
      <c r="E1576" s="14" t="s">
        <v>259</v>
      </c>
      <c r="F1576" s="14">
        <v>200</v>
      </c>
      <c r="G1576" s="70">
        <f>G1577</f>
        <v>50000</v>
      </c>
      <c r="H1576" s="70">
        <f>H1577</f>
        <v>50000</v>
      </c>
      <c r="I1576" s="70">
        <f>I1577</f>
        <v>50000</v>
      </c>
      <c r="J1576" s="176"/>
      <c r="K1576" s="69"/>
      <c r="L1576" s="69"/>
      <c r="M1576" s="69"/>
      <c r="N1576" s="69"/>
      <c r="O1576" s="69"/>
      <c r="P1576" s="69"/>
      <c r="Q1576" s="69"/>
      <c r="R1576" s="69"/>
    </row>
    <row r="1577" spans="1:18" ht="27.75" customHeight="1">
      <c r="A1577" s="16" t="s">
        <v>37</v>
      </c>
      <c r="B1577" s="14">
        <v>793</v>
      </c>
      <c r="C1577" s="15" t="s">
        <v>53</v>
      </c>
      <c r="D1577" s="15" t="s">
        <v>87</v>
      </c>
      <c r="E1577" s="14" t="s">
        <v>259</v>
      </c>
      <c r="F1577" s="14">
        <v>240</v>
      </c>
      <c r="G1577" s="70">
        <v>50000</v>
      </c>
      <c r="H1577" s="70">
        <v>50000</v>
      </c>
      <c r="I1577" s="70">
        <v>50000</v>
      </c>
      <c r="J1577" s="176"/>
      <c r="K1577" s="69"/>
      <c r="L1577" s="69"/>
      <c r="M1577" s="69"/>
      <c r="N1577" s="69"/>
      <c r="O1577" s="69"/>
      <c r="P1577" s="69"/>
      <c r="Q1577" s="69"/>
      <c r="R1577" s="69"/>
    </row>
    <row r="1578" spans="1:18" ht="15" hidden="1" customHeight="1">
      <c r="A1578" s="54" t="s">
        <v>344</v>
      </c>
      <c r="B1578" s="45">
        <v>793</v>
      </c>
      <c r="C1578" s="7" t="s">
        <v>171</v>
      </c>
      <c r="D1578" s="7"/>
      <c r="E1578" s="7"/>
      <c r="F1578" s="7"/>
      <c r="G1578" s="38">
        <f>G1579</f>
        <v>0</v>
      </c>
      <c r="H1578" s="38">
        <f t="shared" ref="H1578:I1578" si="438">H1579</f>
        <v>0</v>
      </c>
      <c r="I1578" s="38">
        <f t="shared" si="438"/>
        <v>0</v>
      </c>
      <c r="J1578" s="342"/>
      <c r="K1578" s="69"/>
      <c r="L1578" s="69"/>
      <c r="M1578" s="69"/>
      <c r="N1578" s="69"/>
      <c r="O1578" s="69"/>
      <c r="P1578" s="69"/>
      <c r="Q1578" s="69"/>
      <c r="R1578" s="69"/>
    </row>
    <row r="1579" spans="1:18" s="22" customFormat="1" ht="17.25" hidden="1" customHeight="1">
      <c r="A1579" s="16" t="s">
        <v>283</v>
      </c>
      <c r="B1579" s="14">
        <v>793</v>
      </c>
      <c r="C1579" s="15" t="s">
        <v>171</v>
      </c>
      <c r="D1579" s="15" t="s">
        <v>69</v>
      </c>
      <c r="E1579" s="15"/>
      <c r="F1579" s="15"/>
      <c r="G1579" s="70">
        <f>G1580+G1584</f>
        <v>0</v>
      </c>
      <c r="H1579" s="70">
        <f t="shared" ref="H1579:I1579" si="439">H1580+H1584</f>
        <v>0</v>
      </c>
      <c r="I1579" s="70">
        <f t="shared" si="439"/>
        <v>0</v>
      </c>
      <c r="J1579" s="176"/>
      <c r="K1579" s="61"/>
      <c r="L1579" s="61"/>
      <c r="M1579" s="61"/>
      <c r="N1579" s="61"/>
      <c r="O1579" s="61"/>
      <c r="P1579" s="61"/>
      <c r="Q1579" s="61"/>
      <c r="R1579" s="61"/>
    </row>
    <row r="1580" spans="1:18" s="22" customFormat="1" ht="53.25" hidden="1" customHeight="1">
      <c r="A1580" s="16" t="s">
        <v>478</v>
      </c>
      <c r="B1580" s="14">
        <v>793</v>
      </c>
      <c r="C1580" s="15" t="s">
        <v>171</v>
      </c>
      <c r="D1580" s="15" t="s">
        <v>69</v>
      </c>
      <c r="E1580" s="15" t="s">
        <v>294</v>
      </c>
      <c r="F1580" s="36"/>
      <c r="G1580" s="70">
        <f t="shared" ref="G1580:I1582" si="440">G1581</f>
        <v>0</v>
      </c>
      <c r="H1580" s="70">
        <f t="shared" si="440"/>
        <v>0</v>
      </c>
      <c r="I1580" s="70">
        <f t="shared" si="440"/>
        <v>0</v>
      </c>
      <c r="J1580" s="176"/>
      <c r="K1580" s="61"/>
      <c r="L1580" s="61"/>
      <c r="M1580" s="61"/>
      <c r="N1580" s="61"/>
      <c r="O1580" s="61"/>
      <c r="P1580" s="61"/>
      <c r="Q1580" s="61"/>
      <c r="R1580" s="61"/>
    </row>
    <row r="1581" spans="1:18" s="46" customFormat="1" ht="17.25" hidden="1" customHeight="1">
      <c r="A1581" s="16" t="s">
        <v>378</v>
      </c>
      <c r="B1581" s="14">
        <v>793</v>
      </c>
      <c r="C1581" s="15" t="s">
        <v>171</v>
      </c>
      <c r="D1581" s="15" t="s">
        <v>69</v>
      </c>
      <c r="E1581" s="15" t="s">
        <v>377</v>
      </c>
      <c r="F1581" s="15"/>
      <c r="G1581" s="70">
        <f t="shared" si="440"/>
        <v>0</v>
      </c>
      <c r="H1581" s="70">
        <f t="shared" si="440"/>
        <v>0</v>
      </c>
      <c r="I1581" s="70">
        <f t="shared" si="440"/>
        <v>0</v>
      </c>
      <c r="J1581" s="176"/>
      <c r="K1581" s="58"/>
      <c r="L1581" s="58"/>
      <c r="M1581" s="58"/>
      <c r="N1581" s="58"/>
      <c r="O1581" s="58"/>
      <c r="P1581" s="58"/>
      <c r="Q1581" s="58"/>
      <c r="R1581" s="58"/>
    </row>
    <row r="1582" spans="1:18" s="46" customFormat="1" ht="17.25" hidden="1" customHeight="1">
      <c r="A1582" s="16" t="s">
        <v>322</v>
      </c>
      <c r="B1582" s="14">
        <v>793</v>
      </c>
      <c r="C1582" s="15" t="s">
        <v>171</v>
      </c>
      <c r="D1582" s="15" t="s">
        <v>69</v>
      </c>
      <c r="E1582" s="15" t="s">
        <v>377</v>
      </c>
      <c r="F1582" s="15" t="s">
        <v>36</v>
      </c>
      <c r="G1582" s="70">
        <f t="shared" si="440"/>
        <v>0</v>
      </c>
      <c r="H1582" s="70">
        <f t="shared" si="440"/>
        <v>0</v>
      </c>
      <c r="I1582" s="70">
        <f t="shared" si="440"/>
        <v>0</v>
      </c>
      <c r="J1582" s="176"/>
      <c r="K1582" s="58"/>
      <c r="L1582" s="58"/>
      <c r="M1582" s="58"/>
      <c r="N1582" s="58"/>
      <c r="O1582" s="58"/>
      <c r="P1582" s="58"/>
      <c r="Q1582" s="58"/>
      <c r="R1582" s="58"/>
    </row>
    <row r="1583" spans="1:18" s="46" customFormat="1" ht="31.5" hidden="1" customHeight="1">
      <c r="A1583" s="16" t="s">
        <v>37</v>
      </c>
      <c r="B1583" s="14">
        <v>793</v>
      </c>
      <c r="C1583" s="15" t="s">
        <v>171</v>
      </c>
      <c r="D1583" s="15" t="s">
        <v>69</v>
      </c>
      <c r="E1583" s="15" t="s">
        <v>377</v>
      </c>
      <c r="F1583" s="15" t="s">
        <v>38</v>
      </c>
      <c r="G1583" s="70"/>
      <c r="H1583" s="70"/>
      <c r="I1583" s="70"/>
      <c r="J1583" s="176"/>
      <c r="K1583" s="58"/>
      <c r="L1583" s="58"/>
      <c r="M1583" s="58"/>
      <c r="N1583" s="58"/>
      <c r="O1583" s="58"/>
      <c r="P1583" s="58"/>
      <c r="Q1583" s="58"/>
      <c r="R1583" s="58"/>
    </row>
    <row r="1584" spans="1:18" ht="30.75" hidden="1" customHeight="1">
      <c r="A1584" s="16" t="s">
        <v>464</v>
      </c>
      <c r="B1584" s="14">
        <v>793</v>
      </c>
      <c r="C1584" s="15" t="s">
        <v>171</v>
      </c>
      <c r="D1584" s="15" t="s">
        <v>69</v>
      </c>
      <c r="E1584" s="15" t="s">
        <v>261</v>
      </c>
      <c r="F1584" s="15"/>
      <c r="G1584" s="70">
        <f>G1585</f>
        <v>0</v>
      </c>
      <c r="H1584" s="70">
        <v>0</v>
      </c>
      <c r="I1584" s="70">
        <v>0</v>
      </c>
      <c r="J1584" s="176"/>
      <c r="K1584" s="69"/>
      <c r="L1584" s="69"/>
      <c r="M1584" s="69"/>
      <c r="N1584" s="69"/>
      <c r="O1584" s="69"/>
      <c r="P1584" s="69"/>
      <c r="Q1584" s="69"/>
      <c r="R1584" s="69"/>
    </row>
    <row r="1585" spans="1:18" ht="21.75" hidden="1" customHeight="1">
      <c r="A1585" s="50" t="s">
        <v>499</v>
      </c>
      <c r="B1585" s="14">
        <v>793</v>
      </c>
      <c r="C1585" s="15" t="s">
        <v>171</v>
      </c>
      <c r="D1585" s="15" t="s">
        <v>69</v>
      </c>
      <c r="E1585" s="15" t="s">
        <v>504</v>
      </c>
      <c r="F1585" s="15"/>
      <c r="G1585" s="70">
        <f>G1586</f>
        <v>0</v>
      </c>
      <c r="H1585" s="70">
        <v>0</v>
      </c>
      <c r="I1585" s="70">
        <v>0</v>
      </c>
      <c r="J1585" s="176"/>
      <c r="K1585" s="69"/>
      <c r="L1585" s="69"/>
      <c r="M1585" s="69"/>
      <c r="N1585" s="69"/>
      <c r="O1585" s="69"/>
      <c r="P1585" s="69"/>
      <c r="Q1585" s="69"/>
      <c r="R1585" s="69"/>
    </row>
    <row r="1586" spans="1:18" ht="21" hidden="1" customHeight="1">
      <c r="A1586" s="16" t="s">
        <v>155</v>
      </c>
      <c r="B1586" s="14">
        <v>793</v>
      </c>
      <c r="C1586" s="15" t="s">
        <v>171</v>
      </c>
      <c r="D1586" s="15" t="s">
        <v>69</v>
      </c>
      <c r="E1586" s="15" t="s">
        <v>504</v>
      </c>
      <c r="F1586" s="15" t="s">
        <v>156</v>
      </c>
      <c r="G1586" s="70">
        <f>G1587</f>
        <v>0</v>
      </c>
      <c r="H1586" s="70">
        <v>0</v>
      </c>
      <c r="I1586" s="70">
        <v>0</v>
      </c>
      <c r="J1586" s="176"/>
      <c r="K1586" s="69"/>
      <c r="L1586" s="69"/>
      <c r="M1586" s="69"/>
      <c r="N1586" s="69"/>
      <c r="O1586" s="69"/>
      <c r="P1586" s="69"/>
      <c r="Q1586" s="69"/>
      <c r="R1586" s="69"/>
    </row>
    <row r="1587" spans="1:18" ht="1.5" customHeight="1">
      <c r="A1587" s="16" t="s">
        <v>168</v>
      </c>
      <c r="B1587" s="14">
        <v>793</v>
      </c>
      <c r="C1587" s="15" t="s">
        <v>171</v>
      </c>
      <c r="D1587" s="15" t="s">
        <v>69</v>
      </c>
      <c r="E1587" s="15" t="s">
        <v>504</v>
      </c>
      <c r="F1587" s="15" t="s">
        <v>169</v>
      </c>
      <c r="G1587" s="70"/>
      <c r="H1587" s="70">
        <v>0</v>
      </c>
      <c r="I1587" s="70">
        <v>0</v>
      </c>
      <c r="J1587" s="176"/>
      <c r="K1587" s="69"/>
      <c r="L1587" s="69"/>
      <c r="M1587" s="69"/>
      <c r="N1587" s="69"/>
      <c r="O1587" s="69"/>
      <c r="P1587" s="69"/>
      <c r="Q1587" s="69"/>
      <c r="R1587" s="69"/>
    </row>
    <row r="1588" spans="1:18" ht="51.75" customHeight="1">
      <c r="A1588" s="359" t="s">
        <v>1181</v>
      </c>
      <c r="B1588" s="14">
        <v>793</v>
      </c>
      <c r="C1588" s="15" t="s">
        <v>53</v>
      </c>
      <c r="D1588" s="15" t="s">
        <v>87</v>
      </c>
      <c r="E1588" s="14" t="s">
        <v>815</v>
      </c>
      <c r="F1588" s="14"/>
      <c r="G1588" s="70">
        <f>G1589</f>
        <v>1000000</v>
      </c>
      <c r="H1588" s="70">
        <f>H1589</f>
        <v>500000</v>
      </c>
      <c r="I1588" s="70">
        <f>I1589</f>
        <v>500000</v>
      </c>
      <c r="J1588" s="176"/>
      <c r="K1588" s="69"/>
      <c r="L1588" s="69"/>
      <c r="M1588" s="69"/>
      <c r="N1588" s="69"/>
      <c r="O1588" s="69"/>
      <c r="P1588" s="69"/>
      <c r="Q1588" s="69"/>
      <c r="R1588" s="69"/>
    </row>
    <row r="1589" spans="1:18" ht="39" customHeight="1">
      <c r="A1589" s="16" t="s">
        <v>817</v>
      </c>
      <c r="B1589" s="14">
        <v>793</v>
      </c>
      <c r="C1589" s="15" t="s">
        <v>53</v>
      </c>
      <c r="D1589" s="15" t="s">
        <v>87</v>
      </c>
      <c r="E1589" s="14" t="s">
        <v>816</v>
      </c>
      <c r="F1589" s="14"/>
      <c r="G1589" s="70">
        <f>G1590</f>
        <v>1000000</v>
      </c>
      <c r="H1589" s="70">
        <f t="shared" ref="H1589:I1589" si="441">H1590</f>
        <v>500000</v>
      </c>
      <c r="I1589" s="70">
        <f t="shared" si="441"/>
        <v>500000</v>
      </c>
      <c r="J1589" s="176"/>
      <c r="K1589" s="69"/>
      <c r="L1589" s="69"/>
      <c r="M1589" s="69"/>
      <c r="N1589" s="69"/>
      <c r="O1589" s="69"/>
      <c r="P1589" s="69"/>
      <c r="Q1589" s="69"/>
      <c r="R1589" s="69"/>
    </row>
    <row r="1590" spans="1:18" ht="17.25" customHeight="1">
      <c r="A1590" s="16" t="s">
        <v>322</v>
      </c>
      <c r="B1590" s="14">
        <v>793</v>
      </c>
      <c r="C1590" s="15" t="s">
        <v>53</v>
      </c>
      <c r="D1590" s="15" t="s">
        <v>87</v>
      </c>
      <c r="E1590" s="14" t="s">
        <v>816</v>
      </c>
      <c r="F1590" s="14">
        <v>200</v>
      </c>
      <c r="G1590" s="70">
        <f>G1591</f>
        <v>1000000</v>
      </c>
      <c r="H1590" s="70">
        <f>H1591</f>
        <v>500000</v>
      </c>
      <c r="I1590" s="70">
        <f>I1591</f>
        <v>500000</v>
      </c>
      <c r="J1590" s="176"/>
      <c r="K1590" s="69"/>
      <c r="L1590" s="69"/>
      <c r="M1590" s="69"/>
      <c r="N1590" s="69"/>
      <c r="O1590" s="69"/>
      <c r="P1590" s="69"/>
      <c r="Q1590" s="69"/>
      <c r="R1590" s="69"/>
    </row>
    <row r="1591" spans="1:18" ht="27.75" customHeight="1">
      <c r="A1591" s="16" t="s">
        <v>37</v>
      </c>
      <c r="B1591" s="14">
        <v>793</v>
      </c>
      <c r="C1591" s="15" t="s">
        <v>53</v>
      </c>
      <c r="D1591" s="15" t="s">
        <v>87</v>
      </c>
      <c r="E1591" s="14" t="s">
        <v>816</v>
      </c>
      <c r="F1591" s="14">
        <v>240</v>
      </c>
      <c r="G1591" s="70">
        <v>1000000</v>
      </c>
      <c r="H1591" s="70">
        <f>1000000-500000</f>
        <v>500000</v>
      </c>
      <c r="I1591" s="70">
        <f>1000000-500000</f>
        <v>500000</v>
      </c>
      <c r="J1591" s="176"/>
      <c r="K1591" s="69"/>
      <c r="L1591" s="69"/>
      <c r="M1591" s="69"/>
      <c r="N1591" s="69"/>
      <c r="O1591" s="69"/>
      <c r="P1591" s="69"/>
      <c r="Q1591" s="69"/>
      <c r="R1591" s="69"/>
    </row>
    <row r="1592" spans="1:18" s="28" customFormat="1" ht="24.75" hidden="1" customHeight="1">
      <c r="A1592" s="37" t="s">
        <v>167</v>
      </c>
      <c r="B1592" s="14">
        <v>793</v>
      </c>
      <c r="C1592" s="15" t="s">
        <v>53</v>
      </c>
      <c r="D1592" s="15" t="s">
        <v>87</v>
      </c>
      <c r="E1592" s="15" t="s">
        <v>232</v>
      </c>
      <c r="F1592" s="39"/>
      <c r="G1592" s="70">
        <f t="shared" ref="G1592:I1596" si="442">G1593</f>
        <v>0</v>
      </c>
      <c r="H1592" s="70">
        <f t="shared" si="442"/>
        <v>0</v>
      </c>
      <c r="I1592" s="70">
        <f t="shared" si="442"/>
        <v>0</v>
      </c>
      <c r="J1592" s="176"/>
      <c r="K1592" s="323"/>
      <c r="L1592" s="323"/>
      <c r="M1592" s="323"/>
      <c r="N1592" s="323"/>
      <c r="O1592" s="323"/>
      <c r="P1592" s="323"/>
      <c r="Q1592" s="323"/>
      <c r="R1592" s="323"/>
    </row>
    <row r="1593" spans="1:18" ht="26.4" hidden="1">
      <c r="A1593" s="37" t="s">
        <v>167</v>
      </c>
      <c r="B1593" s="14">
        <v>793</v>
      </c>
      <c r="C1593" s="15" t="s">
        <v>53</v>
      </c>
      <c r="D1593" s="15" t="s">
        <v>87</v>
      </c>
      <c r="E1593" s="15" t="s">
        <v>274</v>
      </c>
      <c r="F1593" s="14"/>
      <c r="G1593" s="70">
        <f>G1596+G1594</f>
        <v>0</v>
      </c>
      <c r="H1593" s="70">
        <f>H1596</f>
        <v>0</v>
      </c>
      <c r="I1593" s="70">
        <f>I1596</f>
        <v>0</v>
      </c>
      <c r="J1593" s="176"/>
      <c r="K1593" s="69"/>
      <c r="L1593" s="69"/>
      <c r="M1593" s="69"/>
      <c r="N1593" s="69"/>
      <c r="O1593" s="69"/>
      <c r="P1593" s="69"/>
      <c r="Q1593" s="69"/>
      <c r="R1593" s="69"/>
    </row>
    <row r="1594" spans="1:18" ht="17.25" hidden="1" customHeight="1">
      <c r="A1594" s="16" t="s">
        <v>322</v>
      </c>
      <c r="B1594" s="14">
        <v>793</v>
      </c>
      <c r="C1594" s="15" t="s">
        <v>53</v>
      </c>
      <c r="D1594" s="15" t="s">
        <v>87</v>
      </c>
      <c r="E1594" s="14" t="s">
        <v>274</v>
      </c>
      <c r="F1594" s="14">
        <v>200</v>
      </c>
      <c r="G1594" s="70">
        <f>G1595</f>
        <v>0</v>
      </c>
      <c r="H1594" s="70">
        <f>H1595</f>
        <v>0</v>
      </c>
      <c r="I1594" s="70">
        <f>I1595</f>
        <v>0</v>
      </c>
      <c r="J1594" s="176"/>
      <c r="K1594" s="69"/>
      <c r="L1594" s="69"/>
      <c r="M1594" s="69"/>
      <c r="N1594" s="69"/>
      <c r="O1594" s="69"/>
      <c r="P1594" s="69"/>
      <c r="Q1594" s="69"/>
      <c r="R1594" s="69"/>
    </row>
    <row r="1595" spans="1:18" ht="27.75" hidden="1" customHeight="1">
      <c r="A1595" s="16" t="s">
        <v>37</v>
      </c>
      <c r="B1595" s="14">
        <v>793</v>
      </c>
      <c r="C1595" s="15" t="s">
        <v>53</v>
      </c>
      <c r="D1595" s="15" t="s">
        <v>87</v>
      </c>
      <c r="E1595" s="14" t="s">
        <v>274</v>
      </c>
      <c r="F1595" s="14">
        <v>240</v>
      </c>
      <c r="G1595" s="70"/>
      <c r="H1595" s="70"/>
      <c r="I1595" s="70"/>
      <c r="J1595" s="176"/>
      <c r="K1595" s="69"/>
      <c r="L1595" s="69"/>
      <c r="M1595" s="69"/>
      <c r="N1595" s="69"/>
      <c r="O1595" s="69"/>
      <c r="P1595" s="69"/>
      <c r="Q1595" s="69"/>
      <c r="R1595" s="69"/>
    </row>
    <row r="1596" spans="1:18" hidden="1">
      <c r="A1596" s="16" t="s">
        <v>155</v>
      </c>
      <c r="B1596" s="14">
        <v>793</v>
      </c>
      <c r="C1596" s="15" t="s">
        <v>53</v>
      </c>
      <c r="D1596" s="15" t="s">
        <v>87</v>
      </c>
      <c r="E1596" s="15" t="s">
        <v>274</v>
      </c>
      <c r="F1596" s="15" t="s">
        <v>156</v>
      </c>
      <c r="G1596" s="70">
        <f t="shared" si="442"/>
        <v>0</v>
      </c>
      <c r="H1596" s="70">
        <f t="shared" si="442"/>
        <v>0</v>
      </c>
      <c r="I1596" s="70">
        <f t="shared" si="442"/>
        <v>0</v>
      </c>
      <c r="J1596" s="176"/>
      <c r="K1596" s="69"/>
      <c r="L1596" s="69"/>
      <c r="M1596" s="69"/>
      <c r="N1596" s="69"/>
      <c r="O1596" s="69"/>
      <c r="P1596" s="69"/>
      <c r="Q1596" s="69"/>
      <c r="R1596" s="69"/>
    </row>
    <row r="1597" spans="1:18" hidden="1">
      <c r="A1597" s="16" t="s">
        <v>176</v>
      </c>
      <c r="B1597" s="14">
        <v>793</v>
      </c>
      <c r="C1597" s="15" t="s">
        <v>53</v>
      </c>
      <c r="D1597" s="15" t="s">
        <v>87</v>
      </c>
      <c r="E1597" s="15" t="s">
        <v>274</v>
      </c>
      <c r="F1597" s="15" t="s">
        <v>177</v>
      </c>
      <c r="G1597" s="70"/>
      <c r="H1597" s="70"/>
      <c r="I1597" s="70"/>
      <c r="J1597" s="176"/>
      <c r="K1597" s="69"/>
      <c r="L1597" s="69"/>
      <c r="M1597" s="69"/>
      <c r="N1597" s="69"/>
      <c r="O1597" s="69"/>
      <c r="P1597" s="69"/>
      <c r="Q1597" s="69"/>
      <c r="R1597" s="69"/>
    </row>
    <row r="1598" spans="1:18">
      <c r="A1598" s="54" t="s">
        <v>344</v>
      </c>
      <c r="B1598" s="19">
        <v>793</v>
      </c>
      <c r="C1598" s="7" t="s">
        <v>171</v>
      </c>
      <c r="D1598" s="7"/>
      <c r="E1598" s="7"/>
      <c r="F1598" s="7"/>
      <c r="G1598" s="38">
        <f>G1907+G1729+G2026+G2049+G1599+G1654+G1797</f>
        <v>91544489.400000006</v>
      </c>
      <c r="H1598" s="38">
        <f>H1907+H1729+H2026+H2049+H1599+H1654+H1797</f>
        <v>32139505.800000001</v>
      </c>
      <c r="I1598" s="38">
        <f>I1907+I1729+I2026+I2049+I1599+I1654+I1797</f>
        <v>15161300</v>
      </c>
      <c r="J1598" s="342">
        <f>G1610+G1613+G1622+G1632+G1638+G1643+G1646+G1650+G1658+G1676+G1680+G1684+G1688+G1718+G1721+G1748+G1751+G1756+G1759+G1764+G1768+G1830</f>
        <v>76045617.400000006</v>
      </c>
      <c r="K1598" s="69"/>
      <c r="L1598" s="69"/>
      <c r="M1598" s="69"/>
      <c r="N1598" s="69"/>
      <c r="O1598" s="69"/>
      <c r="P1598" s="247"/>
      <c r="Q1598" s="247"/>
      <c r="R1598" s="69"/>
    </row>
    <row r="1599" spans="1:18">
      <c r="A1599" s="55" t="s">
        <v>172</v>
      </c>
      <c r="B1599" s="49">
        <v>793</v>
      </c>
      <c r="C1599" s="10" t="s">
        <v>171</v>
      </c>
      <c r="D1599" s="10" t="s">
        <v>18</v>
      </c>
      <c r="E1599" s="7"/>
      <c r="F1599" s="7"/>
      <c r="G1599" s="27">
        <f>G1600+G1623</f>
        <v>57784617.399999999</v>
      </c>
      <c r="H1599" s="27">
        <f t="shared" ref="H1599:I1599" si="443">H1600+H1623</f>
        <v>18028205.800000001</v>
      </c>
      <c r="I1599" s="27">
        <f t="shared" si="443"/>
        <v>1550000</v>
      </c>
      <c r="J1599" s="248">
        <f>J1598-G1598</f>
        <v>-15498872</v>
      </c>
      <c r="K1599" s="248"/>
      <c r="L1599" s="248"/>
      <c r="M1599" s="248"/>
      <c r="N1599" s="248"/>
      <c r="O1599" s="248"/>
      <c r="P1599" s="69"/>
      <c r="Q1599" s="69"/>
      <c r="R1599" s="69"/>
    </row>
    <row r="1600" spans="1:18" ht="53.25" customHeight="1">
      <c r="A1600" s="359" t="s">
        <v>1179</v>
      </c>
      <c r="B1600" s="49">
        <v>793</v>
      </c>
      <c r="C1600" s="15" t="s">
        <v>171</v>
      </c>
      <c r="D1600" s="15" t="s">
        <v>18</v>
      </c>
      <c r="E1600" s="15" t="s">
        <v>294</v>
      </c>
      <c r="F1600" s="15"/>
      <c r="G1600" s="70">
        <f>G1603+G1607+G1610+G1616+G1611+G1620</f>
        <v>2000000</v>
      </c>
      <c r="H1600" s="70">
        <f t="shared" ref="H1600:I1600" si="444">H1603+H1607+H1610+H1616+H1611</f>
        <v>1500000</v>
      </c>
      <c r="I1600" s="70">
        <f t="shared" si="444"/>
        <v>1000000</v>
      </c>
      <c r="J1600" s="176"/>
      <c r="K1600" s="69"/>
      <c r="L1600" s="69"/>
      <c r="M1600" s="69"/>
      <c r="N1600" s="69"/>
      <c r="O1600" s="69"/>
      <c r="P1600" s="69"/>
      <c r="Q1600" s="69"/>
      <c r="R1600" s="69"/>
    </row>
    <row r="1601" spans="1:18" s="18" customFormat="1" ht="20.25" hidden="1" customHeight="1">
      <c r="A1601" s="16" t="s">
        <v>84</v>
      </c>
      <c r="B1601" s="49">
        <v>793</v>
      </c>
      <c r="C1601" s="15" t="s">
        <v>171</v>
      </c>
      <c r="D1601" s="15" t="s">
        <v>18</v>
      </c>
      <c r="E1601" s="15" t="s">
        <v>83</v>
      </c>
      <c r="F1601" s="15"/>
      <c r="G1601" s="70">
        <f t="shared" ref="G1601:I1602" si="445">G1602</f>
        <v>0</v>
      </c>
      <c r="H1601" s="70">
        <f t="shared" si="445"/>
        <v>0</v>
      </c>
      <c r="I1601" s="70">
        <f t="shared" si="445"/>
        <v>0</v>
      </c>
      <c r="J1601" s="176"/>
      <c r="K1601" s="184"/>
      <c r="L1601" s="184"/>
      <c r="M1601" s="184"/>
      <c r="N1601" s="184"/>
      <c r="O1601" s="184"/>
      <c r="P1601" s="184"/>
      <c r="Q1601" s="184"/>
      <c r="R1601" s="184"/>
    </row>
    <row r="1602" spans="1:18" ht="30.75" hidden="1" customHeight="1">
      <c r="A1602" s="16" t="s">
        <v>35</v>
      </c>
      <c r="B1602" s="49">
        <v>793</v>
      </c>
      <c r="C1602" s="15" t="s">
        <v>171</v>
      </c>
      <c r="D1602" s="15" t="s">
        <v>18</v>
      </c>
      <c r="E1602" s="15" t="s">
        <v>83</v>
      </c>
      <c r="F1602" s="15" t="s">
        <v>36</v>
      </c>
      <c r="G1602" s="70">
        <f t="shared" si="445"/>
        <v>0</v>
      </c>
      <c r="H1602" s="70">
        <f t="shared" si="445"/>
        <v>0</v>
      </c>
      <c r="I1602" s="70">
        <f t="shared" si="445"/>
        <v>0</v>
      </c>
      <c r="J1602" s="176"/>
      <c r="K1602" s="69"/>
      <c r="L1602" s="69"/>
      <c r="M1602" s="69"/>
      <c r="N1602" s="69"/>
      <c r="O1602" s="69"/>
      <c r="P1602" s="69"/>
      <c r="Q1602" s="69"/>
      <c r="R1602" s="69"/>
    </row>
    <row r="1603" spans="1:18" s="18" customFormat="1" ht="34.5" hidden="1" customHeight="1">
      <c r="A1603" s="16" t="s">
        <v>37</v>
      </c>
      <c r="B1603" s="49">
        <v>793</v>
      </c>
      <c r="C1603" s="15" t="s">
        <v>171</v>
      </c>
      <c r="D1603" s="15" t="s">
        <v>18</v>
      </c>
      <c r="E1603" s="15" t="s">
        <v>83</v>
      </c>
      <c r="F1603" s="15" t="s">
        <v>38</v>
      </c>
      <c r="G1603" s="70"/>
      <c r="H1603" s="70"/>
      <c r="I1603" s="70"/>
      <c r="J1603" s="176"/>
      <c r="K1603" s="184"/>
      <c r="L1603" s="184"/>
      <c r="M1603" s="184"/>
      <c r="N1603" s="184"/>
      <c r="O1603" s="184"/>
      <c r="P1603" s="184"/>
      <c r="Q1603" s="184"/>
      <c r="R1603" s="184"/>
    </row>
    <row r="1604" spans="1:18" s="3" customFormat="1" ht="52.5" hidden="1" customHeight="1">
      <c r="A1604" s="16"/>
      <c r="B1604" s="49"/>
      <c r="C1604" s="15"/>
      <c r="D1604" s="15"/>
      <c r="E1604" s="15"/>
      <c r="F1604" s="15"/>
      <c r="G1604" s="70"/>
      <c r="H1604" s="70"/>
      <c r="I1604" s="70"/>
      <c r="J1604" s="176"/>
      <c r="K1604" s="62"/>
      <c r="L1604" s="62"/>
      <c r="M1604" s="62"/>
      <c r="N1604" s="62"/>
      <c r="O1604" s="62"/>
      <c r="P1604" s="62"/>
      <c r="Q1604" s="62"/>
      <c r="R1604" s="62"/>
    </row>
    <row r="1605" spans="1:18" s="18" customFormat="1" ht="63" hidden="1" customHeight="1">
      <c r="A1605" s="16" t="s">
        <v>80</v>
      </c>
      <c r="B1605" s="49">
        <v>793</v>
      </c>
      <c r="C1605" s="15" t="s">
        <v>171</v>
      </c>
      <c r="D1605" s="15" t="s">
        <v>18</v>
      </c>
      <c r="E1605" s="15" t="s">
        <v>79</v>
      </c>
      <c r="F1605" s="15"/>
      <c r="G1605" s="70">
        <f t="shared" ref="G1605:I1606" si="446">G1606</f>
        <v>0</v>
      </c>
      <c r="H1605" s="70">
        <f t="shared" si="446"/>
        <v>0</v>
      </c>
      <c r="I1605" s="70">
        <f t="shared" si="446"/>
        <v>0</v>
      </c>
      <c r="J1605" s="176"/>
      <c r="K1605" s="184"/>
      <c r="L1605" s="184"/>
      <c r="M1605" s="184"/>
      <c r="N1605" s="184"/>
      <c r="O1605" s="184"/>
      <c r="P1605" s="184"/>
      <c r="Q1605" s="184"/>
      <c r="R1605" s="184"/>
    </row>
    <row r="1606" spans="1:18" ht="30.75" hidden="1" customHeight="1">
      <c r="A1606" s="16" t="s">
        <v>35</v>
      </c>
      <c r="B1606" s="49">
        <v>793</v>
      </c>
      <c r="C1606" s="15" t="s">
        <v>171</v>
      </c>
      <c r="D1606" s="15" t="s">
        <v>18</v>
      </c>
      <c r="E1606" s="15" t="s">
        <v>79</v>
      </c>
      <c r="F1606" s="15" t="s">
        <v>36</v>
      </c>
      <c r="G1606" s="70">
        <f t="shared" si="446"/>
        <v>0</v>
      </c>
      <c r="H1606" s="70">
        <f t="shared" si="446"/>
        <v>0</v>
      </c>
      <c r="I1606" s="70">
        <f t="shared" si="446"/>
        <v>0</v>
      </c>
      <c r="J1606" s="176"/>
      <c r="K1606" s="69"/>
      <c r="L1606" s="69"/>
      <c r="M1606" s="69"/>
      <c r="N1606" s="69"/>
      <c r="O1606" s="69"/>
      <c r="P1606" s="69"/>
      <c r="Q1606" s="69"/>
      <c r="R1606" s="69"/>
    </row>
    <row r="1607" spans="1:18" s="18" customFormat="1" ht="34.5" hidden="1" customHeight="1">
      <c r="A1607" s="16" t="s">
        <v>37</v>
      </c>
      <c r="B1607" s="49">
        <v>793</v>
      </c>
      <c r="C1607" s="15" t="s">
        <v>171</v>
      </c>
      <c r="D1607" s="15" t="s">
        <v>18</v>
      </c>
      <c r="E1607" s="15" t="s">
        <v>79</v>
      </c>
      <c r="F1607" s="15" t="s">
        <v>38</v>
      </c>
      <c r="G1607" s="70"/>
      <c r="H1607" s="70"/>
      <c r="I1607" s="70"/>
      <c r="J1607" s="176"/>
      <c r="K1607" s="184"/>
      <c r="L1607" s="184"/>
      <c r="M1607" s="184"/>
      <c r="N1607" s="184"/>
      <c r="O1607" s="184"/>
      <c r="P1607" s="184"/>
      <c r="Q1607" s="184"/>
      <c r="R1607" s="184"/>
    </row>
    <row r="1608" spans="1:18" s="18" customFormat="1" ht="35.25" customHeight="1">
      <c r="A1608" s="16" t="s">
        <v>940</v>
      </c>
      <c r="B1608" s="49">
        <v>793</v>
      </c>
      <c r="C1608" s="15" t="s">
        <v>171</v>
      </c>
      <c r="D1608" s="15" t="s">
        <v>18</v>
      </c>
      <c r="E1608" s="15" t="s">
        <v>81</v>
      </c>
      <c r="F1608" s="15"/>
      <c r="G1608" s="70">
        <f t="shared" ref="G1608:I1612" si="447">G1609</f>
        <v>1500000</v>
      </c>
      <c r="H1608" s="70">
        <f t="shared" si="447"/>
        <v>1000000</v>
      </c>
      <c r="I1608" s="70">
        <f t="shared" si="447"/>
        <v>500000</v>
      </c>
      <c r="J1608" s="176"/>
      <c r="K1608" s="184"/>
      <c r="L1608" s="184"/>
      <c r="M1608" s="184"/>
      <c r="N1608" s="184"/>
      <c r="O1608" s="184"/>
      <c r="P1608" s="184"/>
      <c r="Q1608" s="184"/>
      <c r="R1608" s="184"/>
    </row>
    <row r="1609" spans="1:18" ht="35.25" customHeight="1">
      <c r="A1609" s="16" t="s">
        <v>35</v>
      </c>
      <c r="B1609" s="49">
        <v>793</v>
      </c>
      <c r="C1609" s="15" t="s">
        <v>171</v>
      </c>
      <c r="D1609" s="15" t="s">
        <v>18</v>
      </c>
      <c r="E1609" s="15" t="s">
        <v>81</v>
      </c>
      <c r="F1609" s="15" t="s">
        <v>36</v>
      </c>
      <c r="G1609" s="70">
        <f t="shared" si="447"/>
        <v>1500000</v>
      </c>
      <c r="H1609" s="70">
        <f t="shared" si="447"/>
        <v>1000000</v>
      </c>
      <c r="I1609" s="70">
        <f t="shared" si="447"/>
        <v>500000</v>
      </c>
      <c r="J1609" s="176"/>
      <c r="K1609" s="69"/>
      <c r="L1609" s="69"/>
      <c r="M1609" s="69"/>
      <c r="N1609" s="69"/>
      <c r="O1609" s="69"/>
      <c r="P1609" s="69"/>
      <c r="Q1609" s="69"/>
      <c r="R1609" s="69"/>
    </row>
    <row r="1610" spans="1:18" s="18" customFormat="1" ht="35.25" customHeight="1">
      <c r="A1610" s="16" t="s">
        <v>37</v>
      </c>
      <c r="B1610" s="49">
        <v>793</v>
      </c>
      <c r="C1610" s="15" t="s">
        <v>171</v>
      </c>
      <c r="D1610" s="15" t="s">
        <v>18</v>
      </c>
      <c r="E1610" s="15" t="s">
        <v>81</v>
      </c>
      <c r="F1610" s="15" t="s">
        <v>38</v>
      </c>
      <c r="G1610" s="70">
        <v>1500000</v>
      </c>
      <c r="H1610" s="70">
        <f>1500000-500000</f>
        <v>1000000</v>
      </c>
      <c r="I1610" s="70">
        <v>500000</v>
      </c>
      <c r="J1610" s="176"/>
      <c r="K1610" s="184"/>
      <c r="L1610" s="184"/>
      <c r="M1610" s="184"/>
      <c r="N1610" s="184"/>
      <c r="O1610" s="184"/>
      <c r="P1610" s="184"/>
      <c r="Q1610" s="184"/>
      <c r="R1610" s="184"/>
    </row>
    <row r="1611" spans="1:18" s="18" customFormat="1" ht="35.25" customHeight="1">
      <c r="A1611" s="16" t="s">
        <v>934</v>
      </c>
      <c r="B1611" s="49">
        <v>793</v>
      </c>
      <c r="C1611" s="15" t="s">
        <v>171</v>
      </c>
      <c r="D1611" s="15" t="s">
        <v>18</v>
      </c>
      <c r="E1611" s="15" t="s">
        <v>933</v>
      </c>
      <c r="F1611" s="15"/>
      <c r="G1611" s="70">
        <f t="shared" si="447"/>
        <v>500000</v>
      </c>
      <c r="H1611" s="70">
        <f t="shared" si="447"/>
        <v>500000</v>
      </c>
      <c r="I1611" s="70">
        <f t="shared" si="447"/>
        <v>500000</v>
      </c>
      <c r="J1611" s="176"/>
      <c r="K1611" s="184"/>
      <c r="L1611" s="184"/>
      <c r="M1611" s="184"/>
      <c r="N1611" s="184"/>
      <c r="O1611" s="184"/>
      <c r="P1611" s="184"/>
      <c r="Q1611" s="184"/>
      <c r="R1611" s="184"/>
    </row>
    <row r="1612" spans="1:18" ht="35.25" customHeight="1">
      <c r="A1612" s="16" t="s">
        <v>35</v>
      </c>
      <c r="B1612" s="49">
        <v>793</v>
      </c>
      <c r="C1612" s="15" t="s">
        <v>171</v>
      </c>
      <c r="D1612" s="15" t="s">
        <v>18</v>
      </c>
      <c r="E1612" s="15" t="s">
        <v>933</v>
      </c>
      <c r="F1612" s="15" t="s">
        <v>36</v>
      </c>
      <c r="G1612" s="70">
        <f t="shared" si="447"/>
        <v>500000</v>
      </c>
      <c r="H1612" s="70">
        <f t="shared" si="447"/>
        <v>500000</v>
      </c>
      <c r="I1612" s="70">
        <f t="shared" si="447"/>
        <v>500000</v>
      </c>
      <c r="J1612" s="176"/>
      <c r="K1612" s="69"/>
      <c r="L1612" s="69"/>
      <c r="M1612" s="69"/>
      <c r="N1612" s="69"/>
      <c r="O1612" s="69"/>
      <c r="P1612" s="69"/>
      <c r="Q1612" s="69"/>
      <c r="R1612" s="69"/>
    </row>
    <row r="1613" spans="1:18" s="18" customFormat="1" ht="35.25" customHeight="1">
      <c r="A1613" s="16" t="s">
        <v>37</v>
      </c>
      <c r="B1613" s="49">
        <v>793</v>
      </c>
      <c r="C1613" s="15" t="s">
        <v>171</v>
      </c>
      <c r="D1613" s="15" t="s">
        <v>18</v>
      </c>
      <c r="E1613" s="15" t="s">
        <v>933</v>
      </c>
      <c r="F1613" s="15" t="s">
        <v>38</v>
      </c>
      <c r="G1613" s="70">
        <v>500000</v>
      </c>
      <c r="H1613" s="70">
        <v>500000</v>
      </c>
      <c r="I1613" s="70">
        <v>500000</v>
      </c>
      <c r="J1613" s="176"/>
      <c r="K1613" s="184"/>
      <c r="L1613" s="184"/>
      <c r="M1613" s="184"/>
      <c r="N1613" s="184"/>
      <c r="O1613" s="184"/>
      <c r="P1613" s="184"/>
      <c r="Q1613" s="184"/>
      <c r="R1613" s="184"/>
    </row>
    <row r="1614" spans="1:18" s="18" customFormat="1" ht="20.25" hidden="1" customHeight="1">
      <c r="A1614" s="16" t="s">
        <v>84</v>
      </c>
      <c r="B1614" s="49">
        <v>793</v>
      </c>
      <c r="C1614" s="15" t="s">
        <v>171</v>
      </c>
      <c r="D1614" s="15" t="s">
        <v>18</v>
      </c>
      <c r="E1614" s="15" t="s">
        <v>83</v>
      </c>
      <c r="F1614" s="15"/>
      <c r="G1614" s="70">
        <f t="shared" ref="G1614:I1621" si="448">G1615</f>
        <v>0</v>
      </c>
      <c r="H1614" s="70">
        <f t="shared" si="448"/>
        <v>0</v>
      </c>
      <c r="I1614" s="70">
        <f t="shared" si="448"/>
        <v>0</v>
      </c>
      <c r="J1614" s="176"/>
      <c r="K1614" s="184"/>
      <c r="L1614" s="184"/>
      <c r="M1614" s="184"/>
      <c r="N1614" s="184"/>
      <c r="O1614" s="184"/>
      <c r="P1614" s="184"/>
      <c r="Q1614" s="184"/>
      <c r="R1614" s="184"/>
    </row>
    <row r="1615" spans="1:18" ht="30.75" hidden="1" customHeight="1">
      <c r="A1615" s="16" t="s">
        <v>35</v>
      </c>
      <c r="B1615" s="49">
        <v>793</v>
      </c>
      <c r="C1615" s="15" t="s">
        <v>171</v>
      </c>
      <c r="D1615" s="15" t="s">
        <v>18</v>
      </c>
      <c r="E1615" s="15" t="s">
        <v>83</v>
      </c>
      <c r="F1615" s="15" t="s">
        <v>36</v>
      </c>
      <c r="G1615" s="70">
        <f t="shared" si="448"/>
        <v>0</v>
      </c>
      <c r="H1615" s="70">
        <f t="shared" si="448"/>
        <v>0</v>
      </c>
      <c r="I1615" s="70">
        <f t="shared" si="448"/>
        <v>0</v>
      </c>
      <c r="J1615" s="176"/>
      <c r="K1615" s="69"/>
      <c r="L1615" s="69"/>
      <c r="M1615" s="69"/>
      <c r="N1615" s="69"/>
      <c r="O1615" s="69"/>
      <c r="P1615" s="69"/>
      <c r="Q1615" s="69"/>
      <c r="R1615" s="69"/>
    </row>
    <row r="1616" spans="1:18" s="18" customFormat="1" ht="34.5" hidden="1" customHeight="1">
      <c r="A1616" s="16" t="s">
        <v>37</v>
      </c>
      <c r="B1616" s="49">
        <v>793</v>
      </c>
      <c r="C1616" s="15" t="s">
        <v>171</v>
      </c>
      <c r="D1616" s="15" t="s">
        <v>18</v>
      </c>
      <c r="E1616" s="15" t="s">
        <v>83</v>
      </c>
      <c r="F1616" s="15" t="s">
        <v>38</v>
      </c>
      <c r="G1616" s="70"/>
      <c r="H1616" s="70"/>
      <c r="I1616" s="70"/>
      <c r="J1616" s="176"/>
      <c r="K1616" s="184"/>
      <c r="L1616" s="184"/>
      <c r="M1616" s="184"/>
      <c r="N1616" s="184"/>
      <c r="O1616" s="184"/>
      <c r="P1616" s="184"/>
      <c r="Q1616" s="184"/>
      <c r="R1616" s="184"/>
    </row>
    <row r="1617" spans="1:18" s="18" customFormat="1" ht="39" hidden="1" customHeight="1">
      <c r="A1617" s="16"/>
      <c r="B1617" s="49">
        <v>793</v>
      </c>
      <c r="C1617" s="15" t="s">
        <v>171</v>
      </c>
      <c r="D1617" s="15" t="s">
        <v>18</v>
      </c>
      <c r="E1617" s="15" t="s">
        <v>1112</v>
      </c>
      <c r="F1617" s="15"/>
      <c r="G1617" s="70">
        <f t="shared" si="448"/>
        <v>0</v>
      </c>
      <c r="H1617" s="70">
        <f t="shared" si="448"/>
        <v>0</v>
      </c>
      <c r="I1617" s="70">
        <f t="shared" si="448"/>
        <v>0</v>
      </c>
      <c r="J1617" s="176"/>
      <c r="K1617" s="184"/>
      <c r="L1617" s="184"/>
      <c r="M1617" s="184"/>
      <c r="N1617" s="184"/>
      <c r="O1617" s="184"/>
      <c r="P1617" s="184"/>
      <c r="Q1617" s="184"/>
      <c r="R1617" s="184"/>
    </row>
    <row r="1618" spans="1:18" ht="30.75" hidden="1" customHeight="1">
      <c r="A1618" s="16" t="s">
        <v>35</v>
      </c>
      <c r="B1618" s="49">
        <v>793</v>
      </c>
      <c r="C1618" s="15" t="s">
        <v>171</v>
      </c>
      <c r="D1618" s="15" t="s">
        <v>18</v>
      </c>
      <c r="E1618" s="15" t="s">
        <v>1112</v>
      </c>
      <c r="F1618" s="15" t="s">
        <v>36</v>
      </c>
      <c r="G1618" s="70">
        <f t="shared" si="448"/>
        <v>0</v>
      </c>
      <c r="H1618" s="70">
        <f t="shared" si="448"/>
        <v>0</v>
      </c>
      <c r="I1618" s="70">
        <f t="shared" si="448"/>
        <v>0</v>
      </c>
      <c r="J1618" s="176"/>
      <c r="K1618" s="69"/>
      <c r="L1618" s="69"/>
      <c r="M1618" s="69"/>
      <c r="N1618" s="69"/>
      <c r="O1618" s="69"/>
      <c r="P1618" s="69"/>
      <c r="Q1618" s="69"/>
      <c r="R1618" s="69"/>
    </row>
    <row r="1619" spans="1:18" s="18" customFormat="1" ht="34.5" hidden="1" customHeight="1">
      <c r="A1619" s="16" t="s">
        <v>37</v>
      </c>
      <c r="B1619" s="49">
        <v>793</v>
      </c>
      <c r="C1619" s="15" t="s">
        <v>171</v>
      </c>
      <c r="D1619" s="15" t="s">
        <v>18</v>
      </c>
      <c r="E1619" s="15" t="s">
        <v>1112</v>
      </c>
      <c r="F1619" s="15" t="s">
        <v>38</v>
      </c>
      <c r="G1619" s="70"/>
      <c r="H1619" s="70"/>
      <c r="I1619" s="70"/>
      <c r="J1619" s="176"/>
      <c r="K1619" s="184"/>
      <c r="L1619" s="184"/>
      <c r="M1619" s="184"/>
      <c r="N1619" s="184"/>
      <c r="O1619" s="184"/>
      <c r="P1619" s="184"/>
      <c r="Q1619" s="184"/>
      <c r="R1619" s="184"/>
    </row>
    <row r="1620" spans="1:18" s="18" customFormat="1" ht="20.25" hidden="1" customHeight="1">
      <c r="A1620" s="16" t="s">
        <v>1143</v>
      </c>
      <c r="B1620" s="49">
        <v>793</v>
      </c>
      <c r="C1620" s="15" t="s">
        <v>171</v>
      </c>
      <c r="D1620" s="15" t="s">
        <v>18</v>
      </c>
      <c r="E1620" s="15" t="s">
        <v>1142</v>
      </c>
      <c r="F1620" s="15"/>
      <c r="G1620" s="70">
        <f t="shared" si="448"/>
        <v>0</v>
      </c>
      <c r="H1620" s="70">
        <f t="shared" si="448"/>
        <v>0</v>
      </c>
      <c r="I1620" s="70">
        <f t="shared" si="448"/>
        <v>0</v>
      </c>
      <c r="J1620" s="176"/>
      <c r="K1620" s="184"/>
      <c r="L1620" s="184"/>
      <c r="M1620" s="184"/>
      <c r="N1620" s="184"/>
      <c r="O1620" s="184"/>
      <c r="P1620" s="184"/>
      <c r="Q1620" s="184"/>
      <c r="R1620" s="184"/>
    </row>
    <row r="1621" spans="1:18" ht="30.75" hidden="1" customHeight="1">
      <c r="A1621" s="16" t="s">
        <v>35</v>
      </c>
      <c r="B1621" s="49">
        <v>793</v>
      </c>
      <c r="C1621" s="15" t="s">
        <v>171</v>
      </c>
      <c r="D1621" s="15" t="s">
        <v>18</v>
      </c>
      <c r="E1621" s="15" t="s">
        <v>1142</v>
      </c>
      <c r="F1621" s="15" t="s">
        <v>36</v>
      </c>
      <c r="G1621" s="70">
        <f t="shared" si="448"/>
        <v>0</v>
      </c>
      <c r="H1621" s="70">
        <f t="shared" si="448"/>
        <v>0</v>
      </c>
      <c r="I1621" s="70">
        <f t="shared" si="448"/>
        <v>0</v>
      </c>
      <c r="J1621" s="176"/>
      <c r="K1621" s="69"/>
      <c r="L1621" s="69"/>
      <c r="M1621" s="69"/>
      <c r="N1621" s="69"/>
      <c r="O1621" s="69"/>
      <c r="P1621" s="69"/>
      <c r="Q1621" s="69"/>
      <c r="R1621" s="69"/>
    </row>
    <row r="1622" spans="1:18" s="18" customFormat="1" ht="34.5" hidden="1" customHeight="1">
      <c r="A1622" s="16" t="s">
        <v>37</v>
      </c>
      <c r="B1622" s="49">
        <v>793</v>
      </c>
      <c r="C1622" s="15" t="s">
        <v>171</v>
      </c>
      <c r="D1622" s="15" t="s">
        <v>18</v>
      </c>
      <c r="E1622" s="15" t="s">
        <v>1142</v>
      </c>
      <c r="F1622" s="15" t="s">
        <v>38</v>
      </c>
      <c r="G1622" s="70"/>
      <c r="H1622" s="70"/>
      <c r="I1622" s="70"/>
      <c r="J1622" s="176"/>
      <c r="K1622" s="184"/>
      <c r="L1622" s="184"/>
      <c r="M1622" s="184"/>
      <c r="N1622" s="184"/>
      <c r="O1622" s="184"/>
      <c r="P1622" s="184"/>
      <c r="Q1622" s="184"/>
      <c r="R1622" s="184"/>
    </row>
    <row r="1623" spans="1:18" s="18" customFormat="1" ht="73.5" customHeight="1">
      <c r="A1623" s="107" t="s">
        <v>1167</v>
      </c>
      <c r="B1623" s="49">
        <v>793</v>
      </c>
      <c r="C1623" s="10" t="s">
        <v>171</v>
      </c>
      <c r="D1623" s="10" t="s">
        <v>18</v>
      </c>
      <c r="E1623" s="15" t="s">
        <v>212</v>
      </c>
      <c r="F1623" s="15"/>
      <c r="G1623" s="70">
        <f>G1624+G1630+G1627+G1634+G1639+G1644+G1647+G1651</f>
        <v>55784617.399999999</v>
      </c>
      <c r="H1623" s="70">
        <f>H1624+H1630+H1627+H1634+H1639+H1644</f>
        <v>16528205.800000001</v>
      </c>
      <c r="I1623" s="70">
        <f>I1624+I1630+I1627+I1634+I1639+I1644</f>
        <v>550000</v>
      </c>
      <c r="J1623" s="176"/>
      <c r="K1623" s="184"/>
      <c r="L1623" s="184"/>
      <c r="M1623" s="184"/>
      <c r="N1623" s="184"/>
      <c r="O1623" s="184"/>
      <c r="P1623" s="184"/>
      <c r="Q1623" s="184"/>
      <c r="R1623" s="184"/>
    </row>
    <row r="1624" spans="1:18" s="18" customFormat="1" ht="92.4" hidden="1">
      <c r="A1624" s="16" t="s">
        <v>434</v>
      </c>
      <c r="B1624" s="49">
        <v>793</v>
      </c>
      <c r="C1624" s="10" t="s">
        <v>171</v>
      </c>
      <c r="D1624" s="10" t="s">
        <v>18</v>
      </c>
      <c r="E1624" s="15" t="s">
        <v>508</v>
      </c>
      <c r="F1624" s="15"/>
      <c r="G1624" s="70">
        <f>G1625</f>
        <v>0</v>
      </c>
      <c r="H1624" s="70">
        <f t="shared" ref="H1624:I1628" si="449">H1625</f>
        <v>0</v>
      </c>
      <c r="I1624" s="70">
        <f t="shared" si="449"/>
        <v>0</v>
      </c>
      <c r="J1624" s="176"/>
      <c r="K1624" s="184"/>
      <c r="L1624" s="184"/>
      <c r="M1624" s="184"/>
      <c r="N1624" s="184"/>
      <c r="O1624" s="184"/>
      <c r="P1624" s="184"/>
      <c r="Q1624" s="184"/>
      <c r="R1624" s="184"/>
    </row>
    <row r="1625" spans="1:18" s="18" customFormat="1" ht="23.25" hidden="1" customHeight="1">
      <c r="A1625" s="16" t="s">
        <v>62</v>
      </c>
      <c r="B1625" s="49">
        <v>793</v>
      </c>
      <c r="C1625" s="10" t="s">
        <v>171</v>
      </c>
      <c r="D1625" s="10" t="s">
        <v>18</v>
      </c>
      <c r="E1625" s="15" t="s">
        <v>508</v>
      </c>
      <c r="F1625" s="15" t="s">
        <v>63</v>
      </c>
      <c r="G1625" s="70">
        <f>G1626</f>
        <v>0</v>
      </c>
      <c r="H1625" s="70">
        <f t="shared" si="449"/>
        <v>0</v>
      </c>
      <c r="I1625" s="70">
        <f t="shared" si="449"/>
        <v>0</v>
      </c>
      <c r="J1625" s="176"/>
      <c r="K1625" s="184"/>
      <c r="L1625" s="184"/>
      <c r="M1625" s="184"/>
      <c r="N1625" s="184"/>
      <c r="O1625" s="184"/>
      <c r="P1625" s="184"/>
      <c r="Q1625" s="184"/>
      <c r="R1625" s="184"/>
    </row>
    <row r="1626" spans="1:18" s="18" customFormat="1" ht="20.25" hidden="1" customHeight="1">
      <c r="A1626" s="50" t="s">
        <v>143</v>
      </c>
      <c r="B1626" s="49">
        <v>793</v>
      </c>
      <c r="C1626" s="10" t="s">
        <v>171</v>
      </c>
      <c r="D1626" s="10" t="s">
        <v>18</v>
      </c>
      <c r="E1626" s="15" t="s">
        <v>508</v>
      </c>
      <c r="F1626" s="15" t="s">
        <v>66</v>
      </c>
      <c r="G1626" s="70"/>
      <c r="H1626" s="70"/>
      <c r="I1626" s="70"/>
      <c r="J1626" s="176"/>
      <c r="K1626" s="184"/>
      <c r="L1626" s="184"/>
      <c r="M1626" s="184"/>
      <c r="N1626" s="184"/>
      <c r="O1626" s="184"/>
      <c r="P1626" s="184"/>
      <c r="Q1626" s="184"/>
      <c r="R1626" s="184"/>
    </row>
    <row r="1627" spans="1:18" s="18" customFormat="1" ht="79.2" hidden="1">
      <c r="A1627" s="16" t="s">
        <v>435</v>
      </c>
      <c r="B1627" s="49">
        <v>793</v>
      </c>
      <c r="C1627" s="10" t="s">
        <v>171</v>
      </c>
      <c r="D1627" s="10" t="s">
        <v>18</v>
      </c>
      <c r="E1627" s="15" t="s">
        <v>509</v>
      </c>
      <c r="F1627" s="15"/>
      <c r="G1627" s="70">
        <f>G1628</f>
        <v>0</v>
      </c>
      <c r="H1627" s="70">
        <f t="shared" si="449"/>
        <v>0</v>
      </c>
      <c r="I1627" s="70">
        <f t="shared" si="449"/>
        <v>0</v>
      </c>
      <c r="J1627" s="176"/>
      <c r="K1627" s="184"/>
      <c r="L1627" s="184"/>
      <c r="M1627" s="184"/>
      <c r="N1627" s="184"/>
      <c r="O1627" s="184"/>
      <c r="P1627" s="184"/>
      <c r="Q1627" s="184"/>
      <c r="R1627" s="184"/>
    </row>
    <row r="1628" spans="1:18" s="18" customFormat="1" ht="22.5" hidden="1" customHeight="1">
      <c r="A1628" s="16" t="s">
        <v>62</v>
      </c>
      <c r="B1628" s="49">
        <v>793</v>
      </c>
      <c r="C1628" s="10" t="s">
        <v>171</v>
      </c>
      <c r="D1628" s="10" t="s">
        <v>18</v>
      </c>
      <c r="E1628" s="15" t="s">
        <v>509</v>
      </c>
      <c r="F1628" s="15" t="s">
        <v>63</v>
      </c>
      <c r="G1628" s="70">
        <f>G1629</f>
        <v>0</v>
      </c>
      <c r="H1628" s="70">
        <f t="shared" si="449"/>
        <v>0</v>
      </c>
      <c r="I1628" s="70">
        <f t="shared" si="449"/>
        <v>0</v>
      </c>
      <c r="J1628" s="176"/>
      <c r="K1628" s="184"/>
      <c r="L1628" s="184"/>
      <c r="M1628" s="184"/>
      <c r="N1628" s="184"/>
      <c r="O1628" s="184"/>
      <c r="P1628" s="184"/>
      <c r="Q1628" s="184"/>
      <c r="R1628" s="184"/>
    </row>
    <row r="1629" spans="1:18" s="18" customFormat="1" ht="17.25" hidden="1" customHeight="1">
      <c r="A1629" s="50" t="s">
        <v>143</v>
      </c>
      <c r="B1629" s="49">
        <v>793</v>
      </c>
      <c r="C1629" s="10" t="s">
        <v>171</v>
      </c>
      <c r="D1629" s="10" t="s">
        <v>18</v>
      </c>
      <c r="E1629" s="15" t="s">
        <v>509</v>
      </c>
      <c r="F1629" s="15" t="s">
        <v>66</v>
      </c>
      <c r="G1629" s="70"/>
      <c r="H1629" s="70"/>
      <c r="I1629" s="70"/>
      <c r="J1629" s="176"/>
      <c r="K1629" s="184"/>
      <c r="L1629" s="184"/>
      <c r="M1629" s="184"/>
      <c r="N1629" s="184"/>
      <c r="O1629" s="184"/>
      <c r="P1629" s="184"/>
      <c r="Q1629" s="184"/>
      <c r="R1629" s="184"/>
    </row>
    <row r="1630" spans="1:18" s="46" customFormat="1" ht="48.75" customHeight="1">
      <c r="A1630" s="16" t="s">
        <v>420</v>
      </c>
      <c r="B1630" s="49">
        <v>793</v>
      </c>
      <c r="C1630" s="10" t="s">
        <v>171</v>
      </c>
      <c r="D1630" s="10" t="s">
        <v>18</v>
      </c>
      <c r="E1630" s="15" t="s">
        <v>375</v>
      </c>
      <c r="F1630" s="15"/>
      <c r="G1630" s="70">
        <f>G1631</f>
        <v>2050000</v>
      </c>
      <c r="H1630" s="70">
        <f t="shared" ref="G1630:I1631" si="450">H1631</f>
        <v>550000</v>
      </c>
      <c r="I1630" s="70">
        <f t="shared" si="450"/>
        <v>550000</v>
      </c>
      <c r="J1630" s="176"/>
      <c r="K1630" s="58"/>
      <c r="L1630" s="58"/>
      <c r="M1630" s="58"/>
      <c r="N1630" s="58"/>
      <c r="O1630" s="58"/>
      <c r="P1630" s="58"/>
      <c r="Q1630" s="58"/>
      <c r="R1630" s="58"/>
    </row>
    <row r="1631" spans="1:18" s="46" customFormat="1" ht="21" customHeight="1">
      <c r="A1631" s="16" t="s">
        <v>322</v>
      </c>
      <c r="B1631" s="49">
        <v>793</v>
      </c>
      <c r="C1631" s="10" t="s">
        <v>171</v>
      </c>
      <c r="D1631" s="10" t="s">
        <v>18</v>
      </c>
      <c r="E1631" s="15" t="s">
        <v>375</v>
      </c>
      <c r="F1631" s="15" t="s">
        <v>36</v>
      </c>
      <c r="G1631" s="70">
        <f t="shared" si="450"/>
        <v>2050000</v>
      </c>
      <c r="H1631" s="70">
        <f t="shared" si="450"/>
        <v>550000</v>
      </c>
      <c r="I1631" s="70">
        <f t="shared" si="450"/>
        <v>550000</v>
      </c>
      <c r="J1631" s="176"/>
      <c r="K1631" s="58"/>
      <c r="L1631" s="58"/>
      <c r="M1631" s="58"/>
      <c r="N1631" s="58"/>
      <c r="O1631" s="58"/>
      <c r="P1631" s="58"/>
      <c r="Q1631" s="58"/>
      <c r="R1631" s="58"/>
    </row>
    <row r="1632" spans="1:18" s="46" customFormat="1" ht="28.5" customHeight="1">
      <c r="A1632" s="16" t="s">
        <v>37</v>
      </c>
      <c r="B1632" s="49">
        <v>793</v>
      </c>
      <c r="C1632" s="10" t="s">
        <v>171</v>
      </c>
      <c r="D1632" s="10" t="s">
        <v>18</v>
      </c>
      <c r="E1632" s="15" t="s">
        <v>375</v>
      </c>
      <c r="F1632" s="15" t="s">
        <v>38</v>
      </c>
      <c r="G1632" s="70">
        <f>550000+1500000</f>
        <v>2050000</v>
      </c>
      <c r="H1632" s="70">
        <f>550000</f>
        <v>550000</v>
      </c>
      <c r="I1632" s="70">
        <f>550000</f>
        <v>550000</v>
      </c>
      <c r="J1632" s="176"/>
      <c r="K1632" s="58"/>
      <c r="L1632" s="58"/>
      <c r="M1632" s="58"/>
      <c r="N1632" s="58"/>
      <c r="O1632" s="58"/>
      <c r="P1632" s="58"/>
      <c r="Q1632" s="58"/>
      <c r="R1632" s="58"/>
    </row>
    <row r="1633" spans="1:18" s="18" customFormat="1" hidden="1">
      <c r="A1633" s="16"/>
      <c r="B1633" s="49">
        <v>793</v>
      </c>
      <c r="C1633" s="10"/>
      <c r="D1633" s="10"/>
      <c r="E1633" s="15"/>
      <c r="F1633" s="15"/>
      <c r="G1633" s="70"/>
      <c r="H1633" s="70"/>
      <c r="I1633" s="70"/>
      <c r="J1633" s="176"/>
      <c r="K1633" s="184"/>
      <c r="L1633" s="184"/>
      <c r="M1633" s="184"/>
      <c r="N1633" s="184"/>
      <c r="O1633" s="184"/>
      <c r="P1633" s="184"/>
      <c r="Q1633" s="184"/>
      <c r="R1633" s="184"/>
    </row>
    <row r="1634" spans="1:18" s="18" customFormat="1" ht="92.4">
      <c r="A1634" s="337" t="s">
        <v>1075</v>
      </c>
      <c r="B1634" s="49">
        <v>793</v>
      </c>
      <c r="C1634" s="10" t="s">
        <v>171</v>
      </c>
      <c r="D1634" s="10" t="s">
        <v>18</v>
      </c>
      <c r="E1634" s="15" t="s">
        <v>508</v>
      </c>
      <c r="F1634" s="15"/>
      <c r="G1634" s="70">
        <f>G1637+G1635</f>
        <v>47022948</v>
      </c>
      <c r="H1634" s="70">
        <f t="shared" ref="H1634:I1634" si="451">H1637+H1635</f>
        <v>15674316</v>
      </c>
      <c r="I1634" s="70">
        <f t="shared" si="451"/>
        <v>0</v>
      </c>
      <c r="J1634" s="176"/>
      <c r="K1634" s="184"/>
      <c r="L1634" s="184"/>
      <c r="M1634" s="184"/>
      <c r="N1634" s="184"/>
      <c r="O1634" s="184"/>
      <c r="P1634" s="184"/>
      <c r="Q1634" s="184"/>
      <c r="R1634" s="184"/>
    </row>
    <row r="1635" spans="1:18" s="18" customFormat="1" ht="35.25" hidden="1" customHeight="1">
      <c r="A1635" s="16" t="s">
        <v>95</v>
      </c>
      <c r="B1635" s="49">
        <v>793</v>
      </c>
      <c r="C1635" s="10" t="s">
        <v>171</v>
      </c>
      <c r="D1635" s="10" t="s">
        <v>18</v>
      </c>
      <c r="E1635" s="15" t="s">
        <v>508</v>
      </c>
      <c r="F1635" s="15" t="s">
        <v>346</v>
      </c>
      <c r="G1635" s="70">
        <f>G1636</f>
        <v>0</v>
      </c>
      <c r="H1635" s="70">
        <f t="shared" ref="H1635:I1640" si="452">H1636</f>
        <v>0</v>
      </c>
      <c r="I1635" s="70">
        <f t="shared" si="452"/>
        <v>0</v>
      </c>
      <c r="J1635" s="176"/>
      <c r="K1635" s="184"/>
      <c r="L1635" s="184"/>
      <c r="M1635" s="184"/>
      <c r="N1635" s="184"/>
      <c r="O1635" s="184"/>
      <c r="P1635" s="184"/>
      <c r="Q1635" s="184"/>
      <c r="R1635" s="184"/>
    </row>
    <row r="1636" spans="1:18" s="330" customFormat="1" ht="20.25" hidden="1" customHeight="1">
      <c r="A1636" s="331" t="s">
        <v>347</v>
      </c>
      <c r="B1636" s="332">
        <v>793</v>
      </c>
      <c r="C1636" s="333" t="s">
        <v>171</v>
      </c>
      <c r="D1636" s="333" t="s">
        <v>18</v>
      </c>
      <c r="E1636" s="308" t="s">
        <v>508</v>
      </c>
      <c r="F1636" s="308" t="s">
        <v>348</v>
      </c>
      <c r="G1636" s="164"/>
      <c r="H1636" s="164"/>
      <c r="I1636" s="164"/>
      <c r="J1636" s="312"/>
      <c r="K1636" s="329"/>
      <c r="L1636" s="329"/>
      <c r="M1636" s="329"/>
      <c r="N1636" s="329"/>
      <c r="O1636" s="329"/>
      <c r="P1636" s="329"/>
      <c r="Q1636" s="329"/>
      <c r="R1636" s="329"/>
    </row>
    <row r="1637" spans="1:18" s="18" customFormat="1" ht="23.25" customHeight="1">
      <c r="A1637" s="16" t="s">
        <v>62</v>
      </c>
      <c r="B1637" s="49">
        <v>793</v>
      </c>
      <c r="C1637" s="10" t="s">
        <v>171</v>
      </c>
      <c r="D1637" s="10" t="s">
        <v>18</v>
      </c>
      <c r="E1637" s="15" t="s">
        <v>508</v>
      </c>
      <c r="F1637" s="15" t="s">
        <v>63</v>
      </c>
      <c r="G1637" s="70">
        <f>G1638</f>
        <v>47022948</v>
      </c>
      <c r="H1637" s="70">
        <f t="shared" si="452"/>
        <v>15674316</v>
      </c>
      <c r="I1637" s="70">
        <f t="shared" si="452"/>
        <v>0</v>
      </c>
      <c r="J1637" s="176"/>
      <c r="K1637" s="184"/>
      <c r="L1637" s="184"/>
      <c r="M1637" s="184"/>
      <c r="N1637" s="184"/>
      <c r="O1637" s="184"/>
      <c r="P1637" s="184"/>
      <c r="Q1637" s="184"/>
      <c r="R1637" s="184"/>
    </row>
    <row r="1638" spans="1:18" s="18" customFormat="1" ht="20.25" customHeight="1">
      <c r="A1638" s="50" t="s">
        <v>143</v>
      </c>
      <c r="B1638" s="49">
        <v>793</v>
      </c>
      <c r="C1638" s="10" t="s">
        <v>171</v>
      </c>
      <c r="D1638" s="10" t="s">
        <v>18</v>
      </c>
      <c r="E1638" s="15" t="s">
        <v>508</v>
      </c>
      <c r="F1638" s="15" t="s">
        <v>66</v>
      </c>
      <c r="G1638" s="70">
        <v>47022948</v>
      </c>
      <c r="H1638" s="70">
        <v>15674316</v>
      </c>
      <c r="I1638" s="70">
        <v>0</v>
      </c>
      <c r="J1638" s="176"/>
      <c r="K1638" s="184"/>
      <c r="L1638" s="184"/>
      <c r="M1638" s="184"/>
      <c r="N1638" s="184"/>
      <c r="O1638" s="184"/>
      <c r="P1638" s="184"/>
      <c r="Q1638" s="184"/>
      <c r="R1638" s="184"/>
    </row>
    <row r="1639" spans="1:18" s="18" customFormat="1" ht="87.75" customHeight="1">
      <c r="A1639" s="16" t="s">
        <v>435</v>
      </c>
      <c r="B1639" s="49">
        <v>793</v>
      </c>
      <c r="C1639" s="10" t="s">
        <v>171</v>
      </c>
      <c r="D1639" s="10" t="s">
        <v>18</v>
      </c>
      <c r="E1639" s="15" t="s">
        <v>509</v>
      </c>
      <c r="F1639" s="15"/>
      <c r="G1639" s="70">
        <f>G1642+G1640</f>
        <v>911669.4</v>
      </c>
      <c r="H1639" s="70">
        <f t="shared" ref="H1639:I1639" si="453">H1642+H1640</f>
        <v>303889.8</v>
      </c>
      <c r="I1639" s="70">
        <f t="shared" si="453"/>
        <v>0</v>
      </c>
      <c r="J1639" s="176"/>
      <c r="K1639" s="184"/>
      <c r="L1639" s="184"/>
      <c r="M1639" s="184"/>
      <c r="N1639" s="184"/>
      <c r="O1639" s="184"/>
      <c r="P1639" s="184"/>
      <c r="Q1639" s="184"/>
      <c r="R1639" s="184"/>
    </row>
    <row r="1640" spans="1:18" s="18" customFormat="1" ht="23.25" hidden="1" customHeight="1">
      <c r="A1640" s="16" t="s">
        <v>95</v>
      </c>
      <c r="B1640" s="49">
        <v>793</v>
      </c>
      <c r="C1640" s="10" t="s">
        <v>171</v>
      </c>
      <c r="D1640" s="10" t="s">
        <v>18</v>
      </c>
      <c r="E1640" s="15" t="s">
        <v>509</v>
      </c>
      <c r="F1640" s="15" t="s">
        <v>346</v>
      </c>
      <c r="G1640" s="70">
        <f>G1641</f>
        <v>0</v>
      </c>
      <c r="H1640" s="70">
        <f t="shared" si="452"/>
        <v>0</v>
      </c>
      <c r="I1640" s="70">
        <f t="shared" si="452"/>
        <v>0</v>
      </c>
      <c r="J1640" s="176"/>
      <c r="K1640" s="184"/>
      <c r="L1640" s="184"/>
      <c r="M1640" s="184"/>
      <c r="N1640" s="184"/>
      <c r="O1640" s="184"/>
      <c r="P1640" s="184"/>
      <c r="Q1640" s="184"/>
      <c r="R1640" s="184"/>
    </row>
    <row r="1641" spans="1:18" s="18" customFormat="1" ht="20.25" hidden="1" customHeight="1">
      <c r="A1641" s="50" t="s">
        <v>347</v>
      </c>
      <c r="B1641" s="49">
        <v>793</v>
      </c>
      <c r="C1641" s="10" t="s">
        <v>171</v>
      </c>
      <c r="D1641" s="10" t="s">
        <v>18</v>
      </c>
      <c r="E1641" s="15" t="s">
        <v>509</v>
      </c>
      <c r="F1641" s="15" t="s">
        <v>348</v>
      </c>
      <c r="G1641" s="70"/>
      <c r="H1641" s="70"/>
      <c r="I1641" s="70"/>
      <c r="J1641" s="176"/>
      <c r="K1641" s="184"/>
      <c r="L1641" s="184"/>
      <c r="M1641" s="184"/>
      <c r="N1641" s="184"/>
      <c r="O1641" s="184"/>
      <c r="P1641" s="184"/>
      <c r="Q1641" s="184"/>
      <c r="R1641" s="184"/>
    </row>
    <row r="1642" spans="1:18" s="18" customFormat="1" ht="22.5" customHeight="1">
      <c r="A1642" s="16" t="s">
        <v>62</v>
      </c>
      <c r="B1642" s="49">
        <v>793</v>
      </c>
      <c r="C1642" s="10" t="s">
        <v>171</v>
      </c>
      <c r="D1642" s="10" t="s">
        <v>18</v>
      </c>
      <c r="E1642" s="15" t="s">
        <v>509</v>
      </c>
      <c r="F1642" s="15" t="s">
        <v>63</v>
      </c>
      <c r="G1642" s="70">
        <f>G1643</f>
        <v>911669.4</v>
      </c>
      <c r="H1642" s="70">
        <f>H1643</f>
        <v>303889.8</v>
      </c>
      <c r="I1642" s="70">
        <f>I1643</f>
        <v>0</v>
      </c>
      <c r="J1642" s="176"/>
      <c r="K1642" s="184"/>
      <c r="L1642" s="184"/>
      <c r="M1642" s="184"/>
      <c r="N1642" s="184"/>
      <c r="O1642" s="184"/>
      <c r="P1642" s="184"/>
      <c r="Q1642" s="184"/>
      <c r="R1642" s="184"/>
    </row>
    <row r="1643" spans="1:18" s="18" customFormat="1" ht="37.5" customHeight="1">
      <c r="A1643" s="50" t="s">
        <v>143</v>
      </c>
      <c r="B1643" s="49">
        <v>793</v>
      </c>
      <c r="C1643" s="10" t="s">
        <v>171</v>
      </c>
      <c r="D1643" s="10" t="s">
        <v>18</v>
      </c>
      <c r="E1643" s="15" t="s">
        <v>509</v>
      </c>
      <c r="F1643" s="15" t="s">
        <v>66</v>
      </c>
      <c r="G1643" s="70">
        <v>911669.4</v>
      </c>
      <c r="H1643" s="70">
        <v>303889.8</v>
      </c>
      <c r="I1643" s="70"/>
      <c r="J1643" s="176"/>
      <c r="K1643" s="184"/>
      <c r="L1643" s="184"/>
      <c r="M1643" s="184"/>
      <c r="N1643" s="184"/>
      <c r="O1643" s="184"/>
      <c r="P1643" s="184"/>
      <c r="Q1643" s="184"/>
      <c r="R1643" s="184"/>
    </row>
    <row r="1644" spans="1:18" s="18" customFormat="1" ht="84.75" customHeight="1">
      <c r="A1644" s="16" t="s">
        <v>966</v>
      </c>
      <c r="B1644" s="49">
        <v>793</v>
      </c>
      <c r="C1644" s="10" t="s">
        <v>171</v>
      </c>
      <c r="D1644" s="10" t="s">
        <v>18</v>
      </c>
      <c r="E1644" s="15" t="s">
        <v>965</v>
      </c>
      <c r="F1644" s="15"/>
      <c r="G1644" s="70">
        <f>G1645</f>
        <v>60000</v>
      </c>
      <c r="H1644" s="70">
        <f t="shared" ref="H1644:I1644" si="454">H1645</f>
        <v>0</v>
      </c>
      <c r="I1644" s="70">
        <f t="shared" si="454"/>
        <v>0</v>
      </c>
      <c r="J1644" s="176"/>
      <c r="K1644" s="184"/>
      <c r="L1644" s="184"/>
      <c r="M1644" s="184"/>
      <c r="N1644" s="184"/>
      <c r="O1644" s="184"/>
      <c r="P1644" s="184"/>
      <c r="Q1644" s="184"/>
      <c r="R1644" s="184"/>
    </row>
    <row r="1645" spans="1:18" s="18" customFormat="1" ht="22.5" customHeight="1">
      <c r="A1645" s="16" t="s">
        <v>62</v>
      </c>
      <c r="B1645" s="49">
        <v>793</v>
      </c>
      <c r="C1645" s="10" t="s">
        <v>171</v>
      </c>
      <c r="D1645" s="10" t="s">
        <v>18</v>
      </c>
      <c r="E1645" s="15" t="s">
        <v>965</v>
      </c>
      <c r="F1645" s="15" t="s">
        <v>63</v>
      </c>
      <c r="G1645" s="70">
        <f>G1646</f>
        <v>60000</v>
      </c>
      <c r="H1645" s="70">
        <f t="shared" ref="H1645:I1645" si="455">H1646</f>
        <v>0</v>
      </c>
      <c r="I1645" s="70">
        <f t="shared" si="455"/>
        <v>0</v>
      </c>
      <c r="J1645" s="176"/>
      <c r="K1645" s="184"/>
      <c r="L1645" s="184"/>
      <c r="M1645" s="184"/>
      <c r="N1645" s="184"/>
      <c r="O1645" s="184"/>
      <c r="P1645" s="184"/>
      <c r="Q1645" s="184"/>
      <c r="R1645" s="184"/>
    </row>
    <row r="1646" spans="1:18" s="18" customFormat="1" ht="37.5" customHeight="1">
      <c r="A1646" s="50" t="s">
        <v>143</v>
      </c>
      <c r="B1646" s="49">
        <v>793</v>
      </c>
      <c r="C1646" s="10" t="s">
        <v>171</v>
      </c>
      <c r="D1646" s="10" t="s">
        <v>18</v>
      </c>
      <c r="E1646" s="15" t="s">
        <v>965</v>
      </c>
      <c r="F1646" s="15" t="s">
        <v>66</v>
      </c>
      <c r="G1646" s="70">
        <f>21500+38500</f>
        <v>60000</v>
      </c>
      <c r="H1646" s="70">
        <v>0</v>
      </c>
      <c r="I1646" s="70">
        <v>0</v>
      </c>
      <c r="J1646" s="176"/>
      <c r="K1646" s="184"/>
      <c r="L1646" s="184"/>
      <c r="M1646" s="184"/>
      <c r="N1646" s="184"/>
      <c r="O1646" s="184"/>
      <c r="P1646" s="184"/>
      <c r="Q1646" s="184"/>
      <c r="R1646" s="184"/>
    </row>
    <row r="1647" spans="1:18" s="18" customFormat="1" ht="39" customHeight="1">
      <c r="A1647" s="16" t="s">
        <v>1134</v>
      </c>
      <c r="B1647" s="49">
        <v>793</v>
      </c>
      <c r="C1647" s="10" t="s">
        <v>171</v>
      </c>
      <c r="D1647" s="10" t="s">
        <v>18</v>
      </c>
      <c r="E1647" s="15" t="s">
        <v>1133</v>
      </c>
      <c r="F1647" s="15"/>
      <c r="G1647" s="70">
        <f>G1649</f>
        <v>2950000</v>
      </c>
      <c r="H1647" s="70">
        <f>H1649</f>
        <v>0</v>
      </c>
      <c r="I1647" s="70">
        <f>I1649</f>
        <v>0</v>
      </c>
      <c r="J1647" s="176"/>
      <c r="K1647" s="184"/>
      <c r="L1647" s="184"/>
      <c r="M1647" s="184"/>
      <c r="N1647" s="184"/>
      <c r="O1647" s="184"/>
      <c r="P1647" s="184"/>
      <c r="Q1647" s="184"/>
      <c r="R1647" s="184"/>
    </row>
    <row r="1648" spans="1:18" s="18" customFormat="1" ht="39" customHeight="1">
      <c r="A1648" s="16" t="s">
        <v>1092</v>
      </c>
      <c r="B1648" s="49">
        <v>793</v>
      </c>
      <c r="C1648" s="10" t="s">
        <v>171</v>
      </c>
      <c r="D1648" s="10" t="s">
        <v>18</v>
      </c>
      <c r="E1648" s="15" t="s">
        <v>1133</v>
      </c>
      <c r="F1648" s="15"/>
      <c r="G1648" s="70">
        <f>G1649</f>
        <v>2950000</v>
      </c>
      <c r="H1648" s="70">
        <f t="shared" ref="H1648" si="456">H1649</f>
        <v>0</v>
      </c>
      <c r="I1648" s="70">
        <f t="shared" ref="I1648" si="457">I1649</f>
        <v>0</v>
      </c>
      <c r="J1648" s="176"/>
      <c r="K1648" s="184"/>
      <c r="L1648" s="184"/>
      <c r="M1648" s="184"/>
      <c r="N1648" s="184"/>
      <c r="O1648" s="184"/>
      <c r="P1648" s="184"/>
      <c r="Q1648" s="184"/>
      <c r="R1648" s="184"/>
    </row>
    <row r="1649" spans="1:18" ht="30.75" customHeight="1">
      <c r="A1649" s="16" t="s">
        <v>35</v>
      </c>
      <c r="B1649" s="49">
        <v>793</v>
      </c>
      <c r="C1649" s="10" t="s">
        <v>171</v>
      </c>
      <c r="D1649" s="10" t="s">
        <v>18</v>
      </c>
      <c r="E1649" s="15" t="s">
        <v>1133</v>
      </c>
      <c r="F1649" s="15" t="s">
        <v>36</v>
      </c>
      <c r="G1649" s="70">
        <f t="shared" ref="G1649:I1649" si="458">G1650</f>
        <v>2950000</v>
      </c>
      <c r="H1649" s="70">
        <f t="shared" si="458"/>
        <v>0</v>
      </c>
      <c r="I1649" s="70">
        <f t="shared" si="458"/>
        <v>0</v>
      </c>
      <c r="J1649" s="176"/>
      <c r="K1649" s="69"/>
      <c r="L1649" s="69"/>
      <c r="M1649" s="69"/>
      <c r="N1649" s="69"/>
      <c r="O1649" s="69"/>
      <c r="P1649" s="69"/>
      <c r="Q1649" s="69"/>
      <c r="R1649" s="69"/>
    </row>
    <row r="1650" spans="1:18" s="18" customFormat="1" ht="34.5" customHeight="1">
      <c r="A1650" s="16" t="s">
        <v>37</v>
      </c>
      <c r="B1650" s="49">
        <v>793</v>
      </c>
      <c r="C1650" s="10" t="s">
        <v>171</v>
      </c>
      <c r="D1650" s="10" t="s">
        <v>18</v>
      </c>
      <c r="E1650" s="15" t="s">
        <v>1133</v>
      </c>
      <c r="F1650" s="15" t="s">
        <v>38</v>
      </c>
      <c r="G1650" s="70">
        <v>2950000</v>
      </c>
      <c r="H1650" s="70">
        <v>0</v>
      </c>
      <c r="I1650" s="70">
        <v>0</v>
      </c>
      <c r="J1650" s="176"/>
      <c r="K1650" s="184"/>
      <c r="L1650" s="184"/>
      <c r="M1650" s="184"/>
      <c r="N1650" s="184"/>
      <c r="O1650" s="184"/>
      <c r="P1650" s="184"/>
      <c r="Q1650" s="184"/>
      <c r="R1650" s="184"/>
    </row>
    <row r="1651" spans="1:18" s="18" customFormat="1" ht="20.25" customHeight="1">
      <c r="A1651" s="16" t="s">
        <v>1143</v>
      </c>
      <c r="B1651" s="49">
        <v>793</v>
      </c>
      <c r="C1651" s="15" t="s">
        <v>171</v>
      </c>
      <c r="D1651" s="15" t="s">
        <v>18</v>
      </c>
      <c r="E1651" s="15" t="s">
        <v>1186</v>
      </c>
      <c r="F1651" s="15"/>
      <c r="G1651" s="70">
        <f t="shared" ref="G1651:I1652" si="459">G1652</f>
        <v>2790000</v>
      </c>
      <c r="H1651" s="70">
        <f t="shared" si="459"/>
        <v>0</v>
      </c>
      <c r="I1651" s="70">
        <f t="shared" si="459"/>
        <v>0</v>
      </c>
      <c r="J1651" s="176"/>
      <c r="K1651" s="184"/>
      <c r="L1651" s="184"/>
      <c r="M1651" s="184"/>
      <c r="N1651" s="184"/>
      <c r="O1651" s="184"/>
      <c r="P1651" s="184"/>
      <c r="Q1651" s="184"/>
      <c r="R1651" s="184"/>
    </row>
    <row r="1652" spans="1:18" ht="30.75" customHeight="1">
      <c r="A1652" s="16" t="s">
        <v>35</v>
      </c>
      <c r="B1652" s="49">
        <v>793</v>
      </c>
      <c r="C1652" s="15" t="s">
        <v>171</v>
      </c>
      <c r="D1652" s="15" t="s">
        <v>18</v>
      </c>
      <c r="E1652" s="15" t="s">
        <v>1186</v>
      </c>
      <c r="F1652" s="15" t="s">
        <v>36</v>
      </c>
      <c r="G1652" s="70">
        <f t="shared" si="459"/>
        <v>2790000</v>
      </c>
      <c r="H1652" s="70">
        <f t="shared" si="459"/>
        <v>0</v>
      </c>
      <c r="I1652" s="70">
        <f t="shared" si="459"/>
        <v>0</v>
      </c>
      <c r="J1652" s="176"/>
      <c r="K1652" s="69"/>
      <c r="L1652" s="69"/>
      <c r="M1652" s="69"/>
      <c r="N1652" s="69"/>
      <c r="O1652" s="69"/>
      <c r="P1652" s="69"/>
      <c r="Q1652" s="69"/>
      <c r="R1652" s="69"/>
    </row>
    <row r="1653" spans="1:18" s="18" customFormat="1" ht="34.5" customHeight="1">
      <c r="A1653" s="16" t="s">
        <v>37</v>
      </c>
      <c r="B1653" s="49">
        <v>793</v>
      </c>
      <c r="C1653" s="15" t="s">
        <v>171</v>
      </c>
      <c r="D1653" s="15" t="s">
        <v>18</v>
      </c>
      <c r="E1653" s="15" t="s">
        <v>1186</v>
      </c>
      <c r="F1653" s="15" t="s">
        <v>38</v>
      </c>
      <c r="G1653" s="70">
        <v>2790000</v>
      </c>
      <c r="H1653" s="70"/>
      <c r="I1653" s="70"/>
      <c r="J1653" s="176"/>
      <c r="K1653" s="184"/>
      <c r="L1653" s="184"/>
      <c r="M1653" s="184"/>
      <c r="N1653" s="184"/>
      <c r="O1653" s="184"/>
      <c r="P1653" s="184"/>
      <c r="Q1653" s="184"/>
      <c r="R1653" s="184"/>
    </row>
    <row r="1654" spans="1:18" ht="16.5" customHeight="1">
      <c r="A1654" s="13" t="s">
        <v>173</v>
      </c>
      <c r="B1654" s="49">
        <v>793</v>
      </c>
      <c r="C1654" s="15" t="s">
        <v>171</v>
      </c>
      <c r="D1654" s="15" t="s">
        <v>27</v>
      </c>
      <c r="E1654" s="15"/>
      <c r="F1654" s="15"/>
      <c r="G1654" s="70">
        <f>G1655+G1725</f>
        <v>13450000</v>
      </c>
      <c r="H1654" s="70">
        <f t="shared" ref="H1654:I1654" si="460">H1655</f>
        <v>2000000</v>
      </c>
      <c r="I1654" s="70">
        <f t="shared" si="460"/>
        <v>1500000</v>
      </c>
      <c r="J1654" s="176"/>
      <c r="K1654" s="69"/>
      <c r="L1654" s="69"/>
      <c r="M1654" s="69"/>
      <c r="N1654" s="69"/>
      <c r="O1654" s="69"/>
      <c r="P1654" s="69"/>
      <c r="Q1654" s="69"/>
      <c r="R1654" s="69"/>
    </row>
    <row r="1655" spans="1:18" s="3" customFormat="1" ht="52.5" customHeight="1">
      <c r="A1655" s="359" t="s">
        <v>1179</v>
      </c>
      <c r="B1655" s="49">
        <v>793</v>
      </c>
      <c r="C1655" s="15" t="s">
        <v>171</v>
      </c>
      <c r="D1655" s="15" t="s">
        <v>27</v>
      </c>
      <c r="E1655" s="15" t="s">
        <v>294</v>
      </c>
      <c r="F1655" s="15"/>
      <c r="G1655" s="70">
        <f>G1658+G1714+G1716+G1689+G1670+G1667+G1722+G1673+G1677+G1681++G1685+G1719</f>
        <v>13450000</v>
      </c>
      <c r="H1655" s="70">
        <f>H1658+H1714+H1716+H1689</f>
        <v>2000000</v>
      </c>
      <c r="I1655" s="70">
        <f>I1658+I1714+I1716+I1689</f>
        <v>1500000</v>
      </c>
      <c r="J1655" s="176"/>
      <c r="K1655" s="62"/>
      <c r="L1655" s="62"/>
      <c r="M1655" s="62"/>
      <c r="N1655" s="62"/>
      <c r="O1655" s="62"/>
      <c r="P1655" s="62"/>
      <c r="Q1655" s="62"/>
      <c r="R1655" s="62"/>
    </row>
    <row r="1656" spans="1:18">
      <c r="A1656" s="16" t="s">
        <v>732</v>
      </c>
      <c r="B1656" s="49">
        <v>793</v>
      </c>
      <c r="C1656" s="15" t="s">
        <v>171</v>
      </c>
      <c r="D1656" s="15" t="s">
        <v>27</v>
      </c>
      <c r="E1656" s="15" t="s">
        <v>295</v>
      </c>
      <c r="F1656" s="15"/>
      <c r="G1656" s="70">
        <f>G1657+G1659</f>
        <v>1000000</v>
      </c>
      <c r="H1656" s="70">
        <f t="shared" ref="G1656:I1671" si="461">H1657</f>
        <v>1000000</v>
      </c>
      <c r="I1656" s="70">
        <f t="shared" si="461"/>
        <v>1000000</v>
      </c>
      <c r="J1656" s="176"/>
      <c r="K1656" s="69"/>
      <c r="L1656" s="69"/>
      <c r="M1656" s="69"/>
      <c r="N1656" s="69"/>
      <c r="O1656" s="69"/>
      <c r="P1656" s="69"/>
      <c r="Q1656" s="69"/>
      <c r="R1656" s="69"/>
    </row>
    <row r="1657" spans="1:18" ht="26.4">
      <c r="A1657" s="16" t="s">
        <v>35</v>
      </c>
      <c r="B1657" s="49">
        <v>793</v>
      </c>
      <c r="C1657" s="15" t="s">
        <v>171</v>
      </c>
      <c r="D1657" s="15" t="s">
        <v>27</v>
      </c>
      <c r="E1657" s="15" t="s">
        <v>295</v>
      </c>
      <c r="F1657" s="15" t="s">
        <v>36</v>
      </c>
      <c r="G1657" s="70">
        <f t="shared" si="461"/>
        <v>1000000</v>
      </c>
      <c r="H1657" s="70">
        <f t="shared" si="461"/>
        <v>1000000</v>
      </c>
      <c r="I1657" s="70">
        <f t="shared" si="461"/>
        <v>1000000</v>
      </c>
      <c r="J1657" s="176"/>
      <c r="K1657" s="69"/>
      <c r="L1657" s="69"/>
      <c r="M1657" s="69"/>
      <c r="N1657" s="69"/>
      <c r="O1657" s="69"/>
      <c r="P1657" s="69"/>
      <c r="Q1657" s="69"/>
      <c r="R1657" s="69"/>
    </row>
    <row r="1658" spans="1:18" ht="26.4">
      <c r="A1658" s="16" t="s">
        <v>37</v>
      </c>
      <c r="B1658" s="49">
        <v>793</v>
      </c>
      <c r="C1658" s="15" t="s">
        <v>171</v>
      </c>
      <c r="D1658" s="15" t="s">
        <v>27</v>
      </c>
      <c r="E1658" s="15" t="s">
        <v>295</v>
      </c>
      <c r="F1658" s="15" t="s">
        <v>38</v>
      </c>
      <c r="G1658" s="70">
        <v>1000000</v>
      </c>
      <c r="H1658" s="70">
        <v>1000000</v>
      </c>
      <c r="I1658" s="70">
        <v>1000000</v>
      </c>
      <c r="J1658" s="176"/>
      <c r="K1658" s="69"/>
      <c r="L1658" s="69"/>
      <c r="M1658" s="69"/>
      <c r="N1658" s="69"/>
      <c r="O1658" s="69"/>
      <c r="P1658" s="69"/>
      <c r="Q1658" s="69"/>
      <c r="R1658" s="69"/>
    </row>
    <row r="1659" spans="1:18" hidden="1">
      <c r="A1659" s="16" t="s">
        <v>62</v>
      </c>
      <c r="B1659" s="49">
        <v>793</v>
      </c>
      <c r="C1659" s="15" t="s">
        <v>171</v>
      </c>
      <c r="D1659" s="15" t="s">
        <v>27</v>
      </c>
      <c r="E1659" s="15" t="s">
        <v>295</v>
      </c>
      <c r="F1659" s="15" t="s">
        <v>63</v>
      </c>
      <c r="G1659" s="70">
        <f>G1660</f>
        <v>0</v>
      </c>
      <c r="H1659" s="70"/>
      <c r="I1659" s="70"/>
      <c r="J1659" s="176"/>
      <c r="K1659" s="69"/>
      <c r="L1659" s="69"/>
      <c r="M1659" s="69"/>
      <c r="N1659" s="69"/>
      <c r="O1659" s="69"/>
      <c r="P1659" s="69"/>
      <c r="Q1659" s="69"/>
      <c r="R1659" s="69"/>
    </row>
    <row r="1660" spans="1:18" hidden="1">
      <c r="A1660" s="16" t="s">
        <v>178</v>
      </c>
      <c r="B1660" s="49">
        <v>793</v>
      </c>
      <c r="C1660" s="15" t="s">
        <v>171</v>
      </c>
      <c r="D1660" s="15" t="s">
        <v>27</v>
      </c>
      <c r="E1660" s="15" t="s">
        <v>295</v>
      </c>
      <c r="F1660" s="15" t="s">
        <v>179</v>
      </c>
      <c r="G1660" s="70">
        <v>0</v>
      </c>
      <c r="H1660" s="70"/>
      <c r="I1660" s="70"/>
      <c r="J1660" s="176"/>
      <c r="K1660" s="69"/>
      <c r="L1660" s="69"/>
      <c r="M1660" s="69"/>
      <c r="N1660" s="69"/>
      <c r="O1660" s="69"/>
      <c r="P1660" s="69"/>
      <c r="Q1660" s="69"/>
      <c r="R1660" s="69"/>
    </row>
    <row r="1661" spans="1:18" hidden="1">
      <c r="A1661" s="16" t="s">
        <v>677</v>
      </c>
      <c r="B1661" s="49">
        <v>793</v>
      </c>
      <c r="C1661" s="15" t="s">
        <v>171</v>
      </c>
      <c r="D1661" s="15" t="s">
        <v>27</v>
      </c>
      <c r="E1661" s="15" t="s">
        <v>676</v>
      </c>
      <c r="F1661" s="15"/>
      <c r="G1661" s="70">
        <f t="shared" si="461"/>
        <v>0</v>
      </c>
      <c r="H1661" s="70">
        <f t="shared" si="461"/>
        <v>0</v>
      </c>
      <c r="I1661" s="70">
        <f t="shared" si="461"/>
        <v>0</v>
      </c>
      <c r="J1661" s="176"/>
      <c r="K1661" s="69"/>
      <c r="L1661" s="69"/>
      <c r="M1661" s="69"/>
      <c r="N1661" s="69"/>
      <c r="O1661" s="69"/>
      <c r="P1661" s="69"/>
      <c r="Q1661" s="69"/>
      <c r="R1661" s="69"/>
    </row>
    <row r="1662" spans="1:18" ht="26.4" hidden="1">
      <c r="A1662" s="16" t="s">
        <v>35</v>
      </c>
      <c r="B1662" s="49">
        <v>793</v>
      </c>
      <c r="C1662" s="15" t="s">
        <v>171</v>
      </c>
      <c r="D1662" s="15" t="s">
        <v>27</v>
      </c>
      <c r="E1662" s="15" t="s">
        <v>676</v>
      </c>
      <c r="F1662" s="15" t="s">
        <v>36</v>
      </c>
      <c r="G1662" s="70">
        <f t="shared" si="461"/>
        <v>0</v>
      </c>
      <c r="H1662" s="70">
        <f t="shared" si="461"/>
        <v>0</v>
      </c>
      <c r="I1662" s="70">
        <f t="shared" si="461"/>
        <v>0</v>
      </c>
      <c r="J1662" s="176"/>
      <c r="K1662" s="69"/>
      <c r="L1662" s="69"/>
      <c r="M1662" s="69"/>
      <c r="N1662" s="69"/>
      <c r="O1662" s="69"/>
      <c r="P1662" s="69"/>
      <c r="Q1662" s="69"/>
      <c r="R1662" s="69"/>
    </row>
    <row r="1663" spans="1:18" ht="26.4" hidden="1">
      <c r="A1663" s="16" t="s">
        <v>37</v>
      </c>
      <c r="B1663" s="49">
        <v>793</v>
      </c>
      <c r="C1663" s="15" t="s">
        <v>171</v>
      </c>
      <c r="D1663" s="15" t="s">
        <v>27</v>
      </c>
      <c r="E1663" s="15" t="s">
        <v>676</v>
      </c>
      <c r="F1663" s="15" t="s">
        <v>38</v>
      </c>
      <c r="G1663" s="70"/>
      <c r="H1663" s="70">
        <v>0</v>
      </c>
      <c r="I1663" s="70">
        <v>0</v>
      </c>
      <c r="J1663" s="176"/>
      <c r="K1663" s="69"/>
      <c r="L1663" s="69"/>
      <c r="M1663" s="69"/>
      <c r="N1663" s="69"/>
      <c r="O1663" s="69"/>
      <c r="P1663" s="69"/>
      <c r="Q1663" s="69"/>
      <c r="R1663" s="69"/>
    </row>
    <row r="1664" spans="1:18" hidden="1">
      <c r="A1664" s="16" t="s">
        <v>723</v>
      </c>
      <c r="B1664" s="49">
        <v>793</v>
      </c>
      <c r="C1664" s="15" t="s">
        <v>171</v>
      </c>
      <c r="D1664" s="15" t="s">
        <v>27</v>
      </c>
      <c r="E1664" s="15" t="s">
        <v>722</v>
      </c>
      <c r="F1664" s="15"/>
      <c r="G1664" s="70">
        <f t="shared" si="461"/>
        <v>0</v>
      </c>
      <c r="H1664" s="70">
        <f t="shared" si="461"/>
        <v>0</v>
      </c>
      <c r="I1664" s="70">
        <f t="shared" si="461"/>
        <v>0</v>
      </c>
      <c r="J1664" s="176"/>
      <c r="K1664" s="69"/>
      <c r="L1664" s="69"/>
      <c r="M1664" s="69"/>
      <c r="N1664" s="69"/>
      <c r="O1664" s="69"/>
      <c r="P1664" s="69"/>
      <c r="Q1664" s="69"/>
      <c r="R1664" s="69"/>
    </row>
    <row r="1665" spans="1:18" ht="26.4" hidden="1">
      <c r="A1665" s="16" t="s">
        <v>35</v>
      </c>
      <c r="B1665" s="49">
        <v>793</v>
      </c>
      <c r="C1665" s="15" t="s">
        <v>171</v>
      </c>
      <c r="D1665" s="15" t="s">
        <v>27</v>
      </c>
      <c r="E1665" s="15" t="s">
        <v>722</v>
      </c>
      <c r="F1665" s="15" t="s">
        <v>36</v>
      </c>
      <c r="G1665" s="70">
        <f t="shared" si="461"/>
        <v>0</v>
      </c>
      <c r="H1665" s="70">
        <f t="shared" si="461"/>
        <v>0</v>
      </c>
      <c r="I1665" s="70">
        <f t="shared" si="461"/>
        <v>0</v>
      </c>
      <c r="J1665" s="176"/>
      <c r="K1665" s="69"/>
      <c r="L1665" s="69"/>
      <c r="M1665" s="69"/>
      <c r="N1665" s="69"/>
      <c r="O1665" s="69"/>
      <c r="P1665" s="69"/>
      <c r="Q1665" s="69"/>
      <c r="R1665" s="69"/>
    </row>
    <row r="1666" spans="1:18" ht="26.4" hidden="1">
      <c r="A1666" s="16" t="s">
        <v>37</v>
      </c>
      <c r="B1666" s="49">
        <v>793</v>
      </c>
      <c r="C1666" s="15" t="s">
        <v>171</v>
      </c>
      <c r="D1666" s="15" t="s">
        <v>27</v>
      </c>
      <c r="E1666" s="15" t="s">
        <v>722</v>
      </c>
      <c r="F1666" s="15" t="s">
        <v>38</v>
      </c>
      <c r="G1666" s="70"/>
      <c r="H1666" s="70"/>
      <c r="I1666" s="70"/>
      <c r="J1666" s="176"/>
      <c r="K1666" s="69"/>
      <c r="L1666" s="69"/>
      <c r="M1666" s="69"/>
      <c r="N1666" s="69"/>
      <c r="O1666" s="69"/>
      <c r="P1666" s="69"/>
      <c r="Q1666" s="69"/>
      <c r="R1666" s="69"/>
    </row>
    <row r="1667" spans="1:18" ht="26.4" hidden="1">
      <c r="A1667" s="16" t="s">
        <v>1030</v>
      </c>
      <c r="B1667" s="49">
        <v>793</v>
      </c>
      <c r="C1667" s="15" t="s">
        <v>171</v>
      </c>
      <c r="D1667" s="15" t="s">
        <v>27</v>
      </c>
      <c r="E1667" s="15" t="s">
        <v>1033</v>
      </c>
      <c r="F1667" s="15"/>
      <c r="G1667" s="70">
        <f>G1668</f>
        <v>0</v>
      </c>
      <c r="H1667" s="70">
        <f t="shared" si="461"/>
        <v>0</v>
      </c>
      <c r="I1667" s="70">
        <f t="shared" si="461"/>
        <v>0</v>
      </c>
      <c r="J1667" s="176"/>
      <c r="K1667" s="69"/>
      <c r="L1667" s="69"/>
      <c r="M1667" s="69"/>
      <c r="N1667" s="69"/>
      <c r="O1667" s="69"/>
      <c r="P1667" s="69"/>
      <c r="Q1667" s="69"/>
      <c r="R1667" s="69"/>
    </row>
    <row r="1668" spans="1:18" ht="26.4" hidden="1">
      <c r="A1668" s="16" t="s">
        <v>35</v>
      </c>
      <c r="B1668" s="49">
        <v>793</v>
      </c>
      <c r="C1668" s="15" t="s">
        <v>171</v>
      </c>
      <c r="D1668" s="15" t="s">
        <v>27</v>
      </c>
      <c r="E1668" s="15" t="s">
        <v>1033</v>
      </c>
      <c r="F1668" s="15" t="s">
        <v>346</v>
      </c>
      <c r="G1668" s="70">
        <f t="shared" si="461"/>
        <v>0</v>
      </c>
      <c r="H1668" s="70">
        <f t="shared" si="461"/>
        <v>0</v>
      </c>
      <c r="I1668" s="70">
        <f t="shared" si="461"/>
        <v>0</v>
      </c>
      <c r="J1668" s="176"/>
      <c r="K1668" s="69"/>
      <c r="L1668" s="69"/>
      <c r="M1668" s="69"/>
      <c r="N1668" s="69"/>
      <c r="O1668" s="69"/>
      <c r="P1668" s="69"/>
      <c r="Q1668" s="69"/>
      <c r="R1668" s="69"/>
    </row>
    <row r="1669" spans="1:18" ht="26.4" hidden="1">
      <c r="A1669" s="16" t="s">
        <v>37</v>
      </c>
      <c r="B1669" s="49">
        <v>793</v>
      </c>
      <c r="C1669" s="15" t="s">
        <v>171</v>
      </c>
      <c r="D1669" s="15" t="s">
        <v>27</v>
      </c>
      <c r="E1669" s="15" t="s">
        <v>1033</v>
      </c>
      <c r="F1669" s="15" t="s">
        <v>348</v>
      </c>
      <c r="G1669" s="70"/>
      <c r="H1669" s="70"/>
      <c r="I1669" s="70"/>
      <c r="J1669" s="176"/>
      <c r="K1669" s="69"/>
      <c r="L1669" s="69"/>
      <c r="M1669" s="69"/>
      <c r="N1669" s="69"/>
      <c r="O1669" s="69"/>
      <c r="P1669" s="69"/>
      <c r="Q1669" s="69"/>
      <c r="R1669" s="69"/>
    </row>
    <row r="1670" spans="1:18" ht="26.4" hidden="1">
      <c r="A1670" s="16" t="s">
        <v>968</v>
      </c>
      <c r="B1670" s="49">
        <v>793</v>
      </c>
      <c r="C1670" s="15" t="s">
        <v>171</v>
      </c>
      <c r="D1670" s="15" t="s">
        <v>27</v>
      </c>
      <c r="E1670" s="15" t="s">
        <v>967</v>
      </c>
      <c r="F1670" s="15"/>
      <c r="G1670" s="70">
        <f>G1671</f>
        <v>0</v>
      </c>
      <c r="H1670" s="70">
        <f t="shared" si="461"/>
        <v>0</v>
      </c>
      <c r="I1670" s="70">
        <f t="shared" si="461"/>
        <v>0</v>
      </c>
      <c r="J1670" s="176"/>
      <c r="K1670" s="69"/>
      <c r="L1670" s="69"/>
      <c r="M1670" s="69"/>
      <c r="N1670" s="69"/>
      <c r="O1670" s="69"/>
      <c r="P1670" s="69"/>
      <c r="Q1670" s="69"/>
      <c r="R1670" s="69"/>
    </row>
    <row r="1671" spans="1:18" ht="26.4" hidden="1">
      <c r="A1671" s="16" t="s">
        <v>95</v>
      </c>
      <c r="B1671" s="49">
        <v>793</v>
      </c>
      <c r="C1671" s="15" t="s">
        <v>171</v>
      </c>
      <c r="D1671" s="15" t="s">
        <v>27</v>
      </c>
      <c r="E1671" s="15" t="s">
        <v>967</v>
      </c>
      <c r="F1671" s="15" t="s">
        <v>346</v>
      </c>
      <c r="G1671" s="70">
        <f t="shared" si="461"/>
        <v>0</v>
      </c>
      <c r="H1671" s="70">
        <f t="shared" si="461"/>
        <v>0</v>
      </c>
      <c r="I1671" s="70">
        <f t="shared" si="461"/>
        <v>0</v>
      </c>
      <c r="J1671" s="176"/>
      <c r="K1671" s="69"/>
      <c r="L1671" s="69"/>
      <c r="M1671" s="69"/>
      <c r="N1671" s="69"/>
      <c r="O1671" s="69"/>
      <c r="P1671" s="69"/>
      <c r="Q1671" s="69"/>
      <c r="R1671" s="69"/>
    </row>
    <row r="1672" spans="1:18" hidden="1">
      <c r="A1672" s="16" t="s">
        <v>347</v>
      </c>
      <c r="B1672" s="49">
        <v>793</v>
      </c>
      <c r="C1672" s="15" t="s">
        <v>171</v>
      </c>
      <c r="D1672" s="15" t="s">
        <v>27</v>
      </c>
      <c r="E1672" s="15" t="s">
        <v>967</v>
      </c>
      <c r="F1672" s="15" t="s">
        <v>348</v>
      </c>
      <c r="G1672" s="70"/>
      <c r="H1672" s="70"/>
      <c r="I1672" s="70"/>
      <c r="J1672" s="176"/>
      <c r="K1672" s="69"/>
      <c r="L1672" s="69"/>
      <c r="M1672" s="69"/>
      <c r="N1672" s="69"/>
      <c r="O1672" s="69"/>
      <c r="P1672" s="69"/>
      <c r="Q1672" s="69"/>
      <c r="R1672" s="69"/>
    </row>
    <row r="1673" spans="1:18" s="18" customFormat="1" ht="39" customHeight="1">
      <c r="A1673" s="16" t="s">
        <v>1111</v>
      </c>
      <c r="B1673" s="49">
        <v>793</v>
      </c>
      <c r="C1673" s="15" t="s">
        <v>171</v>
      </c>
      <c r="D1673" s="15" t="s">
        <v>27</v>
      </c>
      <c r="E1673" s="15" t="s">
        <v>1112</v>
      </c>
      <c r="F1673" s="15"/>
      <c r="G1673" s="70">
        <f>G1675</f>
        <v>1300000</v>
      </c>
      <c r="H1673" s="70">
        <f>H1675</f>
        <v>0</v>
      </c>
      <c r="I1673" s="70">
        <f>I1675</f>
        <v>0</v>
      </c>
      <c r="J1673" s="176"/>
      <c r="K1673" s="184"/>
      <c r="L1673" s="184"/>
      <c r="M1673" s="184"/>
      <c r="N1673" s="184"/>
      <c r="O1673" s="184"/>
      <c r="P1673" s="184"/>
      <c r="Q1673" s="184"/>
      <c r="R1673" s="184"/>
    </row>
    <row r="1674" spans="1:18" s="18" customFormat="1" ht="39" customHeight="1">
      <c r="A1674" s="16" t="s">
        <v>1092</v>
      </c>
      <c r="B1674" s="49">
        <v>793</v>
      </c>
      <c r="C1674" s="15" t="s">
        <v>171</v>
      </c>
      <c r="D1674" s="15" t="s">
        <v>27</v>
      </c>
      <c r="E1674" s="15" t="s">
        <v>1112</v>
      </c>
      <c r="F1674" s="15"/>
      <c r="G1674" s="70">
        <f>G1675</f>
        <v>1300000</v>
      </c>
      <c r="H1674" s="70">
        <f t="shared" ref="H1674:I1674" si="462">H1675</f>
        <v>0</v>
      </c>
      <c r="I1674" s="70">
        <f t="shared" si="462"/>
        <v>0</v>
      </c>
      <c r="J1674" s="176"/>
      <c r="K1674" s="184"/>
      <c r="L1674" s="184"/>
      <c r="M1674" s="184"/>
      <c r="N1674" s="184"/>
      <c r="O1674" s="184"/>
      <c r="P1674" s="184"/>
      <c r="Q1674" s="184"/>
      <c r="R1674" s="184"/>
    </row>
    <row r="1675" spans="1:18" ht="30.75" customHeight="1">
      <c r="A1675" s="16" t="s">
        <v>35</v>
      </c>
      <c r="B1675" s="49">
        <v>793</v>
      </c>
      <c r="C1675" s="15" t="s">
        <v>171</v>
      </c>
      <c r="D1675" s="15" t="s">
        <v>27</v>
      </c>
      <c r="E1675" s="15" t="s">
        <v>1112</v>
      </c>
      <c r="F1675" s="15" t="s">
        <v>36</v>
      </c>
      <c r="G1675" s="70">
        <f t="shared" ref="G1675:I1679" si="463">G1676</f>
        <v>1300000</v>
      </c>
      <c r="H1675" s="70">
        <f t="shared" si="463"/>
        <v>0</v>
      </c>
      <c r="I1675" s="70">
        <f t="shared" si="463"/>
        <v>0</v>
      </c>
      <c r="J1675" s="176"/>
      <c r="K1675" s="69"/>
      <c r="L1675" s="69"/>
      <c r="M1675" s="69"/>
      <c r="N1675" s="69"/>
      <c r="O1675" s="69"/>
      <c r="P1675" s="69"/>
      <c r="Q1675" s="69"/>
      <c r="R1675" s="69"/>
    </row>
    <row r="1676" spans="1:18" s="18" customFormat="1" ht="34.5" customHeight="1">
      <c r="A1676" s="16" t="s">
        <v>37</v>
      </c>
      <c r="B1676" s="49">
        <v>793</v>
      </c>
      <c r="C1676" s="15" t="s">
        <v>171</v>
      </c>
      <c r="D1676" s="15" t="s">
        <v>27</v>
      </c>
      <c r="E1676" s="15" t="s">
        <v>1112</v>
      </c>
      <c r="F1676" s="15" t="s">
        <v>38</v>
      </c>
      <c r="G1676" s="70">
        <v>1300000</v>
      </c>
      <c r="H1676" s="70">
        <v>0</v>
      </c>
      <c r="I1676" s="70">
        <v>0</v>
      </c>
      <c r="J1676" s="176"/>
      <c r="K1676" s="184"/>
      <c r="L1676" s="184"/>
      <c r="M1676" s="184"/>
      <c r="N1676" s="184"/>
      <c r="O1676" s="184"/>
      <c r="P1676" s="184"/>
      <c r="Q1676" s="184"/>
      <c r="R1676" s="184"/>
    </row>
    <row r="1677" spans="1:18" s="18" customFormat="1" ht="39" customHeight="1">
      <c r="A1677" s="16" t="s">
        <v>1114</v>
      </c>
      <c r="B1677" s="49">
        <v>793</v>
      </c>
      <c r="C1677" s="15" t="s">
        <v>171</v>
      </c>
      <c r="D1677" s="15" t="s">
        <v>27</v>
      </c>
      <c r="E1677" s="15" t="s">
        <v>1113</v>
      </c>
      <c r="F1677" s="15"/>
      <c r="G1677" s="70">
        <f>G1679</f>
        <v>200000</v>
      </c>
      <c r="H1677" s="70">
        <f>H1679</f>
        <v>0</v>
      </c>
      <c r="I1677" s="70">
        <f>I1679</f>
        <v>0</v>
      </c>
      <c r="J1677" s="176"/>
      <c r="K1677" s="184"/>
      <c r="L1677" s="184"/>
      <c r="M1677" s="184"/>
      <c r="N1677" s="184"/>
      <c r="O1677" s="184"/>
      <c r="P1677" s="184"/>
      <c r="Q1677" s="184"/>
      <c r="R1677" s="184"/>
    </row>
    <row r="1678" spans="1:18" s="18" customFormat="1" ht="39" customHeight="1">
      <c r="A1678" s="16" t="s">
        <v>1092</v>
      </c>
      <c r="B1678" s="49">
        <v>793</v>
      </c>
      <c r="C1678" s="15" t="s">
        <v>171</v>
      </c>
      <c r="D1678" s="15" t="s">
        <v>27</v>
      </c>
      <c r="E1678" s="15" t="s">
        <v>1113</v>
      </c>
      <c r="F1678" s="15"/>
      <c r="G1678" s="70">
        <f>G1679</f>
        <v>200000</v>
      </c>
      <c r="H1678" s="70">
        <f t="shared" ref="H1678:I1678" si="464">H1679</f>
        <v>0</v>
      </c>
      <c r="I1678" s="70">
        <f t="shared" si="464"/>
        <v>0</v>
      </c>
      <c r="J1678" s="176"/>
      <c r="K1678" s="184"/>
      <c r="L1678" s="184"/>
      <c r="M1678" s="184"/>
      <c r="N1678" s="184"/>
      <c r="O1678" s="184"/>
      <c r="P1678" s="184"/>
      <c r="Q1678" s="184"/>
      <c r="R1678" s="184"/>
    </row>
    <row r="1679" spans="1:18" ht="30.75" customHeight="1">
      <c r="A1679" s="16" t="s">
        <v>35</v>
      </c>
      <c r="B1679" s="49">
        <v>793</v>
      </c>
      <c r="C1679" s="15" t="s">
        <v>171</v>
      </c>
      <c r="D1679" s="15" t="s">
        <v>27</v>
      </c>
      <c r="E1679" s="15" t="s">
        <v>1113</v>
      </c>
      <c r="F1679" s="15" t="s">
        <v>36</v>
      </c>
      <c r="G1679" s="70">
        <f t="shared" si="463"/>
        <v>200000</v>
      </c>
      <c r="H1679" s="70">
        <f t="shared" si="463"/>
        <v>0</v>
      </c>
      <c r="I1679" s="70">
        <f t="shared" si="463"/>
        <v>0</v>
      </c>
      <c r="J1679" s="176"/>
      <c r="K1679" s="69"/>
      <c r="L1679" s="69"/>
      <c r="M1679" s="69"/>
      <c r="N1679" s="69"/>
      <c r="O1679" s="69"/>
      <c r="P1679" s="69"/>
      <c r="Q1679" s="69"/>
      <c r="R1679" s="69"/>
    </row>
    <row r="1680" spans="1:18" s="18" customFormat="1" ht="34.5" customHeight="1">
      <c r="A1680" s="16" t="s">
        <v>37</v>
      </c>
      <c r="B1680" s="49">
        <v>793</v>
      </c>
      <c r="C1680" s="15" t="s">
        <v>171</v>
      </c>
      <c r="D1680" s="15" t="s">
        <v>27</v>
      </c>
      <c r="E1680" s="15" t="s">
        <v>1113</v>
      </c>
      <c r="F1680" s="15" t="s">
        <v>38</v>
      </c>
      <c r="G1680" s="70">
        <v>200000</v>
      </c>
      <c r="H1680" s="70">
        <v>0</v>
      </c>
      <c r="I1680" s="70">
        <v>0</v>
      </c>
      <c r="J1680" s="176"/>
      <c r="K1680" s="184"/>
      <c r="L1680" s="184"/>
      <c r="M1680" s="184"/>
      <c r="N1680" s="184"/>
      <c r="O1680" s="184"/>
      <c r="P1680" s="184"/>
      <c r="Q1680" s="184"/>
      <c r="R1680" s="184"/>
    </row>
    <row r="1681" spans="1:18" s="18" customFormat="1" ht="39" customHeight="1">
      <c r="A1681" s="16" t="s">
        <v>1117</v>
      </c>
      <c r="B1681" s="49">
        <v>793</v>
      </c>
      <c r="C1681" s="15" t="s">
        <v>171</v>
      </c>
      <c r="D1681" s="15" t="s">
        <v>27</v>
      </c>
      <c r="E1681" s="15" t="s">
        <v>1116</v>
      </c>
      <c r="F1681" s="15"/>
      <c r="G1681" s="70">
        <f>G1683</f>
        <v>5000000</v>
      </c>
      <c r="H1681" s="70">
        <f>H1683</f>
        <v>0</v>
      </c>
      <c r="I1681" s="70">
        <f>I1683</f>
        <v>0</v>
      </c>
      <c r="J1681" s="176"/>
      <c r="K1681" s="184"/>
      <c r="L1681" s="184"/>
      <c r="M1681" s="184"/>
      <c r="N1681" s="184"/>
      <c r="O1681" s="184"/>
      <c r="P1681" s="184"/>
      <c r="Q1681" s="184"/>
      <c r="R1681" s="184"/>
    </row>
    <row r="1682" spans="1:18" s="18" customFormat="1" ht="39" customHeight="1">
      <c r="A1682" s="16" t="s">
        <v>1092</v>
      </c>
      <c r="B1682" s="49">
        <v>793</v>
      </c>
      <c r="C1682" s="15" t="s">
        <v>171</v>
      </c>
      <c r="D1682" s="15" t="s">
        <v>27</v>
      </c>
      <c r="E1682" s="15" t="s">
        <v>1116</v>
      </c>
      <c r="F1682" s="15"/>
      <c r="G1682" s="70">
        <f>G1683</f>
        <v>5000000</v>
      </c>
      <c r="H1682" s="70">
        <f t="shared" ref="H1682" si="465">H1683</f>
        <v>0</v>
      </c>
      <c r="I1682" s="70">
        <f t="shared" ref="I1682" si="466">I1683</f>
        <v>0</v>
      </c>
      <c r="J1682" s="176"/>
      <c r="K1682" s="184"/>
      <c r="L1682" s="184"/>
      <c r="M1682" s="184"/>
      <c r="N1682" s="184"/>
      <c r="O1682" s="184"/>
      <c r="P1682" s="184"/>
      <c r="Q1682" s="184"/>
      <c r="R1682" s="184"/>
    </row>
    <row r="1683" spans="1:18" ht="30.75" customHeight="1">
      <c r="A1683" s="16" t="s">
        <v>35</v>
      </c>
      <c r="B1683" s="49">
        <v>793</v>
      </c>
      <c r="C1683" s="15" t="s">
        <v>171</v>
      </c>
      <c r="D1683" s="15" t="s">
        <v>27</v>
      </c>
      <c r="E1683" s="15" t="s">
        <v>1116</v>
      </c>
      <c r="F1683" s="15" t="s">
        <v>36</v>
      </c>
      <c r="G1683" s="70">
        <f t="shared" ref="G1683:I1683" si="467">G1684</f>
        <v>5000000</v>
      </c>
      <c r="H1683" s="70">
        <f t="shared" si="467"/>
        <v>0</v>
      </c>
      <c r="I1683" s="70">
        <f t="shared" si="467"/>
        <v>0</v>
      </c>
      <c r="J1683" s="176"/>
      <c r="K1683" s="69"/>
      <c r="L1683" s="69"/>
      <c r="M1683" s="69"/>
      <c r="N1683" s="69"/>
      <c r="O1683" s="69"/>
      <c r="P1683" s="69"/>
      <c r="Q1683" s="69"/>
      <c r="R1683" s="69"/>
    </row>
    <row r="1684" spans="1:18" s="18" customFormat="1" ht="34.5" customHeight="1">
      <c r="A1684" s="16" t="s">
        <v>37</v>
      </c>
      <c r="B1684" s="49">
        <v>793</v>
      </c>
      <c r="C1684" s="15" t="s">
        <v>171</v>
      </c>
      <c r="D1684" s="15" t="s">
        <v>27</v>
      </c>
      <c r="E1684" s="15" t="s">
        <v>1116</v>
      </c>
      <c r="F1684" s="15" t="s">
        <v>38</v>
      </c>
      <c r="G1684" s="70">
        <v>5000000</v>
      </c>
      <c r="H1684" s="70">
        <v>0</v>
      </c>
      <c r="I1684" s="70">
        <v>0</v>
      </c>
      <c r="J1684" s="176"/>
      <c r="K1684" s="184"/>
      <c r="L1684" s="184"/>
      <c r="M1684" s="184"/>
      <c r="N1684" s="184"/>
      <c r="O1684" s="184"/>
      <c r="P1684" s="184"/>
      <c r="Q1684" s="184"/>
      <c r="R1684" s="184"/>
    </row>
    <row r="1685" spans="1:18" s="18" customFormat="1" ht="39" customHeight="1">
      <c r="A1685" s="16" t="s">
        <v>1119</v>
      </c>
      <c r="B1685" s="49">
        <v>793</v>
      </c>
      <c r="C1685" s="15" t="s">
        <v>171</v>
      </c>
      <c r="D1685" s="15" t="s">
        <v>27</v>
      </c>
      <c r="E1685" s="15" t="s">
        <v>1118</v>
      </c>
      <c r="F1685" s="15"/>
      <c r="G1685" s="70">
        <f>G1687</f>
        <v>2000000</v>
      </c>
      <c r="H1685" s="70">
        <f>H1687</f>
        <v>0</v>
      </c>
      <c r="I1685" s="70">
        <f>I1687</f>
        <v>0</v>
      </c>
      <c r="J1685" s="176"/>
      <c r="K1685" s="184"/>
      <c r="L1685" s="184"/>
      <c r="M1685" s="184"/>
      <c r="N1685" s="184"/>
      <c r="O1685" s="184"/>
      <c r="P1685" s="184"/>
      <c r="Q1685" s="184"/>
      <c r="R1685" s="184"/>
    </row>
    <row r="1686" spans="1:18" s="18" customFormat="1" ht="39" customHeight="1">
      <c r="A1686" s="16" t="s">
        <v>1092</v>
      </c>
      <c r="B1686" s="49">
        <v>793</v>
      </c>
      <c r="C1686" s="15" t="s">
        <v>171</v>
      </c>
      <c r="D1686" s="15" t="s">
        <v>27</v>
      </c>
      <c r="E1686" s="15" t="s">
        <v>1118</v>
      </c>
      <c r="F1686" s="15"/>
      <c r="G1686" s="70">
        <f>G1687</f>
        <v>2000000</v>
      </c>
      <c r="H1686" s="70">
        <f t="shared" ref="H1686" si="468">H1687</f>
        <v>0</v>
      </c>
      <c r="I1686" s="70">
        <f t="shared" ref="I1686" si="469">I1687</f>
        <v>0</v>
      </c>
      <c r="J1686" s="176"/>
      <c r="K1686" s="184"/>
      <c r="L1686" s="184"/>
      <c r="M1686" s="184"/>
      <c r="N1686" s="184"/>
      <c r="O1686" s="184"/>
      <c r="P1686" s="184"/>
      <c r="Q1686" s="184"/>
      <c r="R1686" s="184"/>
    </row>
    <row r="1687" spans="1:18" ht="30.75" customHeight="1">
      <c r="A1687" s="16" t="s">
        <v>35</v>
      </c>
      <c r="B1687" s="49">
        <v>793</v>
      </c>
      <c r="C1687" s="15" t="s">
        <v>171</v>
      </c>
      <c r="D1687" s="15" t="s">
        <v>27</v>
      </c>
      <c r="E1687" s="15" t="s">
        <v>1118</v>
      </c>
      <c r="F1687" s="15" t="s">
        <v>36</v>
      </c>
      <c r="G1687" s="70">
        <f t="shared" ref="G1687:I1687" si="470">G1688</f>
        <v>2000000</v>
      </c>
      <c r="H1687" s="70">
        <f t="shared" si="470"/>
        <v>0</v>
      </c>
      <c r="I1687" s="70">
        <f t="shared" si="470"/>
        <v>0</v>
      </c>
      <c r="J1687" s="176"/>
      <c r="K1687" s="69"/>
      <c r="L1687" s="69"/>
      <c r="M1687" s="69"/>
      <c r="N1687" s="69"/>
      <c r="O1687" s="69"/>
      <c r="P1687" s="69"/>
      <c r="Q1687" s="69"/>
      <c r="R1687" s="69"/>
    </row>
    <row r="1688" spans="1:18" s="18" customFormat="1" ht="34.5" customHeight="1">
      <c r="A1688" s="16" t="s">
        <v>37</v>
      </c>
      <c r="B1688" s="49">
        <v>793</v>
      </c>
      <c r="C1688" s="15" t="s">
        <v>171</v>
      </c>
      <c r="D1688" s="15" t="s">
        <v>27</v>
      </c>
      <c r="E1688" s="15" t="s">
        <v>1118</v>
      </c>
      <c r="F1688" s="15" t="s">
        <v>38</v>
      </c>
      <c r="G1688" s="70">
        <v>2000000</v>
      </c>
      <c r="H1688" s="70">
        <v>0</v>
      </c>
      <c r="I1688" s="70">
        <v>0</v>
      </c>
      <c r="J1688" s="176"/>
      <c r="K1688" s="184"/>
      <c r="L1688" s="184"/>
      <c r="M1688" s="184"/>
      <c r="N1688" s="184"/>
      <c r="O1688" s="184"/>
      <c r="P1688" s="184"/>
      <c r="Q1688" s="184"/>
      <c r="R1688" s="184"/>
    </row>
    <row r="1689" spans="1:18" s="3" customFormat="1" ht="67.5" hidden="1" customHeight="1">
      <c r="A1689" s="16" t="s">
        <v>319</v>
      </c>
      <c r="B1689" s="49">
        <v>793</v>
      </c>
      <c r="C1689" s="15" t="s">
        <v>171</v>
      </c>
      <c r="D1689" s="15" t="s">
        <v>27</v>
      </c>
      <c r="E1689" s="15" t="s">
        <v>320</v>
      </c>
      <c r="F1689" s="15"/>
      <c r="G1689" s="70">
        <f>G1693+G1691</f>
        <v>0</v>
      </c>
      <c r="H1689" s="70">
        <f>H1693+H1691</f>
        <v>0</v>
      </c>
      <c r="I1689" s="70">
        <f>I1693+I1691</f>
        <v>0</v>
      </c>
      <c r="J1689" s="176"/>
      <c r="K1689" s="62"/>
      <c r="L1689" s="62"/>
      <c r="M1689" s="62"/>
      <c r="N1689" s="62"/>
      <c r="O1689" s="62"/>
      <c r="P1689" s="62"/>
      <c r="Q1689" s="62"/>
      <c r="R1689" s="62"/>
    </row>
    <row r="1690" spans="1:18" ht="26.4" hidden="1">
      <c r="A1690" s="16" t="s">
        <v>35</v>
      </c>
      <c r="B1690" s="49">
        <v>793</v>
      </c>
      <c r="C1690" s="15" t="s">
        <v>171</v>
      </c>
      <c r="D1690" s="15" t="s">
        <v>27</v>
      </c>
      <c r="E1690" s="15" t="s">
        <v>320</v>
      </c>
      <c r="F1690" s="15" t="s">
        <v>36</v>
      </c>
      <c r="G1690" s="70">
        <f>G1691</f>
        <v>0</v>
      </c>
      <c r="H1690" s="70">
        <f>H1691</f>
        <v>0</v>
      </c>
      <c r="I1690" s="70">
        <f>I1691</f>
        <v>0</v>
      </c>
      <c r="J1690" s="176"/>
      <c r="K1690" s="69"/>
      <c r="L1690" s="69"/>
      <c r="M1690" s="69"/>
      <c r="N1690" s="69"/>
      <c r="O1690" s="69"/>
      <c r="P1690" s="69"/>
      <c r="Q1690" s="69"/>
      <c r="R1690" s="69"/>
    </row>
    <row r="1691" spans="1:18" ht="26.4" hidden="1">
      <c r="A1691" s="16" t="s">
        <v>37</v>
      </c>
      <c r="B1691" s="49">
        <v>793</v>
      </c>
      <c r="C1691" s="15" t="s">
        <v>171</v>
      </c>
      <c r="D1691" s="15" t="s">
        <v>27</v>
      </c>
      <c r="E1691" s="15" t="s">
        <v>320</v>
      </c>
      <c r="F1691" s="15" t="s">
        <v>38</v>
      </c>
      <c r="G1691" s="70"/>
      <c r="H1691" s="70"/>
      <c r="I1691" s="70"/>
      <c r="J1691" s="176"/>
      <c r="K1691" s="69"/>
      <c r="L1691" s="69"/>
      <c r="M1691" s="69"/>
      <c r="N1691" s="69"/>
      <c r="O1691" s="69"/>
      <c r="P1691" s="69"/>
      <c r="Q1691" s="69"/>
      <c r="R1691" s="69"/>
    </row>
    <row r="1692" spans="1:18" hidden="1">
      <c r="A1692" s="16" t="s">
        <v>155</v>
      </c>
      <c r="B1692" s="49">
        <v>793</v>
      </c>
      <c r="C1692" s="15" t="s">
        <v>171</v>
      </c>
      <c r="D1692" s="15" t="s">
        <v>27</v>
      </c>
      <c r="E1692" s="15" t="s">
        <v>320</v>
      </c>
      <c r="F1692" s="15" t="s">
        <v>156</v>
      </c>
      <c r="G1692" s="70">
        <f>G1693</f>
        <v>0</v>
      </c>
      <c r="H1692" s="70">
        <f>H1693</f>
        <v>0</v>
      </c>
      <c r="I1692" s="70">
        <f>I1693</f>
        <v>0</v>
      </c>
      <c r="J1692" s="176"/>
      <c r="K1692" s="69"/>
      <c r="L1692" s="69"/>
      <c r="M1692" s="69"/>
      <c r="N1692" s="69"/>
      <c r="O1692" s="69"/>
      <c r="P1692" s="69"/>
      <c r="Q1692" s="69"/>
      <c r="R1692" s="69"/>
    </row>
    <row r="1693" spans="1:18" hidden="1">
      <c r="A1693" s="16" t="s">
        <v>176</v>
      </c>
      <c r="B1693" s="49">
        <v>793</v>
      </c>
      <c r="C1693" s="15" t="s">
        <v>171</v>
      </c>
      <c r="D1693" s="15" t="s">
        <v>27</v>
      </c>
      <c r="E1693" s="15" t="s">
        <v>320</v>
      </c>
      <c r="F1693" s="15" t="s">
        <v>177</v>
      </c>
      <c r="G1693" s="70"/>
      <c r="H1693" s="70"/>
      <c r="I1693" s="70"/>
      <c r="J1693" s="176"/>
      <c r="K1693" s="69"/>
      <c r="L1693" s="69"/>
      <c r="M1693" s="69"/>
      <c r="N1693" s="69"/>
      <c r="O1693" s="69"/>
      <c r="P1693" s="69"/>
      <c r="Q1693" s="69"/>
      <c r="R1693" s="69"/>
    </row>
    <row r="1694" spans="1:18" ht="44.25" hidden="1" customHeight="1">
      <c r="A1694" s="16" t="s">
        <v>788</v>
      </c>
      <c r="B1694" s="49">
        <v>793</v>
      </c>
      <c r="C1694" s="15" t="s">
        <v>171</v>
      </c>
      <c r="D1694" s="15" t="s">
        <v>27</v>
      </c>
      <c r="E1694" s="15" t="s">
        <v>787</v>
      </c>
      <c r="F1694" s="15"/>
      <c r="G1694" s="70">
        <f t="shared" ref="G1694:I1704" si="471">G1695</f>
        <v>0</v>
      </c>
      <c r="H1694" s="70">
        <f t="shared" si="471"/>
        <v>0</v>
      </c>
      <c r="I1694" s="70">
        <f t="shared" si="471"/>
        <v>0</v>
      </c>
      <c r="J1694" s="176"/>
      <c r="K1694" s="69"/>
      <c r="L1694" s="69"/>
      <c r="M1694" s="69"/>
      <c r="N1694" s="69"/>
      <c r="O1694" s="69"/>
      <c r="P1694" s="69"/>
      <c r="Q1694" s="69"/>
      <c r="R1694" s="69"/>
    </row>
    <row r="1695" spans="1:18" ht="34.5" hidden="1" customHeight="1">
      <c r="A1695" s="16" t="s">
        <v>35</v>
      </c>
      <c r="B1695" s="49">
        <v>793</v>
      </c>
      <c r="C1695" s="15" t="s">
        <v>171</v>
      </c>
      <c r="D1695" s="15" t="s">
        <v>27</v>
      </c>
      <c r="E1695" s="15" t="s">
        <v>787</v>
      </c>
      <c r="F1695" s="15" t="s">
        <v>346</v>
      </c>
      <c r="G1695" s="70">
        <f t="shared" si="471"/>
        <v>0</v>
      </c>
      <c r="H1695" s="70">
        <f t="shared" si="471"/>
        <v>0</v>
      </c>
      <c r="I1695" s="70">
        <f t="shared" si="471"/>
        <v>0</v>
      </c>
      <c r="J1695" s="176"/>
      <c r="K1695" s="69"/>
      <c r="L1695" s="69"/>
      <c r="M1695" s="69"/>
      <c r="N1695" s="69"/>
      <c r="O1695" s="69"/>
      <c r="P1695" s="69"/>
      <c r="Q1695" s="69"/>
      <c r="R1695" s="69"/>
    </row>
    <row r="1696" spans="1:18" ht="34.5" hidden="1" customHeight="1">
      <c r="A1696" s="16" t="s">
        <v>37</v>
      </c>
      <c r="B1696" s="49">
        <v>793</v>
      </c>
      <c r="C1696" s="15" t="s">
        <v>171</v>
      </c>
      <c r="D1696" s="15" t="s">
        <v>27</v>
      </c>
      <c r="E1696" s="15" t="s">
        <v>787</v>
      </c>
      <c r="F1696" s="15" t="s">
        <v>348</v>
      </c>
      <c r="G1696" s="70"/>
      <c r="H1696" s="70"/>
      <c r="I1696" s="70"/>
      <c r="J1696" s="176"/>
      <c r="K1696" s="69"/>
      <c r="L1696" s="69"/>
      <c r="M1696" s="69"/>
      <c r="N1696" s="69"/>
      <c r="O1696" s="69"/>
      <c r="P1696" s="69"/>
      <c r="Q1696" s="69"/>
      <c r="R1696" s="69"/>
    </row>
    <row r="1697" spans="1:18" ht="44.25" hidden="1" customHeight="1">
      <c r="A1697" s="16" t="s">
        <v>790</v>
      </c>
      <c r="B1697" s="49">
        <v>793</v>
      </c>
      <c r="C1697" s="15" t="s">
        <v>171</v>
      </c>
      <c r="D1697" s="15" t="s">
        <v>27</v>
      </c>
      <c r="E1697" s="15" t="s">
        <v>789</v>
      </c>
      <c r="F1697" s="15"/>
      <c r="G1697" s="70">
        <f t="shared" si="471"/>
        <v>0</v>
      </c>
      <c r="H1697" s="70">
        <f t="shared" si="471"/>
        <v>0</v>
      </c>
      <c r="I1697" s="70">
        <f t="shared" si="471"/>
        <v>0</v>
      </c>
      <c r="J1697" s="176"/>
      <c r="K1697" s="69"/>
      <c r="L1697" s="69"/>
      <c r="M1697" s="69"/>
      <c r="N1697" s="69"/>
      <c r="O1697" s="69"/>
      <c r="P1697" s="69"/>
      <c r="Q1697" s="69"/>
      <c r="R1697" s="69"/>
    </row>
    <row r="1698" spans="1:18" ht="34.5" hidden="1" customHeight="1">
      <c r="A1698" s="16" t="s">
        <v>35</v>
      </c>
      <c r="B1698" s="49">
        <v>793</v>
      </c>
      <c r="C1698" s="15" t="s">
        <v>171</v>
      </c>
      <c r="D1698" s="15" t="s">
        <v>27</v>
      </c>
      <c r="E1698" s="15" t="s">
        <v>789</v>
      </c>
      <c r="F1698" s="15" t="s">
        <v>346</v>
      </c>
      <c r="G1698" s="70">
        <f t="shared" si="471"/>
        <v>0</v>
      </c>
      <c r="H1698" s="70">
        <f t="shared" si="471"/>
        <v>0</v>
      </c>
      <c r="I1698" s="70">
        <f t="shared" si="471"/>
        <v>0</v>
      </c>
      <c r="J1698" s="176"/>
      <c r="K1698" s="69"/>
      <c r="L1698" s="69"/>
      <c r="M1698" s="69"/>
      <c r="N1698" s="69"/>
      <c r="O1698" s="69"/>
      <c r="P1698" s="69"/>
      <c r="Q1698" s="69"/>
      <c r="R1698" s="69"/>
    </row>
    <row r="1699" spans="1:18" ht="34.5" hidden="1" customHeight="1">
      <c r="A1699" s="16" t="s">
        <v>37</v>
      </c>
      <c r="B1699" s="49">
        <v>793</v>
      </c>
      <c r="C1699" s="15" t="s">
        <v>171</v>
      </c>
      <c r="D1699" s="15" t="s">
        <v>27</v>
      </c>
      <c r="E1699" s="15" t="s">
        <v>789</v>
      </c>
      <c r="F1699" s="15" t="s">
        <v>348</v>
      </c>
      <c r="G1699" s="70"/>
      <c r="H1699" s="70"/>
      <c r="I1699" s="70"/>
      <c r="J1699" s="176"/>
      <c r="K1699" s="69"/>
      <c r="L1699" s="69"/>
      <c r="M1699" s="69"/>
      <c r="N1699" s="69"/>
      <c r="O1699" s="69"/>
      <c r="P1699" s="69"/>
      <c r="Q1699" s="69"/>
      <c r="R1699" s="69"/>
    </row>
    <row r="1700" spans="1:18" ht="44.25" hidden="1" customHeight="1">
      <c r="A1700" s="16" t="s">
        <v>792</v>
      </c>
      <c r="B1700" s="49">
        <v>793</v>
      </c>
      <c r="C1700" s="15" t="s">
        <v>171</v>
      </c>
      <c r="D1700" s="15" t="s">
        <v>27</v>
      </c>
      <c r="E1700" s="15" t="s">
        <v>791</v>
      </c>
      <c r="F1700" s="15"/>
      <c r="G1700" s="70">
        <f t="shared" si="471"/>
        <v>0</v>
      </c>
      <c r="H1700" s="70">
        <f t="shared" si="471"/>
        <v>0</v>
      </c>
      <c r="I1700" s="70">
        <f t="shared" si="471"/>
        <v>0</v>
      </c>
      <c r="J1700" s="176"/>
      <c r="K1700" s="69"/>
      <c r="L1700" s="69"/>
      <c r="M1700" s="69"/>
      <c r="N1700" s="69"/>
      <c r="O1700" s="69"/>
      <c r="P1700" s="69"/>
      <c r="Q1700" s="69"/>
      <c r="R1700" s="69"/>
    </row>
    <row r="1701" spans="1:18" ht="34.5" hidden="1" customHeight="1">
      <c r="A1701" s="16" t="s">
        <v>35</v>
      </c>
      <c r="B1701" s="49">
        <v>793</v>
      </c>
      <c r="C1701" s="15" t="s">
        <v>171</v>
      </c>
      <c r="D1701" s="15" t="s">
        <v>27</v>
      </c>
      <c r="E1701" s="15" t="s">
        <v>791</v>
      </c>
      <c r="F1701" s="15" t="s">
        <v>346</v>
      </c>
      <c r="G1701" s="70">
        <f t="shared" si="471"/>
        <v>0</v>
      </c>
      <c r="H1701" s="70">
        <f t="shared" si="471"/>
        <v>0</v>
      </c>
      <c r="I1701" s="70">
        <f t="shared" si="471"/>
        <v>0</v>
      </c>
      <c r="J1701" s="176"/>
      <c r="K1701" s="69"/>
      <c r="L1701" s="69"/>
      <c r="M1701" s="69"/>
      <c r="N1701" s="69"/>
      <c r="O1701" s="69"/>
      <c r="P1701" s="69"/>
      <c r="Q1701" s="69"/>
      <c r="R1701" s="69"/>
    </row>
    <row r="1702" spans="1:18" ht="34.5" hidden="1" customHeight="1">
      <c r="A1702" s="16" t="s">
        <v>37</v>
      </c>
      <c r="B1702" s="49">
        <v>793</v>
      </c>
      <c r="C1702" s="15" t="s">
        <v>171</v>
      </c>
      <c r="D1702" s="15" t="s">
        <v>27</v>
      </c>
      <c r="E1702" s="15" t="s">
        <v>791</v>
      </c>
      <c r="F1702" s="15" t="s">
        <v>348</v>
      </c>
      <c r="G1702" s="70"/>
      <c r="H1702" s="70"/>
      <c r="I1702" s="70"/>
      <c r="J1702" s="176"/>
      <c r="K1702" s="69"/>
      <c r="L1702" s="69"/>
      <c r="M1702" s="69"/>
      <c r="N1702" s="69"/>
      <c r="O1702" s="69"/>
      <c r="P1702" s="69"/>
      <c r="Q1702" s="69"/>
      <c r="R1702" s="69"/>
    </row>
    <row r="1703" spans="1:18" ht="57" hidden="1" customHeight="1">
      <c r="A1703" s="16" t="s">
        <v>794</v>
      </c>
      <c r="B1703" s="49">
        <v>793</v>
      </c>
      <c r="C1703" s="15" t="s">
        <v>171</v>
      </c>
      <c r="D1703" s="15" t="s">
        <v>27</v>
      </c>
      <c r="E1703" s="15" t="s">
        <v>793</v>
      </c>
      <c r="F1703" s="15"/>
      <c r="G1703" s="70">
        <f t="shared" si="471"/>
        <v>0</v>
      </c>
      <c r="H1703" s="70">
        <f t="shared" si="471"/>
        <v>0</v>
      </c>
      <c r="I1703" s="70">
        <f t="shared" si="471"/>
        <v>0</v>
      </c>
      <c r="J1703" s="176"/>
      <c r="K1703" s="69"/>
      <c r="L1703" s="69"/>
      <c r="M1703" s="69"/>
      <c r="N1703" s="69"/>
      <c r="O1703" s="69"/>
      <c r="P1703" s="69"/>
      <c r="Q1703" s="69"/>
      <c r="R1703" s="69"/>
    </row>
    <row r="1704" spans="1:18" ht="34.5" hidden="1" customHeight="1">
      <c r="A1704" s="16" t="s">
        <v>35</v>
      </c>
      <c r="B1704" s="49">
        <v>793</v>
      </c>
      <c r="C1704" s="15" t="s">
        <v>171</v>
      </c>
      <c r="D1704" s="15" t="s">
        <v>27</v>
      </c>
      <c r="E1704" s="15" t="s">
        <v>793</v>
      </c>
      <c r="F1704" s="15" t="s">
        <v>346</v>
      </c>
      <c r="G1704" s="70">
        <f t="shared" si="471"/>
        <v>0</v>
      </c>
      <c r="H1704" s="70">
        <f t="shared" si="471"/>
        <v>0</v>
      </c>
      <c r="I1704" s="70">
        <f t="shared" si="471"/>
        <v>0</v>
      </c>
      <c r="J1704" s="176"/>
      <c r="K1704" s="69"/>
      <c r="L1704" s="69"/>
      <c r="M1704" s="69"/>
      <c r="N1704" s="69"/>
      <c r="O1704" s="69"/>
      <c r="P1704" s="69"/>
      <c r="Q1704" s="69"/>
      <c r="R1704" s="69"/>
    </row>
    <row r="1705" spans="1:18" ht="34.5" hidden="1" customHeight="1">
      <c r="A1705" s="16" t="s">
        <v>37</v>
      </c>
      <c r="B1705" s="49">
        <v>793</v>
      </c>
      <c r="C1705" s="15" t="s">
        <v>171</v>
      </c>
      <c r="D1705" s="15" t="s">
        <v>27</v>
      </c>
      <c r="E1705" s="15" t="s">
        <v>793</v>
      </c>
      <c r="F1705" s="15" t="s">
        <v>348</v>
      </c>
      <c r="G1705" s="70"/>
      <c r="H1705" s="70"/>
      <c r="I1705" s="70"/>
      <c r="J1705" s="176"/>
      <c r="K1705" s="69"/>
      <c r="L1705" s="69"/>
      <c r="M1705" s="69"/>
      <c r="N1705" s="69"/>
      <c r="O1705" s="69"/>
      <c r="P1705" s="69"/>
      <c r="Q1705" s="69"/>
      <c r="R1705" s="69"/>
    </row>
    <row r="1706" spans="1:18" ht="34.5" hidden="1" customHeight="1">
      <c r="A1706" s="16" t="s">
        <v>493</v>
      </c>
      <c r="B1706" s="49">
        <v>793</v>
      </c>
      <c r="C1706" s="15" t="s">
        <v>171</v>
      </c>
      <c r="D1706" s="15" t="s">
        <v>27</v>
      </c>
      <c r="E1706" s="15" t="s">
        <v>494</v>
      </c>
      <c r="F1706" s="15"/>
      <c r="G1706" s="70">
        <f t="shared" ref="G1706:I1713" si="472">G1707</f>
        <v>0</v>
      </c>
      <c r="H1706" s="70">
        <f t="shared" si="472"/>
        <v>0</v>
      </c>
      <c r="I1706" s="70">
        <f t="shared" si="472"/>
        <v>0</v>
      </c>
      <c r="J1706" s="176"/>
      <c r="K1706" s="69"/>
      <c r="L1706" s="69"/>
      <c r="M1706" s="69"/>
      <c r="N1706" s="69"/>
      <c r="O1706" s="69"/>
      <c r="P1706" s="69"/>
      <c r="Q1706" s="69"/>
      <c r="R1706" s="69"/>
    </row>
    <row r="1707" spans="1:18" ht="34.5" hidden="1" customHeight="1">
      <c r="A1707" s="16" t="s">
        <v>35</v>
      </c>
      <c r="B1707" s="49">
        <v>793</v>
      </c>
      <c r="C1707" s="15" t="s">
        <v>171</v>
      </c>
      <c r="D1707" s="15" t="s">
        <v>27</v>
      </c>
      <c r="E1707" s="15" t="s">
        <v>494</v>
      </c>
      <c r="F1707" s="15" t="s">
        <v>36</v>
      </c>
      <c r="G1707" s="70">
        <f t="shared" si="472"/>
        <v>0</v>
      </c>
      <c r="H1707" s="70">
        <f t="shared" si="472"/>
        <v>0</v>
      </c>
      <c r="I1707" s="70">
        <f t="shared" si="472"/>
        <v>0</v>
      </c>
      <c r="J1707" s="176"/>
      <c r="K1707" s="69"/>
      <c r="L1707" s="69"/>
      <c r="M1707" s="69"/>
      <c r="N1707" s="69"/>
      <c r="O1707" s="69"/>
      <c r="P1707" s="69"/>
      <c r="Q1707" s="69"/>
      <c r="R1707" s="69"/>
    </row>
    <row r="1708" spans="1:18" ht="34.5" hidden="1" customHeight="1">
      <c r="A1708" s="16" t="s">
        <v>37</v>
      </c>
      <c r="B1708" s="49">
        <v>793</v>
      </c>
      <c r="C1708" s="15" t="s">
        <v>171</v>
      </c>
      <c r="D1708" s="15" t="s">
        <v>27</v>
      </c>
      <c r="E1708" s="15" t="s">
        <v>494</v>
      </c>
      <c r="F1708" s="15" t="s">
        <v>38</v>
      </c>
      <c r="G1708" s="70">
        <v>0</v>
      </c>
      <c r="H1708" s="70">
        <f>167220-167220</f>
        <v>0</v>
      </c>
      <c r="I1708" s="70"/>
      <c r="J1708" s="176"/>
      <c r="K1708" s="69"/>
      <c r="L1708" s="69"/>
      <c r="M1708" s="69"/>
      <c r="N1708" s="69"/>
      <c r="O1708" s="69"/>
      <c r="P1708" s="69"/>
      <c r="Q1708" s="69"/>
      <c r="R1708" s="69"/>
    </row>
    <row r="1709" spans="1:18" ht="18" hidden="1" customHeight="1">
      <c r="A1709" s="16" t="s">
        <v>155</v>
      </c>
      <c r="B1709" s="49">
        <v>793</v>
      </c>
      <c r="C1709" s="15" t="s">
        <v>171</v>
      </c>
      <c r="D1709" s="15" t="s">
        <v>27</v>
      </c>
      <c r="E1709" s="15" t="s">
        <v>698</v>
      </c>
      <c r="F1709" s="15" t="s">
        <v>156</v>
      </c>
      <c r="G1709" s="70">
        <f>G1710</f>
        <v>0</v>
      </c>
      <c r="H1709" s="70">
        <f>H1710</f>
        <v>0</v>
      </c>
      <c r="I1709" s="70">
        <f>I1710</f>
        <v>0</v>
      </c>
      <c r="J1709" s="176"/>
      <c r="K1709" s="69"/>
      <c r="L1709" s="69"/>
      <c r="M1709" s="69"/>
      <c r="N1709" s="69"/>
      <c r="O1709" s="69"/>
      <c r="P1709" s="69"/>
      <c r="Q1709" s="69"/>
      <c r="R1709" s="69"/>
    </row>
    <row r="1710" spans="1:18" ht="18" hidden="1" customHeight="1">
      <c r="A1710" s="16" t="s">
        <v>176</v>
      </c>
      <c r="B1710" s="49">
        <v>793</v>
      </c>
      <c r="C1710" s="15" t="s">
        <v>171</v>
      </c>
      <c r="D1710" s="15" t="s">
        <v>27</v>
      </c>
      <c r="E1710" s="15" t="s">
        <v>698</v>
      </c>
      <c r="F1710" s="15" t="s">
        <v>177</v>
      </c>
      <c r="G1710" s="70"/>
      <c r="H1710" s="70">
        <v>0</v>
      </c>
      <c r="I1710" s="70">
        <v>0</v>
      </c>
      <c r="J1710" s="176"/>
      <c r="K1710" s="69"/>
      <c r="L1710" s="69"/>
      <c r="M1710" s="69"/>
      <c r="N1710" s="69"/>
      <c r="O1710" s="69"/>
      <c r="P1710" s="69"/>
      <c r="Q1710" s="69"/>
      <c r="R1710" s="69"/>
    </row>
    <row r="1711" spans="1:18" s="3" customFormat="1" ht="67.5" hidden="1" customHeight="1">
      <c r="A1711" s="16" t="s">
        <v>319</v>
      </c>
      <c r="B1711" s="49">
        <v>793</v>
      </c>
      <c r="C1711" s="15" t="s">
        <v>171</v>
      </c>
      <c r="D1711" s="15" t="s">
        <v>27</v>
      </c>
      <c r="E1711" s="15" t="s">
        <v>320</v>
      </c>
      <c r="F1711" s="15"/>
      <c r="G1711" s="70">
        <f>G1691</f>
        <v>0</v>
      </c>
      <c r="H1711" s="70"/>
      <c r="I1711" s="70"/>
      <c r="J1711" s="176"/>
      <c r="K1711" s="62"/>
      <c r="L1711" s="62"/>
      <c r="M1711" s="62"/>
      <c r="N1711" s="62"/>
      <c r="O1711" s="62"/>
      <c r="P1711" s="62"/>
      <c r="Q1711" s="62"/>
      <c r="R1711" s="62"/>
    </row>
    <row r="1712" spans="1:18" ht="34.5" customHeight="1">
      <c r="A1712" s="16" t="s">
        <v>519</v>
      </c>
      <c r="B1712" s="49">
        <v>793</v>
      </c>
      <c r="C1712" s="15" t="s">
        <v>171</v>
      </c>
      <c r="D1712" s="15" t="s">
        <v>27</v>
      </c>
      <c r="E1712" s="15" t="s">
        <v>518</v>
      </c>
      <c r="F1712" s="15"/>
      <c r="G1712" s="70">
        <f t="shared" si="472"/>
        <v>0</v>
      </c>
      <c r="H1712" s="70">
        <f t="shared" si="472"/>
        <v>500000</v>
      </c>
      <c r="I1712" s="70">
        <f t="shared" si="472"/>
        <v>500000</v>
      </c>
      <c r="J1712" s="176"/>
      <c r="K1712" s="69"/>
      <c r="L1712" s="69"/>
      <c r="M1712" s="69"/>
      <c r="N1712" s="69"/>
      <c r="O1712" s="69"/>
      <c r="P1712" s="69"/>
      <c r="Q1712" s="69"/>
      <c r="R1712" s="69"/>
    </row>
    <row r="1713" spans="1:18" ht="34.5" customHeight="1">
      <c r="A1713" s="16" t="s">
        <v>35</v>
      </c>
      <c r="B1713" s="49">
        <v>793</v>
      </c>
      <c r="C1713" s="15" t="s">
        <v>171</v>
      </c>
      <c r="D1713" s="15" t="s">
        <v>27</v>
      </c>
      <c r="E1713" s="15" t="s">
        <v>518</v>
      </c>
      <c r="F1713" s="15" t="s">
        <v>36</v>
      </c>
      <c r="G1713" s="70">
        <f t="shared" si="472"/>
        <v>0</v>
      </c>
      <c r="H1713" s="70">
        <f t="shared" si="472"/>
        <v>500000</v>
      </c>
      <c r="I1713" s="70">
        <f t="shared" si="472"/>
        <v>500000</v>
      </c>
      <c r="J1713" s="176"/>
      <c r="K1713" s="69"/>
      <c r="L1713" s="69"/>
      <c r="M1713" s="69"/>
      <c r="N1713" s="69"/>
      <c r="O1713" s="69"/>
      <c r="P1713" s="69"/>
      <c r="Q1713" s="69"/>
      <c r="R1713" s="69"/>
    </row>
    <row r="1714" spans="1:18" ht="34.5" customHeight="1">
      <c r="A1714" s="16" t="s">
        <v>37</v>
      </c>
      <c r="B1714" s="49">
        <v>793</v>
      </c>
      <c r="C1714" s="15" t="s">
        <v>171</v>
      </c>
      <c r="D1714" s="15" t="s">
        <v>27</v>
      </c>
      <c r="E1714" s="15" t="s">
        <v>518</v>
      </c>
      <c r="F1714" s="15" t="s">
        <v>38</v>
      </c>
      <c r="G1714" s="70">
        <v>0</v>
      </c>
      <c r="H1714" s="70">
        <v>500000</v>
      </c>
      <c r="I1714" s="70">
        <v>500000</v>
      </c>
      <c r="J1714" s="176"/>
      <c r="K1714" s="69"/>
      <c r="L1714" s="69"/>
      <c r="M1714" s="69"/>
      <c r="N1714" s="69"/>
      <c r="O1714" s="69"/>
      <c r="P1714" s="69"/>
      <c r="Q1714" s="69"/>
      <c r="R1714" s="69"/>
    </row>
    <row r="1715" spans="1:18" s="22" customFormat="1" ht="57" hidden="1" customHeight="1">
      <c r="A1715" s="16"/>
      <c r="B1715" s="49"/>
      <c r="C1715" s="41"/>
      <c r="D1715" s="41"/>
      <c r="E1715" s="41"/>
      <c r="F1715" s="66"/>
      <c r="G1715" s="29"/>
      <c r="H1715" s="29"/>
      <c r="I1715" s="29"/>
      <c r="J1715" s="61"/>
      <c r="K1715" s="61"/>
      <c r="L1715" s="61"/>
      <c r="M1715" s="61"/>
      <c r="N1715" s="61"/>
      <c r="O1715" s="61"/>
      <c r="P1715" s="61"/>
      <c r="Q1715" s="61"/>
      <c r="R1715" s="61"/>
    </row>
    <row r="1716" spans="1:18" ht="34.5" customHeight="1">
      <c r="A1716" s="16" t="s">
        <v>868</v>
      </c>
      <c r="B1716" s="14">
        <v>793</v>
      </c>
      <c r="C1716" s="15" t="s">
        <v>171</v>
      </c>
      <c r="D1716" s="15" t="s">
        <v>27</v>
      </c>
      <c r="E1716" s="15" t="s">
        <v>869</v>
      </c>
      <c r="F1716" s="15"/>
      <c r="G1716" s="70">
        <f t="shared" ref="G1716:I1723" si="473">G1717</f>
        <v>2000000</v>
      </c>
      <c r="H1716" s="70">
        <f t="shared" si="473"/>
        <v>500000</v>
      </c>
      <c r="I1716" s="70">
        <f t="shared" si="473"/>
        <v>0</v>
      </c>
      <c r="J1716" s="69"/>
      <c r="K1716" s="69"/>
      <c r="L1716" s="69"/>
      <c r="M1716" s="69"/>
      <c r="N1716" s="69"/>
      <c r="O1716" s="69"/>
      <c r="P1716" s="69"/>
      <c r="Q1716" s="69"/>
      <c r="R1716" s="69"/>
    </row>
    <row r="1717" spans="1:18" ht="34.5" customHeight="1">
      <c r="A1717" s="16" t="s">
        <v>35</v>
      </c>
      <c r="B1717" s="14">
        <v>793</v>
      </c>
      <c r="C1717" s="15" t="s">
        <v>171</v>
      </c>
      <c r="D1717" s="15" t="s">
        <v>27</v>
      </c>
      <c r="E1717" s="15" t="s">
        <v>869</v>
      </c>
      <c r="F1717" s="15" t="s">
        <v>36</v>
      </c>
      <c r="G1717" s="70">
        <f t="shared" si="473"/>
        <v>2000000</v>
      </c>
      <c r="H1717" s="70">
        <f t="shared" si="473"/>
        <v>500000</v>
      </c>
      <c r="I1717" s="70">
        <f t="shared" si="473"/>
        <v>0</v>
      </c>
      <c r="J1717" s="69"/>
      <c r="K1717" s="69"/>
      <c r="L1717" s="69"/>
      <c r="M1717" s="69"/>
      <c r="N1717" s="69"/>
      <c r="O1717" s="69"/>
      <c r="P1717" s="69"/>
      <c r="Q1717" s="69"/>
      <c r="R1717" s="69"/>
    </row>
    <row r="1718" spans="1:18" ht="34.5" customHeight="1">
      <c r="A1718" s="16" t="s">
        <v>37</v>
      </c>
      <c r="B1718" s="14">
        <v>793</v>
      </c>
      <c r="C1718" s="15" t="s">
        <v>171</v>
      </c>
      <c r="D1718" s="15" t="s">
        <v>27</v>
      </c>
      <c r="E1718" s="15" t="s">
        <v>869</v>
      </c>
      <c r="F1718" s="15" t="s">
        <v>38</v>
      </c>
      <c r="G1718" s="70">
        <v>2000000</v>
      </c>
      <c r="H1718" s="70">
        <v>500000</v>
      </c>
      <c r="I1718" s="70">
        <v>0</v>
      </c>
      <c r="J1718" s="69"/>
      <c r="K1718" s="69"/>
      <c r="L1718" s="69"/>
      <c r="M1718" s="69"/>
      <c r="N1718" s="69"/>
      <c r="O1718" s="69"/>
      <c r="P1718" s="69"/>
      <c r="Q1718" s="69"/>
      <c r="R1718" s="69"/>
    </row>
    <row r="1719" spans="1:18" ht="34.5" customHeight="1">
      <c r="A1719" s="16" t="s">
        <v>1145</v>
      </c>
      <c r="B1719" s="14">
        <v>793</v>
      </c>
      <c r="C1719" s="15" t="s">
        <v>171</v>
      </c>
      <c r="D1719" s="15" t="s">
        <v>27</v>
      </c>
      <c r="E1719" s="15" t="s">
        <v>1144</v>
      </c>
      <c r="F1719" s="15"/>
      <c r="G1719" s="70">
        <f t="shared" si="473"/>
        <v>1950000</v>
      </c>
      <c r="H1719" s="70">
        <f t="shared" si="473"/>
        <v>0</v>
      </c>
      <c r="I1719" s="70">
        <f t="shared" si="473"/>
        <v>0</v>
      </c>
      <c r="J1719" s="69"/>
      <c r="K1719" s="69"/>
      <c r="L1719" s="69"/>
      <c r="M1719" s="69"/>
      <c r="N1719" s="69"/>
      <c r="O1719" s="69"/>
      <c r="P1719" s="69"/>
      <c r="Q1719" s="69"/>
      <c r="R1719" s="69"/>
    </row>
    <row r="1720" spans="1:18" ht="34.5" customHeight="1">
      <c r="A1720" s="16" t="s">
        <v>35</v>
      </c>
      <c r="B1720" s="14">
        <v>793</v>
      </c>
      <c r="C1720" s="15" t="s">
        <v>171</v>
      </c>
      <c r="D1720" s="15" t="s">
        <v>27</v>
      </c>
      <c r="E1720" s="15" t="s">
        <v>1144</v>
      </c>
      <c r="F1720" s="15" t="s">
        <v>36</v>
      </c>
      <c r="G1720" s="70">
        <f t="shared" si="473"/>
        <v>1950000</v>
      </c>
      <c r="H1720" s="70">
        <f t="shared" si="473"/>
        <v>0</v>
      </c>
      <c r="I1720" s="70">
        <f t="shared" si="473"/>
        <v>0</v>
      </c>
      <c r="J1720" s="69"/>
      <c r="K1720" s="69"/>
      <c r="L1720" s="69"/>
      <c r="M1720" s="69"/>
      <c r="N1720" s="69"/>
      <c r="O1720" s="69"/>
      <c r="P1720" s="69"/>
      <c r="Q1720" s="69"/>
      <c r="R1720" s="69"/>
    </row>
    <row r="1721" spans="1:18" ht="34.5" customHeight="1">
      <c r="A1721" s="16" t="s">
        <v>37</v>
      </c>
      <c r="B1721" s="14">
        <v>793</v>
      </c>
      <c r="C1721" s="15" t="s">
        <v>171</v>
      </c>
      <c r="D1721" s="15" t="s">
        <v>27</v>
      </c>
      <c r="E1721" s="15" t="s">
        <v>1144</v>
      </c>
      <c r="F1721" s="15" t="s">
        <v>38</v>
      </c>
      <c r="G1721" s="70">
        <v>1950000</v>
      </c>
      <c r="H1721" s="70">
        <v>0</v>
      </c>
      <c r="I1721" s="70">
        <v>0</v>
      </c>
      <c r="J1721" s="69"/>
      <c r="K1721" s="69"/>
      <c r="L1721" s="69"/>
      <c r="M1721" s="69"/>
      <c r="N1721" s="69"/>
      <c r="O1721" s="69"/>
      <c r="P1721" s="69"/>
      <c r="Q1721" s="69"/>
      <c r="R1721" s="69"/>
    </row>
    <row r="1722" spans="1:18" ht="69" hidden="1" customHeight="1">
      <c r="A1722" s="16" t="s">
        <v>1035</v>
      </c>
      <c r="B1722" s="14">
        <v>793</v>
      </c>
      <c r="C1722" s="15" t="s">
        <v>171</v>
      </c>
      <c r="D1722" s="15" t="s">
        <v>27</v>
      </c>
      <c r="E1722" s="15" t="s">
        <v>1032</v>
      </c>
      <c r="F1722" s="15"/>
      <c r="G1722" s="70">
        <f t="shared" si="473"/>
        <v>0</v>
      </c>
      <c r="H1722" s="70">
        <f t="shared" si="473"/>
        <v>0</v>
      </c>
      <c r="I1722" s="70">
        <f t="shared" si="473"/>
        <v>0</v>
      </c>
      <c r="J1722" s="69"/>
      <c r="K1722" s="69"/>
      <c r="L1722" s="69"/>
      <c r="M1722" s="69"/>
      <c r="N1722" s="69"/>
      <c r="O1722" s="69"/>
      <c r="P1722" s="69"/>
      <c r="Q1722" s="69"/>
      <c r="R1722" s="69"/>
    </row>
    <row r="1723" spans="1:18" ht="34.5" hidden="1" customHeight="1">
      <c r="A1723" s="16" t="s">
        <v>62</v>
      </c>
      <c r="B1723" s="14">
        <v>793</v>
      </c>
      <c r="C1723" s="15" t="s">
        <v>171</v>
      </c>
      <c r="D1723" s="15" t="s">
        <v>27</v>
      </c>
      <c r="E1723" s="15" t="s">
        <v>1032</v>
      </c>
      <c r="F1723" s="15" t="s">
        <v>63</v>
      </c>
      <c r="G1723" s="70">
        <f t="shared" si="473"/>
        <v>0</v>
      </c>
      <c r="H1723" s="70">
        <f t="shared" si="473"/>
        <v>0</v>
      </c>
      <c r="I1723" s="70">
        <f t="shared" si="473"/>
        <v>0</v>
      </c>
      <c r="J1723" s="69"/>
      <c r="K1723" s="69"/>
      <c r="L1723" s="69"/>
      <c r="M1723" s="69"/>
      <c r="N1723" s="69"/>
      <c r="O1723" s="69"/>
      <c r="P1723" s="69"/>
      <c r="Q1723" s="69"/>
      <c r="R1723" s="69"/>
    </row>
    <row r="1724" spans="1:18" ht="34.5" hidden="1" customHeight="1">
      <c r="A1724" s="16" t="s">
        <v>178</v>
      </c>
      <c r="B1724" s="14">
        <v>793</v>
      </c>
      <c r="C1724" s="15" t="s">
        <v>171</v>
      </c>
      <c r="D1724" s="15" t="s">
        <v>27</v>
      </c>
      <c r="E1724" s="15" t="s">
        <v>1032</v>
      </c>
      <c r="F1724" s="15" t="s">
        <v>179</v>
      </c>
      <c r="G1724" s="70"/>
      <c r="H1724" s="70"/>
      <c r="I1724" s="70"/>
      <c r="J1724" s="69"/>
      <c r="K1724" s="69"/>
      <c r="L1724" s="69"/>
      <c r="M1724" s="69"/>
      <c r="N1724" s="69"/>
      <c r="O1724" s="69"/>
      <c r="P1724" s="69"/>
      <c r="Q1724" s="69"/>
      <c r="R1724" s="69"/>
    </row>
    <row r="1725" spans="1:18" ht="27.75" hidden="1" customHeight="1">
      <c r="A1725" s="16" t="s">
        <v>271</v>
      </c>
      <c r="B1725" s="49">
        <v>793</v>
      </c>
      <c r="C1725" s="15" t="s">
        <v>171</v>
      </c>
      <c r="D1725" s="15" t="s">
        <v>27</v>
      </c>
      <c r="E1725" s="15" t="s">
        <v>554</v>
      </c>
      <c r="F1725" s="15"/>
      <c r="G1725" s="70">
        <f>G1726</f>
        <v>0</v>
      </c>
      <c r="H1725" s="70">
        <f>H1727</f>
        <v>0</v>
      </c>
      <c r="I1725" s="70">
        <f>I1727</f>
        <v>0</v>
      </c>
      <c r="J1725" s="176"/>
      <c r="K1725" s="69"/>
      <c r="L1725" s="69"/>
      <c r="M1725" s="69"/>
      <c r="N1725" s="69"/>
      <c r="O1725" s="69"/>
      <c r="P1725" s="69"/>
      <c r="Q1725" s="69"/>
      <c r="R1725" s="69"/>
    </row>
    <row r="1726" spans="1:18" ht="23.25" hidden="1" customHeight="1">
      <c r="A1726" s="16" t="s">
        <v>271</v>
      </c>
      <c r="B1726" s="49">
        <v>793</v>
      </c>
      <c r="C1726" s="15" t="s">
        <v>171</v>
      </c>
      <c r="D1726" s="15" t="s">
        <v>27</v>
      </c>
      <c r="E1726" s="15" t="s">
        <v>555</v>
      </c>
      <c r="F1726" s="15"/>
      <c r="G1726" s="70">
        <f>G1727</f>
        <v>0</v>
      </c>
      <c r="H1726" s="70"/>
      <c r="I1726" s="70"/>
      <c r="J1726" s="176"/>
      <c r="K1726" s="69"/>
      <c r="L1726" s="69"/>
      <c r="M1726" s="69"/>
      <c r="N1726" s="69"/>
      <c r="O1726" s="69"/>
      <c r="P1726" s="69"/>
      <c r="Q1726" s="69"/>
      <c r="R1726" s="69"/>
    </row>
    <row r="1727" spans="1:18" ht="34.5" hidden="1" customHeight="1">
      <c r="A1727" s="16" t="s">
        <v>35</v>
      </c>
      <c r="B1727" s="49">
        <v>793</v>
      </c>
      <c r="C1727" s="15" t="s">
        <v>171</v>
      </c>
      <c r="D1727" s="15" t="s">
        <v>27</v>
      </c>
      <c r="E1727" s="15" t="s">
        <v>555</v>
      </c>
      <c r="F1727" s="15" t="s">
        <v>346</v>
      </c>
      <c r="G1727" s="70">
        <f>G1728</f>
        <v>0</v>
      </c>
      <c r="H1727" s="70">
        <f>H1728</f>
        <v>0</v>
      </c>
      <c r="I1727" s="70">
        <f>I1728</f>
        <v>0</v>
      </c>
      <c r="J1727" s="176"/>
      <c r="K1727" s="69"/>
      <c r="L1727" s="69"/>
      <c r="M1727" s="69"/>
      <c r="N1727" s="69"/>
      <c r="O1727" s="69"/>
      <c r="P1727" s="69"/>
      <c r="Q1727" s="69"/>
      <c r="R1727" s="69"/>
    </row>
    <row r="1728" spans="1:18" ht="34.5" hidden="1" customHeight="1">
      <c r="A1728" s="16" t="s">
        <v>37</v>
      </c>
      <c r="B1728" s="49">
        <v>793</v>
      </c>
      <c r="C1728" s="15" t="s">
        <v>171</v>
      </c>
      <c r="D1728" s="15" t="s">
        <v>27</v>
      </c>
      <c r="E1728" s="15" t="s">
        <v>555</v>
      </c>
      <c r="F1728" s="15" t="s">
        <v>348</v>
      </c>
      <c r="G1728" s="70"/>
      <c r="H1728" s="70"/>
      <c r="I1728" s="70"/>
      <c r="J1728" s="176"/>
      <c r="K1728" s="69"/>
      <c r="L1728" s="69"/>
      <c r="M1728" s="69"/>
      <c r="N1728" s="69"/>
      <c r="O1728" s="69"/>
      <c r="P1728" s="69"/>
      <c r="Q1728" s="69"/>
      <c r="R1728" s="69"/>
    </row>
    <row r="1729" spans="1:18" s="46" customFormat="1" ht="17.25" customHeight="1">
      <c r="A1729" s="16" t="s">
        <v>283</v>
      </c>
      <c r="B1729" s="49">
        <v>793</v>
      </c>
      <c r="C1729" s="15" t="s">
        <v>171</v>
      </c>
      <c r="D1729" s="15" t="s">
        <v>69</v>
      </c>
      <c r="E1729" s="15"/>
      <c r="F1729" s="15"/>
      <c r="G1729" s="70">
        <f>G1736+G1769+G1760+G1735</f>
        <v>20208872</v>
      </c>
      <c r="H1729" s="70">
        <f>H1736+H1769+H1760+H1735</f>
        <v>12010300</v>
      </c>
      <c r="I1729" s="70">
        <f t="shared" ref="I1729" si="474">I1736+I1769+I1760+I1735</f>
        <v>12010300</v>
      </c>
      <c r="J1729" s="176"/>
      <c r="K1729" s="58"/>
      <c r="L1729" s="58"/>
      <c r="M1729" s="58"/>
      <c r="N1729" s="58"/>
      <c r="O1729" s="58"/>
      <c r="P1729" s="58"/>
      <c r="Q1729" s="58"/>
      <c r="R1729" s="58"/>
    </row>
    <row r="1730" spans="1:18" s="46" customFormat="1" ht="17.25" hidden="1" customHeight="1">
      <c r="A1730" s="16"/>
      <c r="B1730" s="49"/>
      <c r="C1730" s="15"/>
      <c r="D1730" s="15"/>
      <c r="E1730" s="15"/>
      <c r="F1730" s="15"/>
      <c r="G1730" s="70"/>
      <c r="H1730" s="70"/>
      <c r="I1730" s="70"/>
      <c r="J1730" s="176"/>
      <c r="K1730" s="58"/>
      <c r="L1730" s="58"/>
      <c r="M1730" s="58"/>
      <c r="N1730" s="58"/>
      <c r="O1730" s="58"/>
      <c r="P1730" s="58"/>
      <c r="Q1730" s="58"/>
      <c r="R1730" s="58"/>
    </row>
    <row r="1731" spans="1:18" s="46" customFormat="1" ht="17.25" hidden="1" customHeight="1">
      <c r="A1731" s="16"/>
      <c r="B1731" s="49"/>
      <c r="C1731" s="15"/>
      <c r="D1731" s="15"/>
      <c r="E1731" s="15"/>
      <c r="F1731" s="15"/>
      <c r="G1731" s="70"/>
      <c r="H1731" s="70"/>
      <c r="I1731" s="70"/>
      <c r="J1731" s="176"/>
      <c r="K1731" s="58"/>
      <c r="L1731" s="58"/>
      <c r="M1731" s="58"/>
      <c r="N1731" s="58"/>
      <c r="O1731" s="58"/>
      <c r="P1731" s="58"/>
      <c r="Q1731" s="58"/>
      <c r="R1731" s="58"/>
    </row>
    <row r="1732" spans="1:18" ht="41.25" customHeight="1">
      <c r="A1732" s="359" t="s">
        <v>1164</v>
      </c>
      <c r="B1732" s="14">
        <v>793</v>
      </c>
      <c r="C1732" s="15" t="s">
        <v>171</v>
      </c>
      <c r="D1732" s="15" t="s">
        <v>69</v>
      </c>
      <c r="E1732" s="15" t="s">
        <v>261</v>
      </c>
      <c r="F1732" s="15"/>
      <c r="G1732" s="70">
        <f>G1733</f>
        <v>598572</v>
      </c>
      <c r="H1732" s="70">
        <f t="shared" ref="H1732:I1734" si="475">H1733</f>
        <v>0</v>
      </c>
      <c r="I1732" s="70">
        <f t="shared" ref="I1732" si="476">I1733</f>
        <v>0</v>
      </c>
      <c r="J1732" s="176"/>
      <c r="K1732" s="69"/>
      <c r="L1732" s="69"/>
      <c r="M1732" s="69"/>
      <c r="N1732" s="69"/>
      <c r="O1732" s="69"/>
      <c r="P1732" s="69"/>
      <c r="Q1732" s="69"/>
      <c r="R1732" s="69"/>
    </row>
    <row r="1733" spans="1:18" ht="44.25" customHeight="1">
      <c r="A1733" s="50" t="s">
        <v>1189</v>
      </c>
      <c r="B1733" s="14">
        <v>793</v>
      </c>
      <c r="C1733" s="15" t="s">
        <v>171</v>
      </c>
      <c r="D1733" s="15" t="s">
        <v>69</v>
      </c>
      <c r="E1733" s="15" t="s">
        <v>1188</v>
      </c>
      <c r="F1733" s="15"/>
      <c r="G1733" s="70">
        <f>G1734</f>
        <v>598572</v>
      </c>
      <c r="H1733" s="70">
        <f t="shared" si="475"/>
        <v>0</v>
      </c>
      <c r="I1733" s="70">
        <f t="shared" si="475"/>
        <v>0</v>
      </c>
      <c r="J1733" s="176"/>
      <c r="K1733" s="69"/>
      <c r="L1733" s="69"/>
      <c r="M1733" s="69"/>
      <c r="N1733" s="69"/>
      <c r="O1733" s="69"/>
      <c r="P1733" s="69"/>
      <c r="Q1733" s="69"/>
      <c r="R1733" s="69"/>
    </row>
    <row r="1734" spans="1:18" ht="32.25" customHeight="1">
      <c r="A1734" s="16" t="s">
        <v>35</v>
      </c>
      <c r="B1734" s="14">
        <v>793</v>
      </c>
      <c r="C1734" s="15" t="s">
        <v>171</v>
      </c>
      <c r="D1734" s="15" t="s">
        <v>69</v>
      </c>
      <c r="E1734" s="15" t="s">
        <v>1188</v>
      </c>
      <c r="F1734" s="15" t="s">
        <v>36</v>
      </c>
      <c r="G1734" s="70">
        <f>G1735</f>
        <v>598572</v>
      </c>
      <c r="H1734" s="70">
        <f t="shared" si="475"/>
        <v>0</v>
      </c>
      <c r="I1734" s="70">
        <f t="shared" si="475"/>
        <v>0</v>
      </c>
      <c r="J1734" s="176"/>
      <c r="K1734" s="69"/>
      <c r="L1734" s="69"/>
      <c r="M1734" s="69"/>
      <c r="N1734" s="69"/>
      <c r="O1734" s="69"/>
      <c r="P1734" s="69"/>
      <c r="Q1734" s="69"/>
      <c r="R1734" s="69"/>
    </row>
    <row r="1735" spans="1:18" ht="30.75" customHeight="1">
      <c r="A1735" s="16" t="s">
        <v>37</v>
      </c>
      <c r="B1735" s="14">
        <v>793</v>
      </c>
      <c r="C1735" s="15" t="s">
        <v>171</v>
      </c>
      <c r="D1735" s="15" t="s">
        <v>69</v>
      </c>
      <c r="E1735" s="15" t="s">
        <v>1188</v>
      </c>
      <c r="F1735" s="15" t="s">
        <v>38</v>
      </c>
      <c r="G1735" s="70">
        <v>598572</v>
      </c>
      <c r="H1735" s="70">
        <v>0</v>
      </c>
      <c r="I1735" s="70">
        <v>0</v>
      </c>
      <c r="J1735" s="176"/>
      <c r="K1735" s="69"/>
      <c r="L1735" s="69"/>
      <c r="M1735" s="69"/>
      <c r="N1735" s="69"/>
      <c r="O1735" s="69"/>
      <c r="P1735" s="69"/>
      <c r="Q1735" s="69"/>
      <c r="R1735" s="69"/>
    </row>
    <row r="1736" spans="1:18" ht="48.75" hidden="1" customHeight="1">
      <c r="A1736" s="359" t="s">
        <v>1179</v>
      </c>
      <c r="B1736" s="49">
        <v>793</v>
      </c>
      <c r="C1736" s="15" t="s">
        <v>171</v>
      </c>
      <c r="D1736" s="15" t="s">
        <v>69</v>
      </c>
      <c r="E1736" s="15" t="s">
        <v>294</v>
      </c>
      <c r="F1736" s="15"/>
      <c r="G1736" s="70">
        <f>G1737+G1747+G1750+G1756+G1759</f>
        <v>0</v>
      </c>
      <c r="H1736" s="70">
        <f>H1748+H1751+H1756+H1759</f>
        <v>0</v>
      </c>
      <c r="I1736" s="70">
        <f>I1748+I1751+I1756+I1759</f>
        <v>0</v>
      </c>
      <c r="J1736" s="176"/>
      <c r="K1736" s="69"/>
      <c r="L1736" s="69"/>
      <c r="M1736" s="69"/>
      <c r="N1736" s="69"/>
      <c r="O1736" s="69"/>
      <c r="P1736" s="69"/>
      <c r="Q1736" s="69"/>
      <c r="R1736" s="69"/>
    </row>
    <row r="1737" spans="1:18" s="46" customFormat="1" ht="17.25" hidden="1" customHeight="1">
      <c r="A1737" s="16"/>
      <c r="B1737" s="49"/>
      <c r="C1737" s="15"/>
      <c r="D1737" s="15"/>
      <c r="E1737" s="15"/>
      <c r="F1737" s="15"/>
      <c r="G1737" s="70"/>
      <c r="H1737" s="70"/>
      <c r="I1737" s="70"/>
      <c r="J1737" s="176"/>
      <c r="K1737" s="58"/>
      <c r="L1737" s="58"/>
      <c r="M1737" s="58"/>
      <c r="N1737" s="58"/>
      <c r="O1737" s="58"/>
      <c r="P1737" s="58"/>
      <c r="Q1737" s="58"/>
      <c r="R1737" s="58"/>
    </row>
    <row r="1738" spans="1:18" s="46" customFormat="1" ht="17.25" hidden="1" customHeight="1">
      <c r="A1738" s="16"/>
      <c r="B1738" s="49"/>
      <c r="C1738" s="15"/>
      <c r="D1738" s="15"/>
      <c r="E1738" s="15"/>
      <c r="F1738" s="15"/>
      <c r="G1738" s="70"/>
      <c r="H1738" s="70"/>
      <c r="I1738" s="70"/>
      <c r="J1738" s="176"/>
      <c r="K1738" s="58"/>
      <c r="L1738" s="58"/>
      <c r="M1738" s="58"/>
      <c r="N1738" s="58"/>
      <c r="O1738" s="58"/>
      <c r="P1738" s="58"/>
      <c r="Q1738" s="58"/>
      <c r="R1738" s="58"/>
    </row>
    <row r="1739" spans="1:18" s="28" customFormat="1" ht="24.75" hidden="1" customHeight="1">
      <c r="A1739" s="37"/>
      <c r="B1739" s="49"/>
      <c r="C1739" s="15"/>
      <c r="D1739" s="15"/>
      <c r="E1739" s="15"/>
      <c r="F1739" s="39"/>
      <c r="G1739" s="70"/>
      <c r="H1739" s="70"/>
      <c r="I1739" s="70"/>
      <c r="J1739" s="176"/>
      <c r="K1739" s="323"/>
      <c r="L1739" s="323"/>
      <c r="M1739" s="323"/>
      <c r="N1739" s="323"/>
      <c r="O1739" s="323"/>
      <c r="P1739" s="323"/>
      <c r="Q1739" s="323"/>
      <c r="R1739" s="323"/>
    </row>
    <row r="1740" spans="1:18" hidden="1">
      <c r="A1740" s="37"/>
      <c r="B1740" s="49"/>
      <c r="C1740" s="15"/>
      <c r="D1740" s="15"/>
      <c r="E1740" s="15"/>
      <c r="F1740" s="15"/>
      <c r="G1740" s="70"/>
      <c r="H1740" s="70"/>
      <c r="I1740" s="70"/>
      <c r="J1740" s="176"/>
      <c r="K1740" s="69"/>
      <c r="L1740" s="69"/>
      <c r="M1740" s="69"/>
      <c r="N1740" s="69"/>
      <c r="O1740" s="69"/>
      <c r="P1740" s="69"/>
      <c r="Q1740" s="69"/>
      <c r="R1740" s="69"/>
    </row>
    <row r="1741" spans="1:18" hidden="1">
      <c r="A1741" s="16"/>
      <c r="B1741" s="49"/>
      <c r="C1741" s="15"/>
      <c r="D1741" s="15"/>
      <c r="E1741" s="15"/>
      <c r="F1741" s="15"/>
      <c r="G1741" s="70"/>
      <c r="H1741" s="70"/>
      <c r="I1741" s="70"/>
      <c r="J1741" s="176"/>
      <c r="K1741" s="69"/>
      <c r="L1741" s="69"/>
      <c r="M1741" s="69"/>
      <c r="N1741" s="69"/>
      <c r="O1741" s="69"/>
      <c r="P1741" s="69"/>
      <c r="Q1741" s="69"/>
      <c r="R1741" s="69"/>
    </row>
    <row r="1742" spans="1:18" ht="30.75" hidden="1" customHeight="1">
      <c r="A1742" s="16"/>
      <c r="B1742" s="49"/>
      <c r="C1742" s="15"/>
      <c r="D1742" s="15"/>
      <c r="E1742" s="15"/>
      <c r="F1742" s="15"/>
      <c r="G1742" s="70"/>
      <c r="H1742" s="70"/>
      <c r="I1742" s="70"/>
      <c r="J1742" s="176"/>
      <c r="K1742" s="69"/>
      <c r="L1742" s="69"/>
      <c r="M1742" s="69"/>
      <c r="N1742" s="69"/>
      <c r="O1742" s="69"/>
      <c r="P1742" s="69"/>
      <c r="Q1742" s="69"/>
      <c r="R1742" s="69"/>
    </row>
    <row r="1743" spans="1:18" ht="18" hidden="1" customHeight="1">
      <c r="A1743" s="16"/>
      <c r="B1743" s="49"/>
      <c r="C1743" s="15"/>
      <c r="D1743" s="15"/>
      <c r="E1743" s="15"/>
      <c r="F1743" s="15"/>
      <c r="G1743" s="70"/>
      <c r="H1743" s="70"/>
      <c r="I1743" s="70"/>
      <c r="J1743" s="176"/>
      <c r="K1743" s="69"/>
      <c r="L1743" s="69"/>
      <c r="M1743" s="69"/>
      <c r="N1743" s="69"/>
      <c r="O1743" s="69"/>
      <c r="P1743" s="69"/>
      <c r="Q1743" s="69"/>
      <c r="R1743" s="69"/>
    </row>
    <row r="1744" spans="1:18" ht="18" hidden="1" customHeight="1">
      <c r="A1744" s="16"/>
      <c r="B1744" s="49"/>
      <c r="C1744" s="15"/>
      <c r="D1744" s="15"/>
      <c r="E1744" s="15"/>
      <c r="F1744" s="15"/>
      <c r="G1744" s="70"/>
      <c r="H1744" s="70"/>
      <c r="I1744" s="70"/>
      <c r="J1744" s="176"/>
      <c r="K1744" s="69"/>
      <c r="L1744" s="69"/>
      <c r="M1744" s="69"/>
      <c r="N1744" s="69"/>
      <c r="O1744" s="69"/>
      <c r="P1744" s="69"/>
      <c r="Q1744" s="69"/>
      <c r="R1744" s="69"/>
    </row>
    <row r="1745" spans="1:18" hidden="1">
      <c r="A1745" s="16"/>
      <c r="B1745" s="49"/>
      <c r="C1745" s="15"/>
      <c r="D1745" s="15"/>
      <c r="E1745" s="15"/>
      <c r="F1745" s="15"/>
      <c r="G1745" s="70"/>
      <c r="H1745" s="70"/>
      <c r="I1745" s="70"/>
      <c r="J1745" s="176"/>
      <c r="K1745" s="69"/>
      <c r="L1745" s="69"/>
      <c r="M1745" s="69"/>
      <c r="N1745" s="69"/>
      <c r="O1745" s="69"/>
      <c r="P1745" s="69"/>
      <c r="Q1745" s="69"/>
      <c r="R1745" s="69"/>
    </row>
    <row r="1746" spans="1:18" s="46" customFormat="1" ht="17.25" hidden="1" customHeight="1">
      <c r="A1746" s="16"/>
      <c r="B1746" s="49"/>
      <c r="C1746" s="15"/>
      <c r="D1746" s="15"/>
      <c r="E1746" s="15"/>
      <c r="F1746" s="15"/>
      <c r="G1746" s="70"/>
      <c r="H1746" s="70"/>
      <c r="I1746" s="70"/>
      <c r="J1746" s="176"/>
      <c r="K1746" s="58"/>
      <c r="L1746" s="58"/>
      <c r="M1746" s="58"/>
      <c r="N1746" s="58"/>
      <c r="O1746" s="58"/>
      <c r="P1746" s="58"/>
      <c r="Q1746" s="58"/>
      <c r="R1746" s="58"/>
    </row>
    <row r="1747" spans="1:18" s="46" customFormat="1" ht="17.25" hidden="1" customHeight="1">
      <c r="A1747" s="16"/>
      <c r="B1747" s="49"/>
      <c r="C1747" s="15"/>
      <c r="D1747" s="15"/>
      <c r="E1747" s="15"/>
      <c r="F1747" s="15"/>
      <c r="G1747" s="70"/>
      <c r="H1747" s="70"/>
      <c r="I1747" s="70"/>
      <c r="J1747" s="176"/>
      <c r="K1747" s="58"/>
      <c r="L1747" s="58"/>
      <c r="M1747" s="58"/>
      <c r="N1747" s="58"/>
      <c r="O1747" s="58"/>
      <c r="P1747" s="58"/>
      <c r="Q1747" s="58"/>
      <c r="R1747" s="58"/>
    </row>
    <row r="1748" spans="1:18" s="46" customFormat="1" ht="32.25" hidden="1" customHeight="1">
      <c r="A1748" s="16"/>
      <c r="B1748" s="49"/>
      <c r="C1748" s="15"/>
      <c r="D1748" s="15"/>
      <c r="E1748" s="15"/>
      <c r="F1748" s="15"/>
      <c r="G1748" s="70"/>
      <c r="H1748" s="70"/>
      <c r="I1748" s="70"/>
      <c r="J1748" s="176"/>
      <c r="K1748" s="58"/>
      <c r="L1748" s="58"/>
      <c r="M1748" s="58"/>
      <c r="N1748" s="58"/>
      <c r="O1748" s="58"/>
      <c r="P1748" s="58"/>
      <c r="Q1748" s="58"/>
      <c r="R1748" s="58"/>
    </row>
    <row r="1749" spans="1:18" hidden="1">
      <c r="A1749" s="16"/>
      <c r="B1749" s="49"/>
      <c r="C1749" s="15"/>
      <c r="D1749" s="15"/>
      <c r="E1749" s="15"/>
      <c r="F1749" s="15"/>
      <c r="G1749" s="70"/>
      <c r="H1749" s="70"/>
      <c r="I1749" s="70"/>
      <c r="J1749" s="176"/>
      <c r="K1749" s="69"/>
      <c r="L1749" s="69"/>
      <c r="M1749" s="69"/>
      <c r="N1749" s="69"/>
      <c r="O1749" s="69"/>
      <c r="P1749" s="69"/>
      <c r="Q1749" s="69"/>
      <c r="R1749" s="69"/>
    </row>
    <row r="1750" spans="1:18" hidden="1">
      <c r="A1750" s="16"/>
      <c r="B1750" s="49"/>
      <c r="C1750" s="15"/>
      <c r="D1750" s="15"/>
      <c r="E1750" s="15"/>
      <c r="F1750" s="15"/>
      <c r="G1750" s="70"/>
      <c r="H1750" s="70"/>
      <c r="I1750" s="70"/>
      <c r="J1750" s="176"/>
      <c r="K1750" s="69"/>
      <c r="L1750" s="69"/>
      <c r="M1750" s="69"/>
      <c r="N1750" s="69"/>
      <c r="O1750" s="69"/>
      <c r="P1750" s="69"/>
      <c r="Q1750" s="69"/>
      <c r="R1750" s="69"/>
    </row>
    <row r="1751" spans="1:18" ht="30.75" hidden="1" customHeight="1">
      <c r="A1751" s="16"/>
      <c r="B1751" s="49"/>
      <c r="C1751" s="15"/>
      <c r="D1751" s="15"/>
      <c r="E1751" s="15"/>
      <c r="F1751" s="15"/>
      <c r="G1751" s="70"/>
      <c r="H1751" s="70"/>
      <c r="I1751" s="70"/>
      <c r="J1751" s="176"/>
      <c r="K1751" s="69"/>
      <c r="L1751" s="69"/>
      <c r="M1751" s="69"/>
      <c r="N1751" s="69"/>
      <c r="O1751" s="69"/>
      <c r="P1751" s="69"/>
      <c r="Q1751" s="69"/>
      <c r="R1751" s="69"/>
    </row>
    <row r="1752" spans="1:18" ht="18" hidden="1" customHeight="1">
      <c r="A1752" s="16"/>
      <c r="B1752" s="49"/>
      <c r="C1752" s="15"/>
      <c r="D1752" s="15"/>
      <c r="E1752" s="15"/>
      <c r="F1752" s="15"/>
      <c r="G1752" s="70"/>
      <c r="H1752" s="70"/>
      <c r="I1752" s="70"/>
      <c r="J1752" s="176"/>
      <c r="K1752" s="69"/>
      <c r="L1752" s="69"/>
      <c r="M1752" s="69"/>
      <c r="N1752" s="69"/>
      <c r="O1752" s="69"/>
      <c r="P1752" s="69"/>
      <c r="Q1752" s="69"/>
      <c r="R1752" s="69"/>
    </row>
    <row r="1753" spans="1:18" ht="18" hidden="1" customHeight="1">
      <c r="A1753" s="16"/>
      <c r="B1753" s="49"/>
      <c r="C1753" s="15"/>
      <c r="D1753" s="15"/>
      <c r="E1753" s="15"/>
      <c r="F1753" s="15"/>
      <c r="G1753" s="70"/>
      <c r="H1753" s="70"/>
      <c r="I1753" s="70"/>
      <c r="J1753" s="176"/>
      <c r="K1753" s="69"/>
      <c r="L1753" s="69"/>
      <c r="M1753" s="69"/>
      <c r="N1753" s="69"/>
      <c r="O1753" s="69"/>
      <c r="P1753" s="69"/>
      <c r="Q1753" s="69"/>
      <c r="R1753" s="69"/>
    </row>
    <row r="1754" spans="1:18" ht="26.25" hidden="1" customHeight="1">
      <c r="A1754" s="16"/>
      <c r="B1754" s="49"/>
      <c r="C1754" s="15"/>
      <c r="D1754" s="15"/>
      <c r="E1754" s="15"/>
      <c r="F1754" s="15"/>
      <c r="G1754" s="70"/>
      <c r="H1754" s="70"/>
      <c r="I1754" s="70"/>
      <c r="J1754" s="176"/>
      <c r="K1754" s="69"/>
      <c r="L1754" s="69"/>
      <c r="M1754" s="69"/>
      <c r="N1754" s="69"/>
      <c r="O1754" s="69"/>
      <c r="P1754" s="69"/>
      <c r="Q1754" s="69"/>
      <c r="R1754" s="69"/>
    </row>
    <row r="1755" spans="1:18" ht="26.25" hidden="1" customHeight="1">
      <c r="A1755" s="16"/>
      <c r="B1755" s="49"/>
      <c r="C1755" s="15"/>
      <c r="D1755" s="15"/>
      <c r="E1755" s="15"/>
      <c r="F1755" s="15"/>
      <c r="G1755" s="70"/>
      <c r="H1755" s="70"/>
      <c r="I1755" s="70"/>
      <c r="J1755" s="176"/>
      <c r="K1755" s="69"/>
      <c r="L1755" s="69"/>
      <c r="M1755" s="69"/>
      <c r="N1755" s="69"/>
      <c r="O1755" s="69"/>
      <c r="P1755" s="69"/>
      <c r="Q1755" s="69"/>
      <c r="R1755" s="69"/>
    </row>
    <row r="1756" spans="1:18" hidden="1">
      <c r="A1756" s="16"/>
      <c r="B1756" s="49"/>
      <c r="C1756" s="15"/>
      <c r="D1756" s="15"/>
      <c r="E1756" s="15"/>
      <c r="F1756" s="15"/>
      <c r="G1756" s="70"/>
      <c r="H1756" s="70"/>
      <c r="I1756" s="70"/>
      <c r="J1756" s="176"/>
      <c r="K1756" s="69"/>
      <c r="L1756" s="69"/>
      <c r="M1756" s="69"/>
      <c r="N1756" s="69"/>
      <c r="O1756" s="69"/>
      <c r="P1756" s="69"/>
      <c r="Q1756" s="69"/>
      <c r="R1756" s="69"/>
    </row>
    <row r="1757" spans="1:18" ht="30.75" hidden="1" customHeight="1">
      <c r="A1757" s="16"/>
      <c r="B1757" s="49"/>
      <c r="C1757" s="15"/>
      <c r="D1757" s="15"/>
      <c r="E1757" s="15"/>
      <c r="F1757" s="15"/>
      <c r="G1757" s="70"/>
      <c r="H1757" s="70"/>
      <c r="I1757" s="70"/>
      <c r="J1757" s="176"/>
      <c r="K1757" s="69"/>
      <c r="L1757" s="69"/>
      <c r="M1757" s="69"/>
      <c r="N1757" s="69"/>
      <c r="O1757" s="69"/>
      <c r="P1757" s="69"/>
      <c r="Q1757" s="69"/>
      <c r="R1757" s="69"/>
    </row>
    <row r="1758" spans="1:18" ht="30.75" hidden="1" customHeight="1">
      <c r="A1758" s="16"/>
      <c r="B1758" s="49"/>
      <c r="C1758" s="15"/>
      <c r="D1758" s="15"/>
      <c r="E1758" s="15"/>
      <c r="F1758" s="15"/>
      <c r="G1758" s="70"/>
      <c r="H1758" s="70"/>
      <c r="I1758" s="70"/>
      <c r="J1758" s="176"/>
      <c r="K1758" s="69"/>
      <c r="L1758" s="69"/>
      <c r="M1758" s="69"/>
      <c r="N1758" s="69"/>
      <c r="O1758" s="69"/>
      <c r="P1758" s="69"/>
      <c r="Q1758" s="69"/>
      <c r="R1758" s="69"/>
    </row>
    <row r="1759" spans="1:18" ht="30.75" hidden="1" customHeight="1">
      <c r="A1759" s="16"/>
      <c r="B1759" s="49"/>
      <c r="C1759" s="15"/>
      <c r="D1759" s="15"/>
      <c r="E1759" s="15"/>
      <c r="F1759" s="15"/>
      <c r="G1759" s="70"/>
      <c r="H1759" s="70"/>
      <c r="I1759" s="70"/>
      <c r="J1759" s="176"/>
      <c r="K1759" s="69"/>
      <c r="L1759" s="69"/>
      <c r="M1759" s="69"/>
      <c r="N1759" s="69"/>
      <c r="O1759" s="69"/>
      <c r="P1759" s="69"/>
      <c r="Q1759" s="69"/>
      <c r="R1759" s="69"/>
    </row>
    <row r="1760" spans="1:18" ht="42.75" customHeight="1">
      <c r="A1760" s="359" t="s">
        <v>1129</v>
      </c>
      <c r="B1760" s="49">
        <v>793</v>
      </c>
      <c r="C1760" s="15" t="s">
        <v>171</v>
      </c>
      <c r="D1760" s="15" t="s">
        <v>69</v>
      </c>
      <c r="E1760" s="15" t="s">
        <v>660</v>
      </c>
      <c r="F1760" s="15"/>
      <c r="G1760" s="70">
        <f>G1761+G1765+G1774+G1786+G1791+G1794</f>
        <v>19610300</v>
      </c>
      <c r="H1760" s="70">
        <f>H1761+H1765+H1774+H1786+H1791+H1794</f>
        <v>12010300</v>
      </c>
      <c r="I1760" s="70">
        <f t="shared" ref="I1760" si="477">I1761+I1765+I1774+I1786+I1791+I1794</f>
        <v>12010300</v>
      </c>
      <c r="J1760" s="176"/>
      <c r="K1760" s="69"/>
      <c r="L1760" s="69"/>
      <c r="M1760" s="69"/>
      <c r="N1760" s="69"/>
      <c r="O1760" s="69"/>
      <c r="P1760" s="69"/>
      <c r="Q1760" s="69"/>
      <c r="R1760" s="69"/>
    </row>
    <row r="1761" spans="1:20" s="18" customFormat="1" ht="39" customHeight="1">
      <c r="A1761" s="16" t="s">
        <v>1115</v>
      </c>
      <c r="B1761" s="49">
        <v>793</v>
      </c>
      <c r="C1761" s="15" t="s">
        <v>171</v>
      </c>
      <c r="D1761" s="15" t="s">
        <v>69</v>
      </c>
      <c r="E1761" s="15" t="s">
        <v>1128</v>
      </c>
      <c r="F1761" s="15"/>
      <c r="G1761" s="70">
        <f>G1763</f>
        <v>5000000</v>
      </c>
      <c r="H1761" s="70">
        <f>H1763</f>
        <v>0</v>
      </c>
      <c r="I1761" s="70">
        <f>I1763</f>
        <v>0</v>
      </c>
      <c r="J1761" s="176"/>
      <c r="K1761" s="184"/>
      <c r="L1761" s="184"/>
      <c r="M1761" s="184"/>
      <c r="N1761" s="184"/>
      <c r="O1761" s="184"/>
      <c r="P1761" s="184"/>
      <c r="Q1761" s="184"/>
      <c r="R1761" s="184"/>
    </row>
    <row r="1762" spans="1:20" s="18" customFormat="1" ht="39" customHeight="1">
      <c r="A1762" s="16" t="s">
        <v>1092</v>
      </c>
      <c r="B1762" s="49">
        <v>793</v>
      </c>
      <c r="C1762" s="15" t="s">
        <v>171</v>
      </c>
      <c r="D1762" s="15" t="s">
        <v>69</v>
      </c>
      <c r="E1762" s="15" t="s">
        <v>1128</v>
      </c>
      <c r="F1762" s="15"/>
      <c r="G1762" s="70">
        <f>G1763</f>
        <v>5000000</v>
      </c>
      <c r="H1762" s="70">
        <f t="shared" ref="H1762:I1762" si="478">H1763</f>
        <v>0</v>
      </c>
      <c r="I1762" s="70">
        <f t="shared" si="478"/>
        <v>0</v>
      </c>
      <c r="J1762" s="176"/>
      <c r="K1762" s="184"/>
      <c r="L1762" s="184"/>
      <c r="M1762" s="184"/>
      <c r="N1762" s="184"/>
      <c r="O1762" s="184"/>
      <c r="P1762" s="184"/>
      <c r="Q1762" s="184"/>
      <c r="R1762" s="184"/>
    </row>
    <row r="1763" spans="1:20" ht="30.75" customHeight="1">
      <c r="A1763" s="16" t="s">
        <v>35</v>
      </c>
      <c r="B1763" s="49">
        <v>793</v>
      </c>
      <c r="C1763" s="15" t="s">
        <v>171</v>
      </c>
      <c r="D1763" s="15" t="s">
        <v>69</v>
      </c>
      <c r="E1763" s="15" t="s">
        <v>1128</v>
      </c>
      <c r="F1763" s="15" t="s">
        <v>36</v>
      </c>
      <c r="G1763" s="70">
        <f t="shared" ref="G1763:I1763" si="479">G1764</f>
        <v>5000000</v>
      </c>
      <c r="H1763" s="70">
        <f t="shared" si="479"/>
        <v>0</v>
      </c>
      <c r="I1763" s="70">
        <f t="shared" si="479"/>
        <v>0</v>
      </c>
      <c r="J1763" s="176"/>
      <c r="K1763" s="69"/>
      <c r="L1763" s="69"/>
      <c r="M1763" s="69"/>
      <c r="N1763" s="69"/>
      <c r="O1763" s="69"/>
      <c r="P1763" s="69"/>
      <c r="Q1763" s="69"/>
      <c r="R1763" s="69"/>
    </row>
    <row r="1764" spans="1:20" s="18" customFormat="1" ht="34.5" customHeight="1">
      <c r="A1764" s="16" t="s">
        <v>37</v>
      </c>
      <c r="B1764" s="49">
        <v>793</v>
      </c>
      <c r="C1764" s="15" t="s">
        <v>171</v>
      </c>
      <c r="D1764" s="15" t="s">
        <v>69</v>
      </c>
      <c r="E1764" s="15" t="s">
        <v>1128</v>
      </c>
      <c r="F1764" s="15" t="s">
        <v>38</v>
      </c>
      <c r="G1764" s="70">
        <v>5000000</v>
      </c>
      <c r="H1764" s="70">
        <v>0</v>
      </c>
      <c r="I1764" s="70">
        <v>0</v>
      </c>
      <c r="J1764" s="176"/>
      <c r="K1764" s="184"/>
      <c r="L1764" s="184"/>
      <c r="M1764" s="184"/>
      <c r="N1764" s="184"/>
      <c r="O1764" s="184"/>
      <c r="P1764" s="184"/>
      <c r="Q1764" s="184"/>
      <c r="R1764" s="184"/>
    </row>
    <row r="1765" spans="1:20" s="18" customFormat="1" ht="39" customHeight="1">
      <c r="A1765" s="16" t="s">
        <v>1131</v>
      </c>
      <c r="B1765" s="49">
        <v>793</v>
      </c>
      <c r="C1765" s="15" t="s">
        <v>171</v>
      </c>
      <c r="D1765" s="15" t="s">
        <v>69</v>
      </c>
      <c r="E1765" s="15" t="s">
        <v>1130</v>
      </c>
      <c r="F1765" s="15"/>
      <c r="G1765" s="70">
        <f>G1767</f>
        <v>2500000</v>
      </c>
      <c r="H1765" s="70">
        <f>H1767</f>
        <v>0</v>
      </c>
      <c r="I1765" s="70">
        <f>I1767</f>
        <v>0</v>
      </c>
      <c r="J1765" s="176"/>
      <c r="K1765" s="184"/>
      <c r="L1765" s="184"/>
      <c r="M1765" s="184"/>
      <c r="N1765" s="184"/>
      <c r="O1765" s="184"/>
      <c r="P1765" s="184"/>
      <c r="Q1765" s="184"/>
      <c r="R1765" s="184"/>
    </row>
    <row r="1766" spans="1:20" s="18" customFormat="1" ht="39" customHeight="1">
      <c r="A1766" s="16" t="s">
        <v>1092</v>
      </c>
      <c r="B1766" s="49">
        <v>793</v>
      </c>
      <c r="C1766" s="15" t="s">
        <v>171</v>
      </c>
      <c r="D1766" s="15" t="s">
        <v>69</v>
      </c>
      <c r="E1766" s="15" t="s">
        <v>1130</v>
      </c>
      <c r="F1766" s="15"/>
      <c r="G1766" s="70">
        <f>G1767</f>
        <v>2500000</v>
      </c>
      <c r="H1766" s="70">
        <f t="shared" ref="H1766" si="480">H1767</f>
        <v>0</v>
      </c>
      <c r="I1766" s="70">
        <f t="shared" ref="I1766" si="481">I1767</f>
        <v>0</v>
      </c>
      <c r="J1766" s="176"/>
      <c r="K1766" s="184"/>
      <c r="L1766" s="184"/>
      <c r="M1766" s="184"/>
      <c r="N1766" s="184"/>
      <c r="O1766" s="184"/>
      <c r="P1766" s="184"/>
      <c r="Q1766" s="184"/>
      <c r="R1766" s="184"/>
    </row>
    <row r="1767" spans="1:20" ht="30.75" customHeight="1">
      <c r="A1767" s="16" t="s">
        <v>35</v>
      </c>
      <c r="B1767" s="49">
        <v>793</v>
      </c>
      <c r="C1767" s="15" t="s">
        <v>171</v>
      </c>
      <c r="D1767" s="15" t="s">
        <v>69</v>
      </c>
      <c r="E1767" s="15" t="s">
        <v>1130</v>
      </c>
      <c r="F1767" s="15" t="s">
        <v>36</v>
      </c>
      <c r="G1767" s="70">
        <f t="shared" ref="G1767:I1767" si="482">G1768</f>
        <v>2500000</v>
      </c>
      <c r="H1767" s="70">
        <f t="shared" si="482"/>
        <v>0</v>
      </c>
      <c r="I1767" s="70">
        <f t="shared" si="482"/>
        <v>0</v>
      </c>
      <c r="J1767" s="176"/>
      <c r="K1767" s="69"/>
      <c r="L1767" s="69"/>
      <c r="M1767" s="69"/>
      <c r="N1767" s="69"/>
      <c r="O1767" s="69"/>
      <c r="P1767" s="69"/>
      <c r="Q1767" s="69"/>
      <c r="R1767" s="69"/>
    </row>
    <row r="1768" spans="1:20" s="18" customFormat="1" ht="34.5" customHeight="1">
      <c r="A1768" s="16" t="s">
        <v>37</v>
      </c>
      <c r="B1768" s="49">
        <v>793</v>
      </c>
      <c r="C1768" s="15" t="s">
        <v>171</v>
      </c>
      <c r="D1768" s="15" t="s">
        <v>69</v>
      </c>
      <c r="E1768" s="15" t="s">
        <v>1130</v>
      </c>
      <c r="F1768" s="15" t="s">
        <v>38</v>
      </c>
      <c r="G1768" s="70">
        <v>2500000</v>
      </c>
      <c r="H1768" s="70">
        <v>0</v>
      </c>
      <c r="I1768" s="70">
        <v>0</v>
      </c>
      <c r="J1768" s="176"/>
      <c r="K1768" s="184"/>
      <c r="L1768" s="184"/>
      <c r="M1768" s="184"/>
      <c r="N1768" s="184"/>
      <c r="O1768" s="184"/>
      <c r="P1768" s="184"/>
      <c r="Q1768" s="184"/>
      <c r="R1768" s="184"/>
    </row>
    <row r="1769" spans="1:20" s="76" customFormat="1" ht="34.5" hidden="1" customHeight="1">
      <c r="A1769" s="37" t="s">
        <v>167</v>
      </c>
      <c r="B1769" s="14">
        <v>793</v>
      </c>
      <c r="C1769" s="15" t="s">
        <v>171</v>
      </c>
      <c r="D1769" s="15" t="s">
        <v>69</v>
      </c>
      <c r="E1769" s="15" t="s">
        <v>232</v>
      </c>
      <c r="F1769" s="39"/>
      <c r="G1769" s="70">
        <f>G1770</f>
        <v>0</v>
      </c>
      <c r="H1769" s="70">
        <f t="shared" ref="H1769:I1769" si="483">H1770</f>
        <v>0</v>
      </c>
      <c r="I1769" s="70">
        <f t="shared" si="483"/>
        <v>0</v>
      </c>
      <c r="J1769" s="236"/>
      <c r="P1769" s="236"/>
      <c r="Q1769" s="236"/>
      <c r="R1769" s="236"/>
      <c r="S1769" s="236"/>
      <c r="T1769" s="236"/>
    </row>
    <row r="1770" spans="1:20" ht="26.4" hidden="1">
      <c r="A1770" s="37" t="s">
        <v>167</v>
      </c>
      <c r="B1770" s="14">
        <v>793</v>
      </c>
      <c r="C1770" s="15" t="s">
        <v>171</v>
      </c>
      <c r="D1770" s="15" t="s">
        <v>69</v>
      </c>
      <c r="E1770" s="15" t="s">
        <v>274</v>
      </c>
      <c r="F1770" s="14"/>
      <c r="G1770" s="70">
        <f>G1771</f>
        <v>0</v>
      </c>
      <c r="H1770" s="70">
        <f>H1799+H1808+H1814+H1806+H1803</f>
        <v>0</v>
      </c>
      <c r="I1770" s="70">
        <f>I1799+I1808+I1814+I1806+I1803</f>
        <v>0</v>
      </c>
      <c r="J1770" s="2"/>
      <c r="K1770" s="1"/>
      <c r="L1770" s="1"/>
      <c r="M1770" s="1"/>
      <c r="N1770" s="1"/>
      <c r="O1770" s="1"/>
      <c r="P1770" s="2"/>
      <c r="Q1770" s="2"/>
      <c r="R1770" s="2"/>
      <c r="S1770" s="2"/>
      <c r="T1770" s="2"/>
    </row>
    <row r="1771" spans="1:20" ht="30.75" hidden="1" customHeight="1">
      <c r="A1771" s="16" t="s">
        <v>155</v>
      </c>
      <c r="B1771" s="14">
        <v>793</v>
      </c>
      <c r="C1771" s="15" t="s">
        <v>171</v>
      </c>
      <c r="D1771" s="15" t="s">
        <v>69</v>
      </c>
      <c r="E1771" s="15" t="s">
        <v>274</v>
      </c>
      <c r="F1771" s="15" t="s">
        <v>156</v>
      </c>
      <c r="G1771" s="70">
        <f>G1772</f>
        <v>0</v>
      </c>
      <c r="H1771" s="70">
        <v>0</v>
      </c>
      <c r="I1771" s="70">
        <v>0</v>
      </c>
      <c r="J1771" s="1"/>
      <c r="K1771" s="1"/>
      <c r="L1771" s="1"/>
      <c r="M1771" s="1"/>
      <c r="N1771" s="1"/>
      <c r="O1771" s="1"/>
      <c r="P1771" s="2"/>
      <c r="Q1771" s="2"/>
      <c r="R1771" s="2"/>
      <c r="S1771" s="2"/>
      <c r="T1771" s="2"/>
    </row>
    <row r="1772" spans="1:20" ht="30.75" hidden="1" customHeight="1">
      <c r="A1772" s="16" t="s">
        <v>176</v>
      </c>
      <c r="B1772" s="14">
        <v>793</v>
      </c>
      <c r="C1772" s="15" t="s">
        <v>171</v>
      </c>
      <c r="D1772" s="15" t="s">
        <v>69</v>
      </c>
      <c r="E1772" s="15" t="s">
        <v>274</v>
      </c>
      <c r="F1772" s="15" t="s">
        <v>177</v>
      </c>
      <c r="G1772" s="70"/>
      <c r="H1772" s="70"/>
      <c r="I1772" s="70"/>
      <c r="J1772" s="1"/>
      <c r="K1772" s="1"/>
      <c r="L1772" s="1"/>
      <c r="M1772" s="1"/>
      <c r="N1772" s="1"/>
      <c r="O1772" s="1"/>
      <c r="P1772" s="2"/>
      <c r="Q1772" s="2"/>
      <c r="R1772" s="2"/>
      <c r="S1772" s="2"/>
      <c r="T1772" s="2"/>
    </row>
    <row r="1773" spans="1:20" ht="48.75" hidden="1" customHeight="1">
      <c r="A1773" s="359"/>
      <c r="B1773" s="49"/>
      <c r="C1773" s="15"/>
      <c r="D1773" s="15"/>
      <c r="E1773" s="15"/>
      <c r="F1773" s="15"/>
      <c r="G1773" s="70"/>
      <c r="H1773" s="70"/>
      <c r="I1773" s="70"/>
      <c r="J1773" s="176"/>
      <c r="K1773" s="69"/>
      <c r="L1773" s="69"/>
      <c r="M1773" s="69"/>
      <c r="N1773" s="69"/>
      <c r="O1773" s="69"/>
      <c r="P1773" s="69"/>
      <c r="Q1773" s="69"/>
      <c r="R1773" s="69"/>
    </row>
    <row r="1774" spans="1:20" s="46" customFormat="1" ht="17.25" customHeight="1">
      <c r="A1774" s="16" t="s">
        <v>378</v>
      </c>
      <c r="B1774" s="49">
        <v>793</v>
      </c>
      <c r="C1774" s="15" t="s">
        <v>171</v>
      </c>
      <c r="D1774" s="15" t="s">
        <v>69</v>
      </c>
      <c r="E1774" s="15" t="s">
        <v>1141</v>
      </c>
      <c r="F1774" s="15"/>
      <c r="G1774" s="70">
        <f t="shared" ref="G1774:I1774" si="484">G1775</f>
        <v>10640300</v>
      </c>
      <c r="H1774" s="70">
        <f t="shared" si="484"/>
        <v>10640300</v>
      </c>
      <c r="I1774" s="70">
        <f t="shared" si="484"/>
        <v>10640300</v>
      </c>
      <c r="J1774" s="176"/>
      <c r="K1774" s="58"/>
      <c r="L1774" s="58"/>
      <c r="M1774" s="58"/>
      <c r="N1774" s="58"/>
      <c r="O1774" s="58"/>
      <c r="P1774" s="58"/>
      <c r="Q1774" s="58"/>
      <c r="R1774" s="58"/>
    </row>
    <row r="1775" spans="1:20" s="46" customFormat="1" ht="17.25" customHeight="1">
      <c r="A1775" s="16" t="s">
        <v>322</v>
      </c>
      <c r="B1775" s="49">
        <v>793</v>
      </c>
      <c r="C1775" s="15" t="s">
        <v>171</v>
      </c>
      <c r="D1775" s="15" t="s">
        <v>69</v>
      </c>
      <c r="E1775" s="15" t="s">
        <v>1141</v>
      </c>
      <c r="F1775" s="15" t="s">
        <v>36</v>
      </c>
      <c r="G1775" s="70">
        <f>G1785</f>
        <v>10640300</v>
      </c>
      <c r="H1775" s="70">
        <f t="shared" ref="H1775:I1775" si="485">H1785</f>
        <v>10640300</v>
      </c>
      <c r="I1775" s="70">
        <f t="shared" si="485"/>
        <v>10640300</v>
      </c>
      <c r="J1775" s="176"/>
      <c r="K1775" s="58"/>
      <c r="L1775" s="58"/>
      <c r="M1775" s="58"/>
      <c r="N1775" s="58"/>
      <c r="O1775" s="58"/>
      <c r="P1775" s="58"/>
      <c r="Q1775" s="58"/>
      <c r="R1775" s="58"/>
    </row>
    <row r="1776" spans="1:20" s="28" customFormat="1" ht="24.75" hidden="1" customHeight="1">
      <c r="A1776" s="37" t="s">
        <v>167</v>
      </c>
      <c r="B1776" s="49">
        <v>793</v>
      </c>
      <c r="C1776" s="15" t="s">
        <v>171</v>
      </c>
      <c r="D1776" s="15" t="s">
        <v>69</v>
      </c>
      <c r="E1776" s="15" t="s">
        <v>232</v>
      </c>
      <c r="F1776" s="39"/>
      <c r="G1776" s="70">
        <f t="shared" ref="G1776:I1776" si="486">G1777</f>
        <v>0</v>
      </c>
      <c r="H1776" s="70">
        <f t="shared" si="486"/>
        <v>0</v>
      </c>
      <c r="I1776" s="70">
        <f t="shared" si="486"/>
        <v>0</v>
      </c>
      <c r="J1776" s="176"/>
      <c r="K1776" s="323"/>
      <c r="L1776" s="323"/>
      <c r="M1776" s="323"/>
      <c r="N1776" s="323"/>
      <c r="O1776" s="323"/>
      <c r="P1776" s="323"/>
      <c r="Q1776" s="323"/>
      <c r="R1776" s="323"/>
    </row>
    <row r="1777" spans="1:18" ht="26.4" hidden="1">
      <c r="A1777" s="37" t="s">
        <v>167</v>
      </c>
      <c r="B1777" s="49">
        <v>793</v>
      </c>
      <c r="C1777" s="15" t="s">
        <v>171</v>
      </c>
      <c r="D1777" s="15" t="s">
        <v>69</v>
      </c>
      <c r="E1777" s="15" t="s">
        <v>274</v>
      </c>
      <c r="F1777" s="15"/>
      <c r="G1777" s="70">
        <f>G1778+G1780</f>
        <v>0</v>
      </c>
      <c r="H1777" s="70">
        <f>H1778+H1780</f>
        <v>0</v>
      </c>
      <c r="I1777" s="70">
        <f>I1778+I1780</f>
        <v>0</v>
      </c>
      <c r="J1777" s="176"/>
      <c r="K1777" s="69"/>
      <c r="L1777" s="69"/>
      <c r="M1777" s="69"/>
      <c r="N1777" s="69"/>
      <c r="O1777" s="69"/>
      <c r="P1777" s="69"/>
      <c r="Q1777" s="69"/>
      <c r="R1777" s="69"/>
    </row>
    <row r="1778" spans="1:18" hidden="1">
      <c r="A1778" s="16"/>
      <c r="B1778" s="49">
        <v>793</v>
      </c>
      <c r="C1778" s="15" t="s">
        <v>171</v>
      </c>
      <c r="D1778" s="15" t="s">
        <v>69</v>
      </c>
      <c r="E1778" s="15" t="s">
        <v>274</v>
      </c>
      <c r="F1778" s="15"/>
      <c r="G1778" s="70"/>
      <c r="H1778" s="70"/>
      <c r="I1778" s="70"/>
      <c r="J1778" s="176"/>
      <c r="K1778" s="69"/>
      <c r="L1778" s="69"/>
      <c r="M1778" s="69"/>
      <c r="N1778" s="69"/>
      <c r="O1778" s="69"/>
      <c r="P1778" s="69"/>
      <c r="Q1778" s="69"/>
      <c r="R1778" s="69"/>
    </row>
    <row r="1779" spans="1:18" ht="30.75" hidden="1" customHeight="1">
      <c r="A1779" s="16"/>
      <c r="B1779" s="49">
        <v>793</v>
      </c>
      <c r="C1779" s="15" t="s">
        <v>171</v>
      </c>
      <c r="D1779" s="15" t="s">
        <v>69</v>
      </c>
      <c r="E1779" s="15" t="s">
        <v>274</v>
      </c>
      <c r="F1779" s="15"/>
      <c r="G1779" s="70"/>
      <c r="H1779" s="70"/>
      <c r="I1779" s="70"/>
      <c r="J1779" s="176"/>
      <c r="K1779" s="69"/>
      <c r="L1779" s="69"/>
      <c r="M1779" s="69"/>
      <c r="N1779" s="69"/>
      <c r="O1779" s="69"/>
      <c r="P1779" s="69"/>
      <c r="Q1779" s="69"/>
      <c r="R1779" s="69"/>
    </row>
    <row r="1780" spans="1:18" ht="18" hidden="1" customHeight="1">
      <c r="A1780" s="16" t="s">
        <v>155</v>
      </c>
      <c r="B1780" s="49">
        <v>793</v>
      </c>
      <c r="C1780" s="15" t="s">
        <v>171</v>
      </c>
      <c r="D1780" s="15" t="s">
        <v>69</v>
      </c>
      <c r="E1780" s="15" t="s">
        <v>274</v>
      </c>
      <c r="F1780" s="15" t="s">
        <v>156</v>
      </c>
      <c r="G1780" s="70">
        <f>G1781</f>
        <v>0</v>
      </c>
      <c r="H1780" s="70">
        <f>H1781</f>
        <v>0</v>
      </c>
      <c r="I1780" s="70">
        <f>I1781</f>
        <v>0</v>
      </c>
      <c r="J1780" s="176"/>
      <c r="K1780" s="69"/>
      <c r="L1780" s="69"/>
      <c r="M1780" s="69"/>
      <c r="N1780" s="69"/>
      <c r="O1780" s="69"/>
      <c r="P1780" s="69"/>
      <c r="Q1780" s="69"/>
      <c r="R1780" s="69"/>
    </row>
    <row r="1781" spans="1:18" ht="18" hidden="1" customHeight="1">
      <c r="A1781" s="16" t="s">
        <v>176</v>
      </c>
      <c r="B1781" s="49">
        <v>793</v>
      </c>
      <c r="C1781" s="15" t="s">
        <v>171</v>
      </c>
      <c r="D1781" s="15" t="s">
        <v>69</v>
      </c>
      <c r="E1781" s="15" t="s">
        <v>274</v>
      </c>
      <c r="F1781" s="15" t="s">
        <v>177</v>
      </c>
      <c r="G1781" s="70"/>
      <c r="H1781" s="70"/>
      <c r="I1781" s="70"/>
      <c r="J1781" s="176"/>
      <c r="K1781" s="69"/>
      <c r="L1781" s="69"/>
      <c r="M1781" s="69"/>
      <c r="N1781" s="69"/>
      <c r="O1781" s="69"/>
      <c r="P1781" s="69"/>
      <c r="Q1781" s="69"/>
      <c r="R1781" s="69"/>
    </row>
    <row r="1782" spans="1:18" ht="52.8" hidden="1">
      <c r="A1782" s="16" t="s">
        <v>478</v>
      </c>
      <c r="B1782" s="49">
        <v>793</v>
      </c>
      <c r="C1782" s="15" t="s">
        <v>171</v>
      </c>
      <c r="D1782" s="15" t="s">
        <v>69</v>
      </c>
      <c r="E1782" s="15" t="s">
        <v>294</v>
      </c>
      <c r="F1782" s="15"/>
      <c r="G1782" s="70"/>
      <c r="H1782" s="70">
        <f t="shared" ref="H1782:I1782" si="487">H1783+H1786+H1791+H1794</f>
        <v>12010300</v>
      </c>
      <c r="I1782" s="70">
        <f t="shared" si="487"/>
        <v>12010300</v>
      </c>
      <c r="J1782" s="176"/>
      <c r="K1782" s="69"/>
      <c r="L1782" s="69"/>
      <c r="M1782" s="69"/>
      <c r="N1782" s="69"/>
      <c r="O1782" s="69"/>
      <c r="P1782" s="69"/>
      <c r="Q1782" s="69"/>
      <c r="R1782" s="69"/>
    </row>
    <row r="1783" spans="1:18" s="46" customFormat="1" ht="17.25" hidden="1" customHeight="1">
      <c r="A1783" s="16" t="s">
        <v>378</v>
      </c>
      <c r="B1783" s="49">
        <v>793</v>
      </c>
      <c r="C1783" s="15" t="s">
        <v>171</v>
      </c>
      <c r="D1783" s="15" t="s">
        <v>69</v>
      </c>
      <c r="E1783" s="15" t="s">
        <v>377</v>
      </c>
      <c r="F1783" s="15"/>
      <c r="G1783" s="70">
        <f t="shared" ref="G1783:I1784" si="488">G1784</f>
        <v>0</v>
      </c>
      <c r="H1783" s="70">
        <f t="shared" si="488"/>
        <v>10640300</v>
      </c>
      <c r="I1783" s="70">
        <f t="shared" si="488"/>
        <v>10640300</v>
      </c>
      <c r="J1783" s="176"/>
      <c r="K1783" s="58"/>
      <c r="L1783" s="58"/>
      <c r="M1783" s="58"/>
      <c r="N1783" s="58"/>
      <c r="O1783" s="58"/>
      <c r="P1783" s="58"/>
      <c r="Q1783" s="58"/>
      <c r="R1783" s="58"/>
    </row>
    <row r="1784" spans="1:18" s="46" customFormat="1" ht="17.25" hidden="1" customHeight="1">
      <c r="A1784" s="16" t="s">
        <v>322</v>
      </c>
      <c r="B1784" s="49">
        <v>793</v>
      </c>
      <c r="C1784" s="15" t="s">
        <v>171</v>
      </c>
      <c r="D1784" s="15" t="s">
        <v>69</v>
      </c>
      <c r="E1784" s="15" t="s">
        <v>377</v>
      </c>
      <c r="F1784" s="15" t="s">
        <v>36</v>
      </c>
      <c r="G1784" s="70"/>
      <c r="H1784" s="70">
        <f t="shared" si="488"/>
        <v>10640300</v>
      </c>
      <c r="I1784" s="70">
        <f t="shared" si="488"/>
        <v>10640300</v>
      </c>
      <c r="J1784" s="176"/>
      <c r="K1784" s="58"/>
      <c r="L1784" s="58"/>
      <c r="M1784" s="58"/>
      <c r="N1784" s="58"/>
      <c r="O1784" s="58"/>
      <c r="P1784" s="58"/>
      <c r="Q1784" s="58"/>
      <c r="R1784" s="58"/>
    </row>
    <row r="1785" spans="1:18" s="46" customFormat="1" ht="32.25" customHeight="1">
      <c r="A1785" s="16" t="s">
        <v>37</v>
      </c>
      <c r="B1785" s="49">
        <v>793</v>
      </c>
      <c r="C1785" s="15" t="s">
        <v>171</v>
      </c>
      <c r="D1785" s="15" t="s">
        <v>69</v>
      </c>
      <c r="E1785" s="15" t="s">
        <v>1141</v>
      </c>
      <c r="F1785" s="15" t="s">
        <v>38</v>
      </c>
      <c r="G1785" s="70">
        <v>10640300</v>
      </c>
      <c r="H1785" s="70">
        <v>10640300</v>
      </c>
      <c r="I1785" s="70">
        <v>10640300</v>
      </c>
      <c r="J1785" s="176"/>
      <c r="K1785" s="58"/>
      <c r="L1785" s="58"/>
      <c r="M1785" s="58"/>
      <c r="N1785" s="58"/>
      <c r="O1785" s="58"/>
      <c r="P1785" s="58"/>
      <c r="Q1785" s="58"/>
      <c r="R1785" s="58"/>
    </row>
    <row r="1786" spans="1:18">
      <c r="A1786" s="16" t="s">
        <v>78</v>
      </c>
      <c r="B1786" s="49">
        <v>793</v>
      </c>
      <c r="C1786" s="15" t="s">
        <v>171</v>
      </c>
      <c r="D1786" s="15" t="s">
        <v>69</v>
      </c>
      <c r="E1786" s="15" t="s">
        <v>1196</v>
      </c>
      <c r="F1786" s="15"/>
      <c r="G1786" s="70">
        <f>G1787+G1789</f>
        <v>1200000</v>
      </c>
      <c r="H1786" s="70">
        <f>H1787+H1789</f>
        <v>1200000</v>
      </c>
      <c r="I1786" s="70">
        <f>I1787+I1789</f>
        <v>1200000</v>
      </c>
      <c r="J1786" s="176"/>
      <c r="K1786" s="69"/>
      <c r="L1786" s="69"/>
      <c r="M1786" s="69"/>
      <c r="N1786" s="69"/>
      <c r="O1786" s="69"/>
      <c r="P1786" s="69"/>
      <c r="Q1786" s="69"/>
      <c r="R1786" s="69"/>
    </row>
    <row r="1787" spans="1:18" ht="26.4">
      <c r="A1787" s="16" t="s">
        <v>35</v>
      </c>
      <c r="B1787" s="49">
        <v>793</v>
      </c>
      <c r="C1787" s="15" t="s">
        <v>171</v>
      </c>
      <c r="D1787" s="15" t="s">
        <v>69</v>
      </c>
      <c r="E1787" s="15" t="s">
        <v>1196</v>
      </c>
      <c r="F1787" s="15" t="s">
        <v>36</v>
      </c>
      <c r="G1787" s="70">
        <f>G1788</f>
        <v>1200000</v>
      </c>
      <c r="H1787" s="70">
        <f>H1788</f>
        <v>1200000</v>
      </c>
      <c r="I1787" s="70">
        <f>I1788</f>
        <v>1200000</v>
      </c>
      <c r="J1787" s="176"/>
      <c r="K1787" s="69"/>
      <c r="L1787" s="69"/>
      <c r="M1787" s="69"/>
      <c r="N1787" s="69"/>
      <c r="O1787" s="69"/>
      <c r="P1787" s="69"/>
      <c r="Q1787" s="69"/>
      <c r="R1787" s="69"/>
    </row>
    <row r="1788" spans="1:18" ht="30.75" customHeight="1">
      <c r="A1788" s="16" t="s">
        <v>37</v>
      </c>
      <c r="B1788" s="49">
        <v>793</v>
      </c>
      <c r="C1788" s="15" t="s">
        <v>171</v>
      </c>
      <c r="D1788" s="15" t="s">
        <v>69</v>
      </c>
      <c r="E1788" s="15" t="s">
        <v>1196</v>
      </c>
      <c r="F1788" s="15" t="s">
        <v>38</v>
      </c>
      <c r="G1788" s="70">
        <v>1200000</v>
      </c>
      <c r="H1788" s="70">
        <v>1200000</v>
      </c>
      <c r="I1788" s="70">
        <v>1200000</v>
      </c>
      <c r="J1788" s="176"/>
      <c r="K1788" s="69"/>
      <c r="L1788" s="69"/>
      <c r="M1788" s="69"/>
      <c r="N1788" s="69"/>
      <c r="O1788" s="69"/>
      <c r="P1788" s="69"/>
      <c r="Q1788" s="69"/>
      <c r="R1788" s="69"/>
    </row>
    <row r="1789" spans="1:18" ht="18" hidden="1" customHeight="1">
      <c r="A1789" s="16" t="s">
        <v>155</v>
      </c>
      <c r="B1789" s="49">
        <v>793</v>
      </c>
      <c r="C1789" s="15" t="s">
        <v>171</v>
      </c>
      <c r="D1789" s="15" t="s">
        <v>69</v>
      </c>
      <c r="E1789" s="15" t="s">
        <v>99</v>
      </c>
      <c r="F1789" s="15" t="s">
        <v>156</v>
      </c>
      <c r="G1789" s="70">
        <f>G1790</f>
        <v>0</v>
      </c>
      <c r="H1789" s="70">
        <f>H1790</f>
        <v>0</v>
      </c>
      <c r="I1789" s="70">
        <f>I1790</f>
        <v>0</v>
      </c>
      <c r="J1789" s="176"/>
      <c r="K1789" s="69"/>
      <c r="L1789" s="69"/>
      <c r="M1789" s="69"/>
      <c r="N1789" s="69"/>
      <c r="O1789" s="69"/>
      <c r="P1789" s="69"/>
      <c r="Q1789" s="69"/>
      <c r="R1789" s="69"/>
    </row>
    <row r="1790" spans="1:18" ht="18" hidden="1" customHeight="1">
      <c r="A1790" s="16" t="s">
        <v>176</v>
      </c>
      <c r="B1790" s="49">
        <v>793</v>
      </c>
      <c r="C1790" s="15" t="s">
        <v>171</v>
      </c>
      <c r="D1790" s="15" t="s">
        <v>69</v>
      </c>
      <c r="E1790" s="15" t="s">
        <v>99</v>
      </c>
      <c r="F1790" s="15" t="s">
        <v>177</v>
      </c>
      <c r="G1790" s="70"/>
      <c r="H1790" s="70"/>
      <c r="I1790" s="70"/>
      <c r="J1790" s="176"/>
      <c r="K1790" s="69"/>
      <c r="L1790" s="69"/>
      <c r="M1790" s="69"/>
      <c r="N1790" s="69"/>
      <c r="O1790" s="69"/>
      <c r="P1790" s="69"/>
      <c r="Q1790" s="69"/>
      <c r="R1790" s="69"/>
    </row>
    <row r="1791" spans="1:18" ht="26.25" customHeight="1">
      <c r="A1791" s="16" t="s">
        <v>76</v>
      </c>
      <c r="B1791" s="49">
        <v>793</v>
      </c>
      <c r="C1791" s="15" t="s">
        <v>171</v>
      </c>
      <c r="D1791" s="15" t="s">
        <v>69</v>
      </c>
      <c r="E1791" s="15" t="s">
        <v>1197</v>
      </c>
      <c r="F1791" s="15"/>
      <c r="G1791" s="70">
        <f t="shared" ref="G1791:I1792" si="489">G1792</f>
        <v>70000</v>
      </c>
      <c r="H1791" s="70">
        <f t="shared" si="489"/>
        <v>70000</v>
      </c>
      <c r="I1791" s="70">
        <f t="shared" si="489"/>
        <v>70000</v>
      </c>
      <c r="J1791" s="176"/>
      <c r="K1791" s="69"/>
      <c r="L1791" s="69"/>
      <c r="M1791" s="69"/>
      <c r="N1791" s="69"/>
      <c r="O1791" s="69"/>
      <c r="P1791" s="69"/>
      <c r="Q1791" s="69"/>
      <c r="R1791" s="69"/>
    </row>
    <row r="1792" spans="1:18" ht="26.25" customHeight="1">
      <c r="A1792" s="16" t="s">
        <v>35</v>
      </c>
      <c r="B1792" s="49">
        <v>793</v>
      </c>
      <c r="C1792" s="15" t="s">
        <v>171</v>
      </c>
      <c r="D1792" s="15" t="s">
        <v>69</v>
      </c>
      <c r="E1792" s="15" t="s">
        <v>1197</v>
      </c>
      <c r="F1792" s="15" t="s">
        <v>36</v>
      </c>
      <c r="G1792" s="70">
        <f t="shared" si="489"/>
        <v>70000</v>
      </c>
      <c r="H1792" s="70">
        <f t="shared" si="489"/>
        <v>70000</v>
      </c>
      <c r="I1792" s="70">
        <f t="shared" si="489"/>
        <v>70000</v>
      </c>
      <c r="J1792" s="176"/>
      <c r="K1792" s="69"/>
      <c r="L1792" s="69"/>
      <c r="M1792" s="69"/>
      <c r="N1792" s="69"/>
      <c r="O1792" s="69"/>
      <c r="P1792" s="69"/>
      <c r="Q1792" s="69"/>
      <c r="R1792" s="69"/>
    </row>
    <row r="1793" spans="1:18" ht="26.4">
      <c r="A1793" s="16" t="s">
        <v>37</v>
      </c>
      <c r="B1793" s="49">
        <v>793</v>
      </c>
      <c r="C1793" s="15" t="s">
        <v>171</v>
      </c>
      <c r="D1793" s="15" t="s">
        <v>69</v>
      </c>
      <c r="E1793" s="15" t="s">
        <v>1197</v>
      </c>
      <c r="F1793" s="15" t="s">
        <v>38</v>
      </c>
      <c r="G1793" s="70">
        <v>70000</v>
      </c>
      <c r="H1793" s="70">
        <v>70000</v>
      </c>
      <c r="I1793" s="70">
        <v>70000</v>
      </c>
      <c r="J1793" s="176"/>
      <c r="K1793" s="69"/>
      <c r="L1793" s="69"/>
      <c r="M1793" s="69"/>
      <c r="N1793" s="69"/>
      <c r="O1793" s="69"/>
      <c r="P1793" s="69"/>
      <c r="Q1793" s="69"/>
      <c r="R1793" s="69"/>
    </row>
    <row r="1794" spans="1:18" ht="30.75" customHeight="1">
      <c r="A1794" s="16" t="s">
        <v>681</v>
      </c>
      <c r="B1794" s="49">
        <v>793</v>
      </c>
      <c r="C1794" s="15" t="s">
        <v>171</v>
      </c>
      <c r="D1794" s="15" t="s">
        <v>69</v>
      </c>
      <c r="E1794" s="15" t="s">
        <v>1198</v>
      </c>
      <c r="F1794" s="15"/>
      <c r="G1794" s="70">
        <f t="shared" ref="G1794:I1795" si="490">G1795</f>
        <v>200000</v>
      </c>
      <c r="H1794" s="70">
        <f t="shared" si="490"/>
        <v>100000</v>
      </c>
      <c r="I1794" s="70">
        <f t="shared" si="490"/>
        <v>100000</v>
      </c>
      <c r="J1794" s="176"/>
      <c r="K1794" s="69"/>
      <c r="L1794" s="69"/>
      <c r="M1794" s="69"/>
      <c r="N1794" s="69"/>
      <c r="O1794" s="69"/>
      <c r="P1794" s="69"/>
      <c r="Q1794" s="69"/>
      <c r="R1794" s="69"/>
    </row>
    <row r="1795" spans="1:18" ht="30.75" customHeight="1">
      <c r="A1795" s="16" t="s">
        <v>35</v>
      </c>
      <c r="B1795" s="49">
        <v>793</v>
      </c>
      <c r="C1795" s="15" t="s">
        <v>171</v>
      </c>
      <c r="D1795" s="15" t="s">
        <v>69</v>
      </c>
      <c r="E1795" s="15" t="s">
        <v>1198</v>
      </c>
      <c r="F1795" s="15" t="s">
        <v>36</v>
      </c>
      <c r="G1795" s="70">
        <f t="shared" si="490"/>
        <v>200000</v>
      </c>
      <c r="H1795" s="70">
        <f t="shared" si="490"/>
        <v>100000</v>
      </c>
      <c r="I1795" s="70">
        <f t="shared" si="490"/>
        <v>100000</v>
      </c>
      <c r="J1795" s="176"/>
      <c r="K1795" s="69"/>
      <c r="L1795" s="69"/>
      <c r="M1795" s="69"/>
      <c r="N1795" s="69"/>
      <c r="O1795" s="69"/>
      <c r="P1795" s="69"/>
      <c r="Q1795" s="69"/>
      <c r="R1795" s="69"/>
    </row>
    <row r="1796" spans="1:18" ht="30.75" customHeight="1">
      <c r="A1796" s="16" t="s">
        <v>37</v>
      </c>
      <c r="B1796" s="49">
        <v>793</v>
      </c>
      <c r="C1796" s="15" t="s">
        <v>171</v>
      </c>
      <c r="D1796" s="15" t="s">
        <v>69</v>
      </c>
      <c r="E1796" s="15" t="s">
        <v>1198</v>
      </c>
      <c r="F1796" s="15" t="s">
        <v>38</v>
      </c>
      <c r="G1796" s="70">
        <v>200000</v>
      </c>
      <c r="H1796" s="70">
        <f>200000-100000</f>
        <v>100000</v>
      </c>
      <c r="I1796" s="70">
        <f>200000-100000</f>
        <v>100000</v>
      </c>
      <c r="J1796" s="176"/>
      <c r="K1796" s="69"/>
      <c r="L1796" s="69"/>
      <c r="M1796" s="69"/>
      <c r="N1796" s="69"/>
      <c r="O1796" s="69"/>
      <c r="P1796" s="69"/>
      <c r="Q1796" s="69"/>
      <c r="R1796" s="69"/>
    </row>
    <row r="1797" spans="1:18" s="22" customFormat="1" ht="26.4">
      <c r="A1797" s="34" t="s">
        <v>571</v>
      </c>
      <c r="B1797" s="19">
        <v>793</v>
      </c>
      <c r="C1797" s="36" t="s">
        <v>171</v>
      </c>
      <c r="D1797" s="36" t="s">
        <v>171</v>
      </c>
      <c r="E1797" s="36"/>
      <c r="F1797" s="36"/>
      <c r="G1797" s="71">
        <f>G1798</f>
        <v>101000</v>
      </c>
      <c r="H1797" s="71">
        <f t="shared" ref="H1797:I1797" si="491">H1798</f>
        <v>101000</v>
      </c>
      <c r="I1797" s="71">
        <f t="shared" si="491"/>
        <v>101000</v>
      </c>
      <c r="J1797" s="334"/>
      <c r="K1797" s="61"/>
      <c r="L1797" s="61"/>
      <c r="M1797" s="61"/>
      <c r="N1797" s="61"/>
      <c r="O1797" s="61"/>
      <c r="P1797" s="61"/>
      <c r="Q1797" s="61"/>
      <c r="R1797" s="61"/>
    </row>
    <row r="1798" spans="1:18" ht="54" customHeight="1">
      <c r="A1798" s="359" t="s">
        <v>1179</v>
      </c>
      <c r="B1798" s="49">
        <v>793</v>
      </c>
      <c r="C1798" s="15" t="s">
        <v>171</v>
      </c>
      <c r="D1798" s="15" t="s">
        <v>171</v>
      </c>
      <c r="E1798" s="15" t="s">
        <v>294</v>
      </c>
      <c r="F1798" s="15"/>
      <c r="G1798" s="70">
        <f>G1825+G1799+G1822+G1819+G1828</f>
        <v>101000</v>
      </c>
      <c r="H1798" s="70">
        <f t="shared" ref="H1798:I1798" si="492">H1825+H1799+H1822+H1819+H1828</f>
        <v>101000</v>
      </c>
      <c r="I1798" s="70">
        <f t="shared" si="492"/>
        <v>101000</v>
      </c>
      <c r="J1798" s="176"/>
      <c r="K1798" s="69"/>
      <c r="L1798" s="69"/>
      <c r="M1798" s="69"/>
      <c r="N1798" s="69"/>
      <c r="O1798" s="69"/>
      <c r="P1798" s="69"/>
      <c r="Q1798" s="69"/>
      <c r="R1798" s="69"/>
    </row>
    <row r="1799" spans="1:18" ht="67.5" hidden="1" customHeight="1">
      <c r="A1799" s="37" t="s">
        <v>692</v>
      </c>
      <c r="B1799" s="49">
        <v>793</v>
      </c>
      <c r="C1799" s="15" t="s">
        <v>171</v>
      </c>
      <c r="D1799" s="15" t="s">
        <v>171</v>
      </c>
      <c r="E1799" s="15" t="s">
        <v>699</v>
      </c>
      <c r="F1799" s="15"/>
      <c r="G1799" s="70">
        <f>G1800</f>
        <v>0</v>
      </c>
      <c r="H1799" s="8">
        <v>0</v>
      </c>
      <c r="I1799" s="8">
        <v>0</v>
      </c>
      <c r="J1799" s="346"/>
      <c r="K1799" s="69"/>
      <c r="L1799" s="69"/>
      <c r="M1799" s="69"/>
      <c r="N1799" s="69"/>
      <c r="O1799" s="69"/>
      <c r="P1799" s="69"/>
      <c r="Q1799" s="69"/>
      <c r="R1799" s="69"/>
    </row>
    <row r="1800" spans="1:18" ht="21" hidden="1" customHeight="1">
      <c r="A1800" s="16" t="s">
        <v>155</v>
      </c>
      <c r="B1800" s="49">
        <v>793</v>
      </c>
      <c r="C1800" s="15" t="s">
        <v>171</v>
      </c>
      <c r="D1800" s="15" t="s">
        <v>171</v>
      </c>
      <c r="E1800" s="15" t="s">
        <v>699</v>
      </c>
      <c r="F1800" s="15" t="s">
        <v>156</v>
      </c>
      <c r="G1800" s="70">
        <f>G1801</f>
        <v>0</v>
      </c>
      <c r="H1800" s="8">
        <v>0</v>
      </c>
      <c r="I1800" s="8">
        <v>0</v>
      </c>
      <c r="J1800" s="346"/>
      <c r="K1800" s="69"/>
      <c r="L1800" s="69"/>
      <c r="M1800" s="69"/>
      <c r="N1800" s="69"/>
      <c r="O1800" s="69"/>
      <c r="P1800" s="69"/>
      <c r="Q1800" s="69"/>
      <c r="R1800" s="69"/>
    </row>
    <row r="1801" spans="1:18" ht="20.25" hidden="1" customHeight="1">
      <c r="A1801" s="16" t="s">
        <v>176</v>
      </c>
      <c r="B1801" s="49">
        <v>793</v>
      </c>
      <c r="C1801" s="15" t="s">
        <v>171</v>
      </c>
      <c r="D1801" s="15" t="s">
        <v>171</v>
      </c>
      <c r="E1801" s="15" t="s">
        <v>699</v>
      </c>
      <c r="F1801" s="15" t="s">
        <v>177</v>
      </c>
      <c r="G1801" s="70"/>
      <c r="H1801" s="8"/>
      <c r="I1801" s="8"/>
      <c r="J1801" s="346"/>
      <c r="K1801" s="69"/>
      <c r="L1801" s="69"/>
      <c r="M1801" s="69"/>
      <c r="N1801" s="69"/>
      <c r="O1801" s="69"/>
      <c r="P1801" s="69"/>
      <c r="Q1801" s="69"/>
      <c r="R1801" s="69"/>
    </row>
    <row r="1802" spans="1:18" ht="25.5" hidden="1" customHeight="1">
      <c r="A1802" s="37" t="s">
        <v>610</v>
      </c>
      <c r="B1802" s="49">
        <v>793</v>
      </c>
      <c r="C1802" s="15" t="s">
        <v>171</v>
      </c>
      <c r="D1802" s="15" t="s">
        <v>171</v>
      </c>
      <c r="E1802" s="15" t="s">
        <v>607</v>
      </c>
      <c r="F1802" s="15"/>
      <c r="G1802" s="70">
        <f>G1803</f>
        <v>0</v>
      </c>
      <c r="H1802" s="8">
        <v>0</v>
      </c>
      <c r="I1802" s="8">
        <v>0</v>
      </c>
      <c r="J1802" s="346"/>
      <c r="K1802" s="69"/>
      <c r="L1802" s="69"/>
      <c r="M1802" s="69"/>
      <c r="N1802" s="69"/>
      <c r="O1802" s="69"/>
      <c r="P1802" s="69"/>
      <c r="Q1802" s="69"/>
      <c r="R1802" s="69"/>
    </row>
    <row r="1803" spans="1:18" ht="39.75" hidden="1" customHeight="1">
      <c r="A1803" s="37" t="s">
        <v>609</v>
      </c>
      <c r="B1803" s="49">
        <v>793</v>
      </c>
      <c r="C1803" s="15" t="s">
        <v>171</v>
      </c>
      <c r="D1803" s="15" t="s">
        <v>171</v>
      </c>
      <c r="E1803" s="15" t="s">
        <v>608</v>
      </c>
      <c r="F1803" s="15"/>
      <c r="G1803" s="70">
        <f>G1804</f>
        <v>0</v>
      </c>
      <c r="H1803" s="8">
        <v>0</v>
      </c>
      <c r="I1803" s="8">
        <v>0</v>
      </c>
      <c r="J1803" s="346"/>
      <c r="K1803" s="69"/>
      <c r="L1803" s="69"/>
      <c r="M1803" s="69"/>
      <c r="N1803" s="69"/>
      <c r="O1803" s="69"/>
      <c r="P1803" s="69"/>
      <c r="Q1803" s="69"/>
      <c r="R1803" s="69"/>
    </row>
    <row r="1804" spans="1:18" ht="30.75" hidden="1" customHeight="1">
      <c r="A1804" s="16" t="s">
        <v>95</v>
      </c>
      <c r="B1804" s="49">
        <v>793</v>
      </c>
      <c r="C1804" s="15" t="s">
        <v>171</v>
      </c>
      <c r="D1804" s="15" t="s">
        <v>171</v>
      </c>
      <c r="E1804" s="15" t="s">
        <v>608</v>
      </c>
      <c r="F1804" s="15" t="s">
        <v>346</v>
      </c>
      <c r="G1804" s="70">
        <f>G1805</f>
        <v>0</v>
      </c>
      <c r="H1804" s="8">
        <v>0</v>
      </c>
      <c r="I1804" s="8">
        <v>0</v>
      </c>
      <c r="J1804" s="346"/>
      <c r="K1804" s="69"/>
      <c r="L1804" s="69"/>
      <c r="M1804" s="69"/>
      <c r="N1804" s="69"/>
      <c r="O1804" s="69"/>
      <c r="P1804" s="69"/>
      <c r="Q1804" s="69"/>
      <c r="R1804" s="69"/>
    </row>
    <row r="1805" spans="1:18" ht="30.75" hidden="1" customHeight="1">
      <c r="A1805" s="16" t="s">
        <v>347</v>
      </c>
      <c r="B1805" s="49">
        <v>793</v>
      </c>
      <c r="C1805" s="15" t="s">
        <v>171</v>
      </c>
      <c r="D1805" s="15" t="s">
        <v>171</v>
      </c>
      <c r="E1805" s="15" t="s">
        <v>608</v>
      </c>
      <c r="F1805" s="15" t="s">
        <v>348</v>
      </c>
      <c r="G1805" s="70"/>
      <c r="H1805" s="8">
        <v>0</v>
      </c>
      <c r="I1805" s="8">
        <v>0</v>
      </c>
      <c r="J1805" s="346"/>
      <c r="K1805" s="69"/>
      <c r="L1805" s="69"/>
      <c r="M1805" s="69"/>
      <c r="N1805" s="69"/>
      <c r="O1805" s="69"/>
      <c r="P1805" s="69"/>
      <c r="Q1805" s="69"/>
      <c r="R1805" s="69"/>
    </row>
    <row r="1806" spans="1:18" ht="55.5" hidden="1" customHeight="1">
      <c r="A1806" s="37" t="s">
        <v>716</v>
      </c>
      <c r="B1806" s="49">
        <v>793</v>
      </c>
      <c r="C1806" s="15" t="s">
        <v>171</v>
      </c>
      <c r="D1806" s="15" t="s">
        <v>171</v>
      </c>
      <c r="E1806" s="15" t="s">
        <v>700</v>
      </c>
      <c r="F1806" s="15"/>
      <c r="G1806" s="70">
        <f>G1807+G1809</f>
        <v>0</v>
      </c>
      <c r="H1806" s="70">
        <f t="shared" ref="H1806:I1806" si="493">H1807+H1809</f>
        <v>0</v>
      </c>
      <c r="I1806" s="70">
        <f t="shared" si="493"/>
        <v>0</v>
      </c>
      <c r="J1806" s="176"/>
      <c r="K1806" s="69"/>
      <c r="L1806" s="69"/>
      <c r="M1806" s="69"/>
      <c r="N1806" s="69"/>
      <c r="O1806" s="69"/>
      <c r="P1806" s="69"/>
      <c r="Q1806" s="69"/>
      <c r="R1806" s="69"/>
    </row>
    <row r="1807" spans="1:18" ht="27" hidden="1" customHeight="1">
      <c r="A1807" s="16" t="s">
        <v>95</v>
      </c>
      <c r="B1807" s="49">
        <v>793</v>
      </c>
      <c r="C1807" s="15" t="s">
        <v>171</v>
      </c>
      <c r="D1807" s="15" t="s">
        <v>171</v>
      </c>
      <c r="E1807" s="15" t="s">
        <v>593</v>
      </c>
      <c r="F1807" s="15" t="s">
        <v>346</v>
      </c>
      <c r="G1807" s="70">
        <f>G1808</f>
        <v>0</v>
      </c>
      <c r="H1807" s="8">
        <f>H1808</f>
        <v>0</v>
      </c>
      <c r="I1807" s="8">
        <v>0</v>
      </c>
      <c r="J1807" s="346"/>
      <c r="K1807" s="69"/>
      <c r="L1807" s="69"/>
      <c r="M1807" s="69"/>
      <c r="N1807" s="69"/>
      <c r="O1807" s="69"/>
      <c r="P1807" s="69"/>
      <c r="Q1807" s="69"/>
      <c r="R1807" s="69"/>
    </row>
    <row r="1808" spans="1:18" ht="18.75" hidden="1" customHeight="1">
      <c r="A1808" s="16" t="s">
        <v>347</v>
      </c>
      <c r="B1808" s="49">
        <v>793</v>
      </c>
      <c r="C1808" s="15" t="s">
        <v>171</v>
      </c>
      <c r="D1808" s="15" t="s">
        <v>171</v>
      </c>
      <c r="E1808" s="15" t="s">
        <v>593</v>
      </c>
      <c r="F1808" s="15" t="s">
        <v>348</v>
      </c>
      <c r="G1808" s="70"/>
      <c r="H1808" s="8"/>
      <c r="I1808" s="8">
        <v>0</v>
      </c>
      <c r="J1808" s="346"/>
      <c r="K1808" s="69"/>
      <c r="L1808" s="69"/>
      <c r="M1808" s="69"/>
      <c r="N1808" s="69"/>
      <c r="O1808" s="69"/>
      <c r="P1808" s="69"/>
      <c r="Q1808" s="69"/>
      <c r="R1808" s="69"/>
    </row>
    <row r="1809" spans="1:18" ht="39.75" hidden="1" customHeight="1">
      <c r="A1809" s="16" t="s">
        <v>35</v>
      </c>
      <c r="B1809" s="49">
        <v>793</v>
      </c>
      <c r="C1809" s="15" t="s">
        <v>171</v>
      </c>
      <c r="D1809" s="15" t="s">
        <v>171</v>
      </c>
      <c r="E1809" s="15" t="s">
        <v>701</v>
      </c>
      <c r="F1809" s="15" t="s">
        <v>346</v>
      </c>
      <c r="G1809" s="70">
        <f>G1810</f>
        <v>0</v>
      </c>
      <c r="H1809" s="8"/>
      <c r="I1809" s="8"/>
      <c r="J1809" s="346"/>
      <c r="K1809" s="69"/>
      <c r="L1809" s="69"/>
      <c r="M1809" s="69"/>
      <c r="N1809" s="69"/>
      <c r="O1809" s="69"/>
      <c r="P1809" s="69"/>
      <c r="Q1809" s="69"/>
      <c r="R1809" s="69"/>
    </row>
    <row r="1810" spans="1:18" ht="39" hidden="1" customHeight="1">
      <c r="A1810" s="16" t="s">
        <v>37</v>
      </c>
      <c r="B1810" s="49">
        <v>793</v>
      </c>
      <c r="C1810" s="15" t="s">
        <v>171</v>
      </c>
      <c r="D1810" s="15" t="s">
        <v>171</v>
      </c>
      <c r="E1810" s="15" t="s">
        <v>700</v>
      </c>
      <c r="F1810" s="15" t="s">
        <v>348</v>
      </c>
      <c r="G1810" s="70">
        <f>358104.72+400000-758104.72</f>
        <v>0</v>
      </c>
      <c r="H1810" s="8"/>
      <c r="I1810" s="8"/>
      <c r="J1810" s="346"/>
      <c r="K1810" s="69"/>
      <c r="L1810" s="69"/>
      <c r="M1810" s="69"/>
      <c r="N1810" s="69"/>
      <c r="O1810" s="69"/>
      <c r="P1810" s="69"/>
      <c r="Q1810" s="69"/>
      <c r="R1810" s="69"/>
    </row>
    <row r="1811" spans="1:18" ht="57" hidden="1" customHeight="1">
      <c r="A1811" s="37" t="s">
        <v>716</v>
      </c>
      <c r="B1811" s="49">
        <v>793</v>
      </c>
      <c r="C1811" s="15" t="s">
        <v>171</v>
      </c>
      <c r="D1811" s="15" t="s">
        <v>171</v>
      </c>
      <c r="E1811" s="15" t="s">
        <v>593</v>
      </c>
      <c r="F1811" s="15"/>
      <c r="G1811" s="70">
        <f>G1812+G1814</f>
        <v>0</v>
      </c>
      <c r="H1811" s="70">
        <f t="shared" ref="H1811:I1811" si="494">H1812+H1814</f>
        <v>0</v>
      </c>
      <c r="I1811" s="70">
        <f t="shared" si="494"/>
        <v>0</v>
      </c>
      <c r="J1811" s="176"/>
      <c r="K1811" s="69"/>
      <c r="L1811" s="69"/>
      <c r="M1811" s="69"/>
      <c r="N1811" s="69"/>
      <c r="O1811" s="69"/>
      <c r="P1811" s="69"/>
      <c r="Q1811" s="69"/>
      <c r="R1811" s="69"/>
    </row>
    <row r="1812" spans="1:18" ht="27" hidden="1" customHeight="1">
      <c r="A1812" s="16" t="s">
        <v>95</v>
      </c>
      <c r="B1812" s="49">
        <v>793</v>
      </c>
      <c r="C1812" s="15" t="s">
        <v>171</v>
      </c>
      <c r="D1812" s="15" t="s">
        <v>171</v>
      </c>
      <c r="E1812" s="15" t="s">
        <v>593</v>
      </c>
      <c r="F1812" s="15" t="s">
        <v>346</v>
      </c>
      <c r="G1812" s="70">
        <f>G1813</f>
        <v>0</v>
      </c>
      <c r="H1812" s="8">
        <f>H1813</f>
        <v>0</v>
      </c>
      <c r="I1812" s="8">
        <v>0</v>
      </c>
      <c r="J1812" s="346"/>
      <c r="K1812" s="69"/>
      <c r="L1812" s="69"/>
      <c r="M1812" s="69"/>
      <c r="N1812" s="69"/>
      <c r="O1812" s="69"/>
      <c r="P1812" s="69"/>
      <c r="Q1812" s="69"/>
      <c r="R1812" s="69"/>
    </row>
    <row r="1813" spans="1:18" ht="18.75" hidden="1" customHeight="1">
      <c r="A1813" s="16" t="s">
        <v>347</v>
      </c>
      <c r="B1813" s="49">
        <v>793</v>
      </c>
      <c r="C1813" s="15" t="s">
        <v>171</v>
      </c>
      <c r="D1813" s="15" t="s">
        <v>171</v>
      </c>
      <c r="E1813" s="15" t="s">
        <v>593</v>
      </c>
      <c r="F1813" s="15" t="s">
        <v>348</v>
      </c>
      <c r="G1813" s="70"/>
      <c r="H1813" s="8"/>
      <c r="I1813" s="8">
        <v>0</v>
      </c>
      <c r="J1813" s="346"/>
      <c r="K1813" s="69"/>
      <c r="L1813" s="69"/>
      <c r="M1813" s="69"/>
      <c r="N1813" s="69"/>
      <c r="O1813" s="69"/>
      <c r="P1813" s="69"/>
      <c r="Q1813" s="69"/>
      <c r="R1813" s="69"/>
    </row>
    <row r="1814" spans="1:18" ht="30" hidden="1" customHeight="1">
      <c r="A1814" s="16" t="s">
        <v>35</v>
      </c>
      <c r="B1814" s="49">
        <v>793</v>
      </c>
      <c r="C1814" s="15" t="s">
        <v>171</v>
      </c>
      <c r="D1814" s="15" t="s">
        <v>171</v>
      </c>
      <c r="E1814" s="15" t="s">
        <v>593</v>
      </c>
      <c r="F1814" s="15" t="s">
        <v>346</v>
      </c>
      <c r="G1814" s="70">
        <f>G1815</f>
        <v>0</v>
      </c>
      <c r="H1814" s="8">
        <v>0</v>
      </c>
      <c r="I1814" s="8">
        <v>0</v>
      </c>
      <c r="J1814" s="346"/>
      <c r="K1814" s="69"/>
      <c r="L1814" s="69"/>
      <c r="M1814" s="69"/>
      <c r="N1814" s="69"/>
      <c r="O1814" s="69"/>
      <c r="P1814" s="69"/>
      <c r="Q1814" s="69"/>
      <c r="R1814" s="69"/>
    </row>
    <row r="1815" spans="1:18" ht="30.75" hidden="1" customHeight="1">
      <c r="A1815" s="16" t="s">
        <v>37</v>
      </c>
      <c r="B1815" s="49">
        <v>793</v>
      </c>
      <c r="C1815" s="15" t="s">
        <v>171</v>
      </c>
      <c r="D1815" s="15" t="s">
        <v>171</v>
      </c>
      <c r="E1815" s="15" t="s">
        <v>593</v>
      </c>
      <c r="F1815" s="15" t="s">
        <v>348</v>
      </c>
      <c r="G1815" s="70"/>
      <c r="H1815" s="8"/>
      <c r="I1815" s="8"/>
      <c r="J1815" s="346"/>
      <c r="K1815" s="69"/>
      <c r="L1815" s="69"/>
      <c r="M1815" s="69"/>
      <c r="N1815" s="69"/>
      <c r="O1815" s="69"/>
      <c r="P1815" s="69"/>
      <c r="Q1815" s="69"/>
      <c r="R1815" s="69"/>
    </row>
    <row r="1816" spans="1:18" s="3" customFormat="1" ht="33.75" hidden="1" customHeight="1">
      <c r="A1816" s="16" t="s">
        <v>493</v>
      </c>
      <c r="B1816" s="49">
        <v>793</v>
      </c>
      <c r="C1816" s="15" t="s">
        <v>171</v>
      </c>
      <c r="D1816" s="15" t="s">
        <v>171</v>
      </c>
      <c r="E1816" s="15" t="s">
        <v>494</v>
      </c>
      <c r="F1816" s="15"/>
      <c r="G1816" s="70">
        <f>G1817</f>
        <v>0</v>
      </c>
      <c r="H1816" s="8">
        <v>0</v>
      </c>
      <c r="I1816" s="8">
        <v>0</v>
      </c>
      <c r="J1816" s="346"/>
      <c r="K1816" s="62"/>
      <c r="L1816" s="62"/>
      <c r="M1816" s="62"/>
      <c r="N1816" s="62"/>
      <c r="O1816" s="62"/>
      <c r="P1816" s="62"/>
      <c r="Q1816" s="62"/>
      <c r="R1816" s="62"/>
    </row>
    <row r="1817" spans="1:18" s="3" customFormat="1" ht="38.25" hidden="1" customHeight="1">
      <c r="A1817" s="16" t="s">
        <v>35</v>
      </c>
      <c r="B1817" s="49">
        <v>793</v>
      </c>
      <c r="C1817" s="15" t="s">
        <v>171</v>
      </c>
      <c r="D1817" s="15" t="s">
        <v>171</v>
      </c>
      <c r="E1817" s="15" t="s">
        <v>494</v>
      </c>
      <c r="F1817" s="15" t="s">
        <v>36</v>
      </c>
      <c r="G1817" s="70">
        <f>G1818</f>
        <v>0</v>
      </c>
      <c r="H1817" s="8">
        <v>0</v>
      </c>
      <c r="I1817" s="8">
        <v>0</v>
      </c>
      <c r="J1817" s="346"/>
      <c r="K1817" s="62"/>
      <c r="L1817" s="62"/>
      <c r="M1817" s="62"/>
      <c r="N1817" s="62"/>
      <c r="O1817" s="62"/>
      <c r="P1817" s="62"/>
      <c r="Q1817" s="62"/>
      <c r="R1817" s="62"/>
    </row>
    <row r="1818" spans="1:18" s="3" customFormat="1" ht="38.25" hidden="1" customHeight="1">
      <c r="A1818" s="16" t="s">
        <v>37</v>
      </c>
      <c r="B1818" s="49">
        <v>793</v>
      </c>
      <c r="C1818" s="15" t="s">
        <v>171</v>
      </c>
      <c r="D1818" s="15" t="s">
        <v>171</v>
      </c>
      <c r="E1818" s="15" t="s">
        <v>494</v>
      </c>
      <c r="F1818" s="15" t="s">
        <v>38</v>
      </c>
      <c r="G1818" s="70"/>
      <c r="H1818" s="8">
        <v>0</v>
      </c>
      <c r="I1818" s="8">
        <v>0</v>
      </c>
      <c r="J1818" s="346"/>
      <c r="K1818" s="62"/>
      <c r="L1818" s="62"/>
      <c r="M1818" s="62"/>
      <c r="N1818" s="62"/>
      <c r="O1818" s="62"/>
      <c r="P1818" s="62"/>
      <c r="Q1818" s="62"/>
      <c r="R1818" s="62"/>
    </row>
    <row r="1819" spans="1:18" ht="67.5" hidden="1" customHeight="1">
      <c r="A1819" s="37" t="s">
        <v>970</v>
      </c>
      <c r="B1819" s="49">
        <v>793</v>
      </c>
      <c r="C1819" s="15" t="s">
        <v>171</v>
      </c>
      <c r="D1819" s="15" t="s">
        <v>171</v>
      </c>
      <c r="E1819" s="15" t="s">
        <v>593</v>
      </c>
      <c r="F1819" s="15"/>
      <c r="G1819" s="70">
        <f>G1820</f>
        <v>0</v>
      </c>
      <c r="H1819" s="8">
        <v>0</v>
      </c>
      <c r="I1819" s="8">
        <v>0</v>
      </c>
      <c r="J1819" s="346"/>
      <c r="K1819" s="69"/>
      <c r="L1819" s="69"/>
      <c r="M1819" s="69"/>
      <c r="N1819" s="69"/>
      <c r="O1819" s="69"/>
      <c r="P1819" s="69"/>
      <c r="Q1819" s="69"/>
      <c r="R1819" s="69"/>
    </row>
    <row r="1820" spans="1:18" ht="44.25" hidden="1" customHeight="1">
      <c r="A1820" s="16" t="s">
        <v>95</v>
      </c>
      <c r="B1820" s="49">
        <v>793</v>
      </c>
      <c r="C1820" s="15" t="s">
        <v>171</v>
      </c>
      <c r="D1820" s="15" t="s">
        <v>171</v>
      </c>
      <c r="E1820" s="15" t="s">
        <v>593</v>
      </c>
      <c r="F1820" s="15" t="s">
        <v>346</v>
      </c>
      <c r="G1820" s="70">
        <f>G1821</f>
        <v>0</v>
      </c>
      <c r="H1820" s="8">
        <v>0</v>
      </c>
      <c r="I1820" s="8">
        <v>0</v>
      </c>
      <c r="J1820" s="346"/>
      <c r="K1820" s="69"/>
      <c r="L1820" s="69"/>
      <c r="M1820" s="69"/>
      <c r="N1820" s="69"/>
      <c r="O1820" s="69"/>
      <c r="P1820" s="69"/>
      <c r="Q1820" s="69"/>
      <c r="R1820" s="69"/>
    </row>
    <row r="1821" spans="1:18" ht="20.25" hidden="1" customHeight="1">
      <c r="A1821" s="16" t="s">
        <v>347</v>
      </c>
      <c r="B1821" s="49">
        <v>793</v>
      </c>
      <c r="C1821" s="15" t="s">
        <v>171</v>
      </c>
      <c r="D1821" s="15" t="s">
        <v>171</v>
      </c>
      <c r="E1821" s="15" t="s">
        <v>593</v>
      </c>
      <c r="F1821" s="15" t="s">
        <v>348</v>
      </c>
      <c r="G1821" s="349"/>
      <c r="H1821" s="8"/>
      <c r="I1821" s="8"/>
      <c r="J1821" s="346"/>
      <c r="K1821" s="69"/>
      <c r="L1821" s="69"/>
      <c r="M1821" s="69"/>
      <c r="N1821" s="69"/>
      <c r="O1821" s="69"/>
      <c r="P1821" s="69"/>
      <c r="Q1821" s="69"/>
      <c r="R1821" s="69"/>
    </row>
    <row r="1822" spans="1:18" ht="70.5" hidden="1" customHeight="1">
      <c r="A1822" s="37" t="s">
        <v>800</v>
      </c>
      <c r="B1822" s="49">
        <v>793</v>
      </c>
      <c r="C1822" s="15" t="s">
        <v>171</v>
      </c>
      <c r="D1822" s="15" t="s">
        <v>171</v>
      </c>
      <c r="E1822" s="15" t="s">
        <v>698</v>
      </c>
      <c r="F1822" s="15"/>
      <c r="G1822" s="70">
        <f>G1823</f>
        <v>0</v>
      </c>
      <c r="H1822" s="8">
        <v>0</v>
      </c>
      <c r="I1822" s="8">
        <v>0</v>
      </c>
      <c r="J1822" s="346"/>
      <c r="K1822" s="69"/>
      <c r="L1822" s="69"/>
      <c r="M1822" s="69"/>
      <c r="N1822" s="69"/>
      <c r="O1822" s="69"/>
      <c r="P1822" s="69"/>
      <c r="Q1822" s="69"/>
      <c r="R1822" s="69"/>
    </row>
    <row r="1823" spans="1:18" ht="21" hidden="1" customHeight="1">
      <c r="A1823" s="16" t="s">
        <v>155</v>
      </c>
      <c r="B1823" s="49">
        <v>793</v>
      </c>
      <c r="C1823" s="15" t="s">
        <v>171</v>
      </c>
      <c r="D1823" s="15" t="s">
        <v>171</v>
      </c>
      <c r="E1823" s="15" t="s">
        <v>698</v>
      </c>
      <c r="F1823" s="15" t="s">
        <v>156</v>
      </c>
      <c r="G1823" s="70">
        <f>G1824</f>
        <v>0</v>
      </c>
      <c r="H1823" s="8">
        <v>0</v>
      </c>
      <c r="I1823" s="8">
        <v>0</v>
      </c>
      <c r="J1823" s="346"/>
      <c r="K1823" s="69"/>
      <c r="L1823" s="69"/>
      <c r="M1823" s="69"/>
      <c r="N1823" s="69"/>
      <c r="O1823" s="69"/>
      <c r="P1823" s="69"/>
      <c r="Q1823" s="69"/>
      <c r="R1823" s="69"/>
    </row>
    <row r="1824" spans="1:18" ht="20.25" hidden="1" customHeight="1">
      <c r="A1824" s="16" t="s">
        <v>176</v>
      </c>
      <c r="B1824" s="49">
        <v>793</v>
      </c>
      <c r="C1824" s="15" t="s">
        <v>171</v>
      </c>
      <c r="D1824" s="15" t="s">
        <v>171</v>
      </c>
      <c r="E1824" s="15" t="s">
        <v>698</v>
      </c>
      <c r="F1824" s="15" t="s">
        <v>177</v>
      </c>
      <c r="G1824" s="70"/>
      <c r="H1824" s="8"/>
      <c r="I1824" s="8"/>
      <c r="J1824" s="346"/>
      <c r="K1824" s="69"/>
      <c r="L1824" s="69"/>
      <c r="M1824" s="69"/>
      <c r="N1824" s="69"/>
      <c r="O1824" s="69"/>
      <c r="P1824" s="69"/>
      <c r="Q1824" s="69"/>
      <c r="R1824" s="69"/>
    </row>
    <row r="1825" spans="1:18" ht="57" hidden="1" customHeight="1">
      <c r="A1825" s="37" t="s">
        <v>849</v>
      </c>
      <c r="B1825" s="49">
        <v>793</v>
      </c>
      <c r="C1825" s="15" t="s">
        <v>171</v>
      </c>
      <c r="D1825" s="15" t="s">
        <v>171</v>
      </c>
      <c r="E1825" s="15" t="s">
        <v>848</v>
      </c>
      <c r="F1825" s="15"/>
      <c r="G1825" s="70">
        <f>G1826</f>
        <v>0</v>
      </c>
      <c r="H1825" s="70">
        <f t="shared" ref="H1825:I1825" si="495">H1826</f>
        <v>0</v>
      </c>
      <c r="I1825" s="70">
        <f t="shared" si="495"/>
        <v>0</v>
      </c>
      <c r="J1825" s="176"/>
      <c r="K1825" s="69"/>
      <c r="L1825" s="69"/>
      <c r="M1825" s="69"/>
      <c r="N1825" s="69"/>
      <c r="O1825" s="69"/>
      <c r="P1825" s="69"/>
      <c r="Q1825" s="69"/>
      <c r="R1825" s="69"/>
    </row>
    <row r="1826" spans="1:18" ht="27" hidden="1" customHeight="1">
      <c r="A1826" s="16" t="s">
        <v>62</v>
      </c>
      <c r="B1826" s="49">
        <v>793</v>
      </c>
      <c r="C1826" s="15" t="s">
        <v>171</v>
      </c>
      <c r="D1826" s="15" t="s">
        <v>171</v>
      </c>
      <c r="E1826" s="15" t="s">
        <v>848</v>
      </c>
      <c r="F1826" s="15" t="s">
        <v>63</v>
      </c>
      <c r="G1826" s="70">
        <f>G1827</f>
        <v>0</v>
      </c>
      <c r="H1826" s="8">
        <f>H1827</f>
        <v>0</v>
      </c>
      <c r="I1826" s="8">
        <f>I1827</f>
        <v>0</v>
      </c>
      <c r="J1826" s="346"/>
      <c r="K1826" s="69"/>
      <c r="L1826" s="69"/>
      <c r="M1826" s="69"/>
      <c r="N1826" s="69"/>
      <c r="O1826" s="69"/>
      <c r="P1826" s="69"/>
      <c r="Q1826" s="69"/>
      <c r="R1826" s="69"/>
    </row>
    <row r="1827" spans="1:18" ht="18.75" hidden="1" customHeight="1">
      <c r="A1827" s="16" t="s">
        <v>178</v>
      </c>
      <c r="B1827" s="49">
        <v>793</v>
      </c>
      <c r="C1827" s="15" t="s">
        <v>171</v>
      </c>
      <c r="D1827" s="15" t="s">
        <v>171</v>
      </c>
      <c r="E1827" s="15" t="s">
        <v>848</v>
      </c>
      <c r="F1827" s="15" t="s">
        <v>179</v>
      </c>
      <c r="G1827" s="70">
        <f>450000-450000</f>
        <v>0</v>
      </c>
      <c r="H1827" s="70">
        <v>0</v>
      </c>
      <c r="I1827" s="70">
        <v>0</v>
      </c>
      <c r="J1827" s="176"/>
      <c r="K1827" s="69"/>
      <c r="L1827" s="69"/>
      <c r="M1827" s="69"/>
      <c r="N1827" s="69"/>
      <c r="O1827" s="69"/>
      <c r="P1827" s="69"/>
      <c r="Q1827" s="69"/>
      <c r="R1827" s="69"/>
    </row>
    <row r="1828" spans="1:18" ht="27.75" customHeight="1">
      <c r="A1828" s="37" t="s">
        <v>1147</v>
      </c>
      <c r="B1828" s="49">
        <v>793</v>
      </c>
      <c r="C1828" s="15" t="s">
        <v>171</v>
      </c>
      <c r="D1828" s="15" t="s">
        <v>171</v>
      </c>
      <c r="E1828" s="15" t="s">
        <v>1146</v>
      </c>
      <c r="F1828" s="15"/>
      <c r="G1828" s="70">
        <f>G1829</f>
        <v>101000</v>
      </c>
      <c r="H1828" s="70">
        <f t="shared" ref="H1828:I1828" si="496">H1829</f>
        <v>101000</v>
      </c>
      <c r="I1828" s="70">
        <f t="shared" si="496"/>
        <v>101000</v>
      </c>
      <c r="J1828" s="346"/>
      <c r="K1828" s="69"/>
      <c r="L1828" s="69"/>
      <c r="M1828" s="69"/>
      <c r="N1828" s="69"/>
      <c r="O1828" s="69"/>
      <c r="P1828" s="69"/>
      <c r="Q1828" s="69"/>
      <c r="R1828" s="69"/>
    </row>
    <row r="1829" spans="1:18" ht="21" customHeight="1">
      <c r="A1829" s="16" t="s">
        <v>35</v>
      </c>
      <c r="B1829" s="49">
        <v>793</v>
      </c>
      <c r="C1829" s="15" t="s">
        <v>171</v>
      </c>
      <c r="D1829" s="15" t="s">
        <v>171</v>
      </c>
      <c r="E1829" s="15" t="s">
        <v>1146</v>
      </c>
      <c r="F1829" s="15" t="s">
        <v>36</v>
      </c>
      <c r="G1829" s="70">
        <f>G1830</f>
        <v>101000</v>
      </c>
      <c r="H1829" s="70">
        <f t="shared" ref="H1829:I1829" si="497">H1830</f>
        <v>101000</v>
      </c>
      <c r="I1829" s="70">
        <f t="shared" si="497"/>
        <v>101000</v>
      </c>
      <c r="J1829" s="346"/>
      <c r="K1829" s="69"/>
      <c r="L1829" s="69"/>
      <c r="M1829" s="69"/>
      <c r="N1829" s="69"/>
      <c r="O1829" s="69"/>
      <c r="P1829" s="69"/>
      <c r="Q1829" s="69"/>
      <c r="R1829" s="69"/>
    </row>
    <row r="1830" spans="1:18" ht="31.5" customHeight="1">
      <c r="A1830" s="16" t="s">
        <v>37</v>
      </c>
      <c r="B1830" s="49">
        <v>793</v>
      </c>
      <c r="C1830" s="15" t="s">
        <v>171</v>
      </c>
      <c r="D1830" s="15" t="s">
        <v>171</v>
      </c>
      <c r="E1830" s="15" t="s">
        <v>1146</v>
      </c>
      <c r="F1830" s="15" t="s">
        <v>38</v>
      </c>
      <c r="G1830" s="70">
        <v>101000</v>
      </c>
      <c r="H1830" s="70">
        <v>101000</v>
      </c>
      <c r="I1830" s="70">
        <v>101000</v>
      </c>
      <c r="J1830" s="346"/>
      <c r="K1830" s="69"/>
      <c r="L1830" s="69"/>
      <c r="M1830" s="69"/>
      <c r="N1830" s="69"/>
      <c r="O1830" s="69"/>
      <c r="P1830" s="69"/>
      <c r="Q1830" s="69"/>
      <c r="R1830" s="69"/>
    </row>
    <row r="1831" spans="1:18" s="22" customFormat="1" ht="22.5" customHeight="1">
      <c r="A1831" s="34" t="s">
        <v>2</v>
      </c>
      <c r="B1831" s="19">
        <v>793</v>
      </c>
      <c r="C1831" s="36" t="s">
        <v>160</v>
      </c>
      <c r="D1831" s="36"/>
      <c r="E1831" s="36"/>
      <c r="F1831" s="36"/>
      <c r="G1831" s="71">
        <f>G1832</f>
        <v>3735314</v>
      </c>
      <c r="H1831" s="71">
        <f t="shared" ref="H1831:I1831" si="498">H1832</f>
        <v>25000</v>
      </c>
      <c r="I1831" s="71">
        <f t="shared" si="498"/>
        <v>25000</v>
      </c>
      <c r="J1831" s="334">
        <f>G1846+G1848+G1852+G1855+G1862</f>
        <v>3461630</v>
      </c>
      <c r="K1831" s="61"/>
      <c r="L1831" s="61"/>
      <c r="M1831" s="61"/>
      <c r="N1831" s="61"/>
      <c r="O1831" s="61"/>
      <c r="P1831" s="61"/>
      <c r="Q1831" s="249"/>
      <c r="R1831" s="61"/>
    </row>
    <row r="1832" spans="1:18" s="3" customFormat="1" ht="24.75" customHeight="1">
      <c r="A1832" s="16" t="s">
        <v>350</v>
      </c>
      <c r="B1832" s="49">
        <v>793</v>
      </c>
      <c r="C1832" s="15" t="s">
        <v>160</v>
      </c>
      <c r="D1832" s="15" t="s">
        <v>171</v>
      </c>
      <c r="E1832" s="15"/>
      <c r="F1832" s="15"/>
      <c r="G1832" s="70">
        <f>G1837+G1833</f>
        <v>3735314</v>
      </c>
      <c r="H1832" s="70">
        <f t="shared" ref="H1832:I1832" si="499">H1837+H1833</f>
        <v>25000</v>
      </c>
      <c r="I1832" s="70">
        <f t="shared" si="499"/>
        <v>25000</v>
      </c>
      <c r="J1832" s="176"/>
      <c r="K1832" s="62"/>
      <c r="L1832" s="62"/>
      <c r="M1832" s="62"/>
      <c r="N1832" s="62"/>
      <c r="O1832" s="62"/>
      <c r="P1832" s="62"/>
      <c r="Q1832" s="62"/>
      <c r="R1832" s="62"/>
    </row>
    <row r="1833" spans="1:18" ht="41.25" customHeight="1">
      <c r="A1833" s="359" t="s">
        <v>1164</v>
      </c>
      <c r="B1833" s="14">
        <v>793</v>
      </c>
      <c r="C1833" s="15" t="s">
        <v>160</v>
      </c>
      <c r="D1833" s="15" t="s">
        <v>171</v>
      </c>
      <c r="E1833" s="15" t="s">
        <v>261</v>
      </c>
      <c r="F1833" s="15"/>
      <c r="G1833" s="70">
        <f>G1834</f>
        <v>273684</v>
      </c>
      <c r="H1833" s="70">
        <f t="shared" ref="H1833:I1833" si="500">H1834</f>
        <v>0</v>
      </c>
      <c r="I1833" s="70">
        <f t="shared" si="500"/>
        <v>0</v>
      </c>
      <c r="J1833" s="176"/>
      <c r="K1833" s="69"/>
      <c r="L1833" s="69"/>
      <c r="M1833" s="69"/>
      <c r="N1833" s="69"/>
      <c r="O1833" s="69"/>
      <c r="P1833" s="69"/>
      <c r="Q1833" s="69"/>
      <c r="R1833" s="69"/>
    </row>
    <row r="1834" spans="1:18" ht="44.25" customHeight="1">
      <c r="A1834" s="50" t="s">
        <v>540</v>
      </c>
      <c r="B1834" s="14">
        <v>793</v>
      </c>
      <c r="C1834" s="15" t="s">
        <v>160</v>
      </c>
      <c r="D1834" s="15" t="s">
        <v>171</v>
      </c>
      <c r="E1834" s="15" t="s">
        <v>1187</v>
      </c>
      <c r="F1834" s="15"/>
      <c r="G1834" s="70">
        <f>G1835</f>
        <v>273684</v>
      </c>
      <c r="H1834" s="70">
        <f t="shared" ref="H1834:I1835" si="501">H1835</f>
        <v>0</v>
      </c>
      <c r="I1834" s="70">
        <f t="shared" si="501"/>
        <v>0</v>
      </c>
      <c r="J1834" s="176"/>
      <c r="K1834" s="69"/>
      <c r="L1834" s="69"/>
      <c r="M1834" s="69"/>
      <c r="N1834" s="69"/>
      <c r="O1834" s="69"/>
      <c r="P1834" s="69"/>
      <c r="Q1834" s="69"/>
      <c r="R1834" s="69"/>
    </row>
    <row r="1835" spans="1:18" ht="21" customHeight="1">
      <c r="A1835" s="16" t="s">
        <v>35</v>
      </c>
      <c r="B1835" s="14">
        <v>793</v>
      </c>
      <c r="C1835" s="15" t="s">
        <v>160</v>
      </c>
      <c r="D1835" s="15" t="s">
        <v>171</v>
      </c>
      <c r="E1835" s="15" t="s">
        <v>1187</v>
      </c>
      <c r="F1835" s="15" t="s">
        <v>36</v>
      </c>
      <c r="G1835" s="70">
        <f>G1836</f>
        <v>273684</v>
      </c>
      <c r="H1835" s="70">
        <f t="shared" si="501"/>
        <v>0</v>
      </c>
      <c r="I1835" s="70">
        <f t="shared" si="501"/>
        <v>0</v>
      </c>
      <c r="J1835" s="176"/>
      <c r="K1835" s="69"/>
      <c r="L1835" s="69"/>
      <c r="M1835" s="69"/>
      <c r="N1835" s="69"/>
      <c r="O1835" s="69"/>
      <c r="P1835" s="69"/>
      <c r="Q1835" s="69"/>
      <c r="R1835" s="69"/>
    </row>
    <row r="1836" spans="1:18" ht="30.75" customHeight="1">
      <c r="A1836" s="16" t="s">
        <v>37</v>
      </c>
      <c r="B1836" s="14">
        <v>793</v>
      </c>
      <c r="C1836" s="15" t="s">
        <v>160</v>
      </c>
      <c r="D1836" s="15" t="s">
        <v>171</v>
      </c>
      <c r="E1836" s="15" t="s">
        <v>1187</v>
      </c>
      <c r="F1836" s="15" t="s">
        <v>38</v>
      </c>
      <c r="G1836" s="70">
        <v>273684</v>
      </c>
      <c r="H1836" s="70">
        <v>0</v>
      </c>
      <c r="I1836" s="70">
        <v>0</v>
      </c>
      <c r="J1836" s="176"/>
      <c r="K1836" s="69"/>
      <c r="L1836" s="69"/>
      <c r="M1836" s="69"/>
      <c r="N1836" s="69"/>
      <c r="O1836" s="69"/>
      <c r="P1836" s="69"/>
      <c r="Q1836" s="69"/>
      <c r="R1836" s="69"/>
    </row>
    <row r="1837" spans="1:18" s="3" customFormat="1" ht="48" customHeight="1">
      <c r="A1837" s="359" t="s">
        <v>1170</v>
      </c>
      <c r="B1837" s="49">
        <v>793</v>
      </c>
      <c r="C1837" s="15" t="s">
        <v>160</v>
      </c>
      <c r="D1837" s="15" t="s">
        <v>171</v>
      </c>
      <c r="E1837" s="15" t="s">
        <v>260</v>
      </c>
      <c r="F1837" s="15"/>
      <c r="G1837" s="70">
        <f>G1840+G1846+G1849+G1854+G1858+G1850+G1841+G1859</f>
        <v>3461630</v>
      </c>
      <c r="H1837" s="70">
        <f t="shared" ref="H1837:I1837" si="502">H1840+H1846+H1849+H1854</f>
        <v>25000</v>
      </c>
      <c r="I1837" s="70">
        <f t="shared" si="502"/>
        <v>25000</v>
      </c>
      <c r="J1837" s="176"/>
      <c r="K1837" s="62"/>
      <c r="L1837" s="62"/>
      <c r="M1837" s="62"/>
      <c r="N1837" s="62"/>
      <c r="O1837" s="62"/>
      <c r="P1837" s="62"/>
      <c r="Q1837" s="62"/>
      <c r="R1837" s="62"/>
    </row>
    <row r="1838" spans="1:18" s="3" customFormat="1" ht="38.25" hidden="1" customHeight="1">
      <c r="A1838" s="16" t="s">
        <v>516</v>
      </c>
      <c r="B1838" s="49">
        <v>793</v>
      </c>
      <c r="C1838" s="15" t="s">
        <v>160</v>
      </c>
      <c r="D1838" s="15" t="s">
        <v>171</v>
      </c>
      <c r="E1838" s="15" t="s">
        <v>517</v>
      </c>
      <c r="F1838" s="15"/>
      <c r="G1838" s="70">
        <f>G1839</f>
        <v>0</v>
      </c>
      <c r="H1838" s="70">
        <f t="shared" ref="H1838:I1838" si="503">H1839</f>
        <v>0</v>
      </c>
      <c r="I1838" s="70">
        <f t="shared" si="503"/>
        <v>0</v>
      </c>
      <c r="J1838" s="346"/>
      <c r="K1838" s="62"/>
      <c r="L1838" s="62"/>
      <c r="M1838" s="62"/>
      <c r="N1838" s="62"/>
      <c r="O1838" s="62"/>
      <c r="P1838" s="62"/>
      <c r="Q1838" s="62"/>
      <c r="R1838" s="62"/>
    </row>
    <row r="1839" spans="1:18" s="3" customFormat="1" ht="38.25" hidden="1" customHeight="1">
      <c r="A1839" s="16" t="s">
        <v>35</v>
      </c>
      <c r="B1839" s="49">
        <v>793</v>
      </c>
      <c r="C1839" s="15" t="s">
        <v>160</v>
      </c>
      <c r="D1839" s="15" t="s">
        <v>171</v>
      </c>
      <c r="E1839" s="15" t="s">
        <v>517</v>
      </c>
      <c r="F1839" s="15" t="s">
        <v>36</v>
      </c>
      <c r="G1839" s="70">
        <f>G1840</f>
        <v>0</v>
      </c>
      <c r="H1839" s="70">
        <f t="shared" ref="H1839:I1839" si="504">H1840</f>
        <v>0</v>
      </c>
      <c r="I1839" s="70">
        <f t="shared" si="504"/>
        <v>0</v>
      </c>
      <c r="J1839" s="346"/>
      <c r="K1839" s="62"/>
      <c r="L1839" s="62"/>
      <c r="M1839" s="62"/>
      <c r="N1839" s="62"/>
      <c r="O1839" s="62"/>
      <c r="P1839" s="62"/>
      <c r="Q1839" s="62"/>
      <c r="R1839" s="62"/>
    </row>
    <row r="1840" spans="1:18" s="3" customFormat="1" ht="38.25" hidden="1" customHeight="1">
      <c r="A1840" s="16" t="s">
        <v>37</v>
      </c>
      <c r="B1840" s="49">
        <v>793</v>
      </c>
      <c r="C1840" s="15" t="s">
        <v>160</v>
      </c>
      <c r="D1840" s="15" t="s">
        <v>171</v>
      </c>
      <c r="E1840" s="15" t="s">
        <v>517</v>
      </c>
      <c r="F1840" s="15" t="s">
        <v>38</v>
      </c>
      <c r="G1840" s="70"/>
      <c r="H1840" s="70"/>
      <c r="I1840" s="70"/>
      <c r="J1840" s="176"/>
      <c r="K1840" s="62"/>
      <c r="L1840" s="62"/>
      <c r="M1840" s="62"/>
      <c r="N1840" s="62"/>
      <c r="O1840" s="62"/>
      <c r="P1840" s="62"/>
      <c r="Q1840" s="62"/>
      <c r="R1840" s="62"/>
    </row>
    <row r="1841" spans="1:20" s="3" customFormat="1" ht="46.5" hidden="1" customHeight="1">
      <c r="A1841" s="16" t="s">
        <v>1044</v>
      </c>
      <c r="B1841" s="49">
        <v>793</v>
      </c>
      <c r="C1841" s="15" t="s">
        <v>160</v>
      </c>
      <c r="D1841" s="15" t="s">
        <v>171</v>
      </c>
      <c r="E1841" s="15" t="s">
        <v>1043</v>
      </c>
      <c r="F1841" s="15"/>
      <c r="G1841" s="70">
        <f t="shared" ref="G1841:I1842" si="505">G1842</f>
        <v>0</v>
      </c>
      <c r="H1841" s="70">
        <f t="shared" si="505"/>
        <v>0</v>
      </c>
      <c r="I1841" s="70">
        <f t="shared" si="505"/>
        <v>0</v>
      </c>
      <c r="J1841" s="176"/>
      <c r="K1841" s="62"/>
      <c r="L1841" s="62"/>
      <c r="M1841" s="62"/>
      <c r="N1841" s="62"/>
      <c r="O1841" s="62"/>
      <c r="P1841" s="62"/>
      <c r="Q1841" s="62"/>
      <c r="R1841" s="62"/>
    </row>
    <row r="1842" spans="1:20" s="3" customFormat="1" ht="38.25" hidden="1" customHeight="1">
      <c r="A1842" s="16" t="s">
        <v>35</v>
      </c>
      <c r="B1842" s="49">
        <v>793</v>
      </c>
      <c r="C1842" s="15" t="s">
        <v>160</v>
      </c>
      <c r="D1842" s="15" t="s">
        <v>171</v>
      </c>
      <c r="E1842" s="15" t="s">
        <v>1043</v>
      </c>
      <c r="F1842" s="15" t="s">
        <v>36</v>
      </c>
      <c r="G1842" s="70">
        <f t="shared" si="505"/>
        <v>0</v>
      </c>
      <c r="H1842" s="70">
        <f t="shared" si="505"/>
        <v>0</v>
      </c>
      <c r="I1842" s="70">
        <f t="shared" si="505"/>
        <v>0</v>
      </c>
      <c r="J1842" s="176"/>
      <c r="K1842" s="62"/>
      <c r="L1842" s="62"/>
      <c r="M1842" s="62"/>
      <c r="N1842" s="62"/>
      <c r="O1842" s="62"/>
      <c r="P1842" s="62"/>
      <c r="Q1842" s="62"/>
      <c r="R1842" s="62"/>
    </row>
    <row r="1843" spans="1:20" s="3" customFormat="1" ht="38.25" hidden="1" customHeight="1">
      <c r="A1843" s="16" t="s">
        <v>37</v>
      </c>
      <c r="B1843" s="49">
        <v>793</v>
      </c>
      <c r="C1843" s="15" t="s">
        <v>160</v>
      </c>
      <c r="D1843" s="15" t="s">
        <v>171</v>
      </c>
      <c r="E1843" s="15" t="s">
        <v>1043</v>
      </c>
      <c r="F1843" s="15" t="s">
        <v>38</v>
      </c>
      <c r="G1843" s="70"/>
      <c r="H1843" s="70"/>
      <c r="I1843" s="70"/>
      <c r="J1843" s="176"/>
      <c r="K1843" s="62"/>
      <c r="L1843" s="62"/>
      <c r="M1843" s="62"/>
      <c r="N1843" s="62"/>
      <c r="O1843" s="62"/>
      <c r="P1843" s="62"/>
      <c r="Q1843" s="62"/>
      <c r="R1843" s="62"/>
    </row>
    <row r="1844" spans="1:20" s="3" customFormat="1" ht="38.25" customHeight="1">
      <c r="A1844" s="16" t="s">
        <v>472</v>
      </c>
      <c r="B1844" s="49">
        <v>793</v>
      </c>
      <c r="C1844" s="15" t="s">
        <v>160</v>
      </c>
      <c r="D1844" s="15" t="s">
        <v>171</v>
      </c>
      <c r="E1844" s="15" t="s">
        <v>373</v>
      </c>
      <c r="F1844" s="15"/>
      <c r="G1844" s="70">
        <f t="shared" ref="G1844:I1845" si="506">G1845</f>
        <v>500000</v>
      </c>
      <c r="H1844" s="70">
        <f t="shared" si="506"/>
        <v>0</v>
      </c>
      <c r="I1844" s="70">
        <f t="shared" si="506"/>
        <v>0</v>
      </c>
      <c r="J1844" s="176"/>
      <c r="K1844" s="62"/>
      <c r="L1844" s="62"/>
      <c r="M1844" s="62"/>
      <c r="N1844" s="62"/>
      <c r="O1844" s="62"/>
      <c r="P1844" s="62"/>
      <c r="Q1844" s="62"/>
      <c r="R1844" s="62"/>
    </row>
    <row r="1845" spans="1:20" s="3" customFormat="1" ht="38.25" customHeight="1">
      <c r="A1845" s="16" t="s">
        <v>35</v>
      </c>
      <c r="B1845" s="49">
        <v>793</v>
      </c>
      <c r="C1845" s="15" t="s">
        <v>160</v>
      </c>
      <c r="D1845" s="15" t="s">
        <v>171</v>
      </c>
      <c r="E1845" s="15" t="s">
        <v>373</v>
      </c>
      <c r="F1845" s="15" t="s">
        <v>36</v>
      </c>
      <c r="G1845" s="70">
        <f t="shared" si="506"/>
        <v>500000</v>
      </c>
      <c r="H1845" s="70">
        <f t="shared" si="506"/>
        <v>0</v>
      </c>
      <c r="I1845" s="70">
        <f t="shared" si="506"/>
        <v>0</v>
      </c>
      <c r="J1845" s="176"/>
      <c r="K1845" s="62"/>
      <c r="L1845" s="62"/>
      <c r="M1845" s="62"/>
      <c r="N1845" s="62"/>
      <c r="O1845" s="62"/>
      <c r="P1845" s="62"/>
      <c r="Q1845" s="62"/>
      <c r="R1845" s="62"/>
    </row>
    <row r="1846" spans="1:20" s="3" customFormat="1" ht="38.25" customHeight="1">
      <c r="A1846" s="16" t="s">
        <v>37</v>
      </c>
      <c r="B1846" s="49">
        <v>793</v>
      </c>
      <c r="C1846" s="15" t="s">
        <v>160</v>
      </c>
      <c r="D1846" s="15" t="s">
        <v>171</v>
      </c>
      <c r="E1846" s="15" t="s">
        <v>373</v>
      </c>
      <c r="F1846" s="15" t="s">
        <v>38</v>
      </c>
      <c r="G1846" s="70">
        <v>500000</v>
      </c>
      <c r="H1846" s="70">
        <v>0</v>
      </c>
      <c r="I1846" s="70">
        <v>0</v>
      </c>
      <c r="J1846" s="176"/>
      <c r="K1846" s="62"/>
      <c r="L1846" s="62"/>
      <c r="M1846" s="62"/>
      <c r="N1846" s="62"/>
      <c r="O1846" s="62"/>
      <c r="P1846" s="62"/>
      <c r="Q1846" s="62"/>
      <c r="R1846" s="62"/>
    </row>
    <row r="1847" spans="1:20" s="3" customFormat="1" ht="38.25" customHeight="1">
      <c r="A1847" s="16" t="s">
        <v>376</v>
      </c>
      <c r="B1847" s="49">
        <v>793</v>
      </c>
      <c r="C1847" s="15" t="s">
        <v>160</v>
      </c>
      <c r="D1847" s="15" t="s">
        <v>171</v>
      </c>
      <c r="E1847" s="15" t="s">
        <v>374</v>
      </c>
      <c r="F1847" s="15"/>
      <c r="G1847" s="70">
        <f t="shared" ref="G1847:I1851" si="507">G1848</f>
        <v>380000</v>
      </c>
      <c r="H1847" s="70">
        <f t="shared" si="507"/>
        <v>0</v>
      </c>
      <c r="I1847" s="70">
        <f t="shared" si="507"/>
        <v>0</v>
      </c>
      <c r="J1847" s="176"/>
      <c r="K1847" s="62"/>
      <c r="L1847" s="62"/>
      <c r="M1847" s="62"/>
      <c r="N1847" s="62"/>
      <c r="O1847" s="62"/>
      <c r="P1847" s="62"/>
      <c r="Q1847" s="62"/>
      <c r="R1847" s="62"/>
    </row>
    <row r="1848" spans="1:20" s="3" customFormat="1" ht="38.25" customHeight="1">
      <c r="A1848" s="16" t="s">
        <v>35</v>
      </c>
      <c r="B1848" s="49">
        <v>793</v>
      </c>
      <c r="C1848" s="15" t="s">
        <v>160</v>
      </c>
      <c r="D1848" s="15" t="s">
        <v>171</v>
      </c>
      <c r="E1848" s="15" t="s">
        <v>374</v>
      </c>
      <c r="F1848" s="15" t="s">
        <v>36</v>
      </c>
      <c r="G1848" s="70">
        <f t="shared" si="507"/>
        <v>380000</v>
      </c>
      <c r="H1848" s="70">
        <f t="shared" si="507"/>
        <v>0</v>
      </c>
      <c r="I1848" s="70">
        <f t="shared" si="507"/>
        <v>0</v>
      </c>
      <c r="J1848" s="176"/>
      <c r="K1848" s="62"/>
      <c r="L1848" s="62"/>
      <c r="M1848" s="62"/>
      <c r="N1848" s="62"/>
      <c r="O1848" s="62"/>
      <c r="P1848" s="62"/>
      <c r="Q1848" s="62"/>
      <c r="R1848" s="62"/>
    </row>
    <row r="1849" spans="1:20" s="3" customFormat="1" ht="39.75" customHeight="1">
      <c r="A1849" s="16" t="s">
        <v>37</v>
      </c>
      <c r="B1849" s="49">
        <v>793</v>
      </c>
      <c r="C1849" s="15" t="s">
        <v>160</v>
      </c>
      <c r="D1849" s="15" t="s">
        <v>171</v>
      </c>
      <c r="E1849" s="15" t="s">
        <v>374</v>
      </c>
      <c r="F1849" s="15" t="s">
        <v>38</v>
      </c>
      <c r="G1849" s="70">
        <v>380000</v>
      </c>
      <c r="H1849" s="70">
        <v>0</v>
      </c>
      <c r="I1849" s="70">
        <v>0</v>
      </c>
      <c r="J1849" s="176"/>
      <c r="K1849" s="62"/>
      <c r="L1849" s="62"/>
      <c r="M1849" s="62"/>
      <c r="N1849" s="62"/>
      <c r="O1849" s="62"/>
      <c r="P1849" s="62"/>
      <c r="Q1849" s="62"/>
      <c r="R1849" s="62"/>
    </row>
    <row r="1850" spans="1:20" s="3" customFormat="1" ht="38.25" customHeight="1">
      <c r="A1850" s="16" t="s">
        <v>1027</v>
      </c>
      <c r="B1850" s="49">
        <v>793</v>
      </c>
      <c r="C1850" s="15" t="s">
        <v>160</v>
      </c>
      <c r="D1850" s="15" t="s">
        <v>171</v>
      </c>
      <c r="E1850" s="15" t="s">
        <v>1026</v>
      </c>
      <c r="F1850" s="15"/>
      <c r="G1850" s="70">
        <f t="shared" si="507"/>
        <v>2000000</v>
      </c>
      <c r="H1850" s="70">
        <f t="shared" si="507"/>
        <v>2000000</v>
      </c>
      <c r="I1850" s="70">
        <f t="shared" si="507"/>
        <v>2000000</v>
      </c>
      <c r="J1850" s="176"/>
      <c r="K1850" s="62"/>
      <c r="L1850" s="62"/>
      <c r="M1850" s="62"/>
      <c r="N1850" s="62"/>
      <c r="O1850" s="62"/>
      <c r="P1850" s="62"/>
      <c r="Q1850" s="62"/>
      <c r="R1850" s="62"/>
    </row>
    <row r="1851" spans="1:20" s="3" customFormat="1" ht="38.25" customHeight="1">
      <c r="A1851" s="16" t="s">
        <v>35</v>
      </c>
      <c r="B1851" s="49">
        <v>793</v>
      </c>
      <c r="C1851" s="15" t="s">
        <v>160</v>
      </c>
      <c r="D1851" s="15" t="s">
        <v>171</v>
      </c>
      <c r="E1851" s="15" t="s">
        <v>1026</v>
      </c>
      <c r="F1851" s="15" t="s">
        <v>36</v>
      </c>
      <c r="G1851" s="70">
        <f t="shared" si="507"/>
        <v>2000000</v>
      </c>
      <c r="H1851" s="70">
        <f t="shared" si="507"/>
        <v>2000000</v>
      </c>
      <c r="I1851" s="70">
        <f t="shared" si="507"/>
        <v>2000000</v>
      </c>
      <c r="J1851" s="176"/>
      <c r="K1851" s="62"/>
      <c r="L1851" s="62"/>
      <c r="M1851" s="62"/>
      <c r="N1851" s="62"/>
      <c r="O1851" s="62"/>
      <c r="P1851" s="62"/>
      <c r="Q1851" s="62"/>
      <c r="R1851" s="62"/>
    </row>
    <row r="1852" spans="1:20" s="3" customFormat="1" ht="39.75" customHeight="1">
      <c r="A1852" s="16" t="s">
        <v>37</v>
      </c>
      <c r="B1852" s="49">
        <v>793</v>
      </c>
      <c r="C1852" s="15" t="s">
        <v>160</v>
      </c>
      <c r="D1852" s="15" t="s">
        <v>171</v>
      </c>
      <c r="E1852" s="15" t="s">
        <v>1026</v>
      </c>
      <c r="F1852" s="15" t="s">
        <v>38</v>
      </c>
      <c r="G1852" s="70">
        <v>2000000</v>
      </c>
      <c r="H1852" s="70">
        <f>2000000</f>
        <v>2000000</v>
      </c>
      <c r="I1852" s="70">
        <f>2000000</f>
        <v>2000000</v>
      </c>
      <c r="J1852" s="176"/>
      <c r="K1852" s="62"/>
      <c r="L1852" s="62"/>
      <c r="M1852" s="62"/>
      <c r="N1852" s="62"/>
      <c r="O1852" s="62"/>
      <c r="P1852" s="62"/>
      <c r="Q1852" s="62"/>
      <c r="R1852" s="62"/>
    </row>
    <row r="1853" spans="1:20" s="3" customFormat="1" ht="35.25" customHeight="1">
      <c r="A1853" s="16" t="s">
        <v>127</v>
      </c>
      <c r="B1853" s="49">
        <v>793</v>
      </c>
      <c r="C1853" s="15" t="s">
        <v>160</v>
      </c>
      <c r="D1853" s="15" t="s">
        <v>171</v>
      </c>
      <c r="E1853" s="15" t="s">
        <v>284</v>
      </c>
      <c r="F1853" s="15"/>
      <c r="G1853" s="70">
        <f>G1855</f>
        <v>25000</v>
      </c>
      <c r="H1853" s="70">
        <f>H1855</f>
        <v>25000</v>
      </c>
      <c r="I1853" s="70">
        <f>I1855</f>
        <v>25000</v>
      </c>
      <c r="J1853" s="176"/>
      <c r="K1853" s="62"/>
      <c r="L1853" s="62"/>
      <c r="M1853" s="62"/>
      <c r="N1853" s="62"/>
      <c r="O1853" s="62"/>
      <c r="P1853" s="62"/>
      <c r="Q1853" s="62"/>
      <c r="R1853" s="62"/>
    </row>
    <row r="1854" spans="1:20" s="3" customFormat="1" ht="38.25" customHeight="1">
      <c r="A1854" s="16" t="s">
        <v>35</v>
      </c>
      <c r="B1854" s="49">
        <v>793</v>
      </c>
      <c r="C1854" s="15" t="s">
        <v>160</v>
      </c>
      <c r="D1854" s="15" t="s">
        <v>171</v>
      </c>
      <c r="E1854" s="15" t="s">
        <v>284</v>
      </c>
      <c r="F1854" s="15" t="s">
        <v>36</v>
      </c>
      <c r="G1854" s="70">
        <f>G1855</f>
        <v>25000</v>
      </c>
      <c r="H1854" s="70">
        <f>H1855</f>
        <v>25000</v>
      </c>
      <c r="I1854" s="70">
        <f>I1855</f>
        <v>25000</v>
      </c>
      <c r="J1854" s="176"/>
      <c r="K1854" s="62"/>
      <c r="L1854" s="62"/>
      <c r="M1854" s="62"/>
      <c r="N1854" s="62"/>
      <c r="O1854" s="62"/>
      <c r="P1854" s="62"/>
      <c r="Q1854" s="62"/>
      <c r="R1854" s="62"/>
    </row>
    <row r="1855" spans="1:20" s="3" customFormat="1" ht="46.5" customHeight="1">
      <c r="A1855" s="16" t="s">
        <v>37</v>
      </c>
      <c r="B1855" s="49">
        <v>793</v>
      </c>
      <c r="C1855" s="15" t="s">
        <v>160</v>
      </c>
      <c r="D1855" s="15" t="s">
        <v>171</v>
      </c>
      <c r="E1855" s="15" t="s">
        <v>284</v>
      </c>
      <c r="F1855" s="15" t="s">
        <v>38</v>
      </c>
      <c r="G1855" s="70">
        <v>25000</v>
      </c>
      <c r="H1855" s="70">
        <v>25000</v>
      </c>
      <c r="I1855" s="70">
        <v>25000</v>
      </c>
      <c r="J1855" s="176"/>
      <c r="K1855" s="62"/>
      <c r="L1855" s="62"/>
      <c r="M1855" s="62"/>
      <c r="N1855" s="62"/>
      <c r="O1855" s="62"/>
      <c r="P1855" s="62"/>
      <c r="Q1855" s="62"/>
      <c r="R1855" s="62"/>
      <c r="S1855" s="62"/>
      <c r="T1855" s="62"/>
    </row>
    <row r="1856" spans="1:20" s="3" customFormat="1" ht="129.75" hidden="1" customHeight="1">
      <c r="A1856" s="16" t="s">
        <v>978</v>
      </c>
      <c r="B1856" s="49">
        <v>793</v>
      </c>
      <c r="C1856" s="15" t="s">
        <v>160</v>
      </c>
      <c r="D1856" s="15" t="s">
        <v>171</v>
      </c>
      <c r="E1856" s="15" t="s">
        <v>977</v>
      </c>
      <c r="F1856" s="15"/>
      <c r="G1856" s="70">
        <f>G1857</f>
        <v>0</v>
      </c>
      <c r="H1856" s="70">
        <f t="shared" ref="H1856:I1857" si="508">H1857</f>
        <v>0</v>
      </c>
      <c r="I1856" s="70">
        <f t="shared" si="508"/>
        <v>0</v>
      </c>
      <c r="J1856" s="346"/>
      <c r="K1856" s="62"/>
      <c r="L1856" s="62"/>
      <c r="M1856" s="62"/>
      <c r="N1856" s="62"/>
      <c r="O1856" s="62"/>
      <c r="P1856" s="62"/>
      <c r="Q1856" s="62"/>
      <c r="R1856" s="62"/>
    </row>
    <row r="1857" spans="1:20" s="3" customFormat="1" ht="38.25" hidden="1" customHeight="1">
      <c r="A1857" s="16" t="s">
        <v>62</v>
      </c>
      <c r="B1857" s="49">
        <v>793</v>
      </c>
      <c r="C1857" s="15" t="s">
        <v>160</v>
      </c>
      <c r="D1857" s="15" t="s">
        <v>171</v>
      </c>
      <c r="E1857" s="15" t="s">
        <v>977</v>
      </c>
      <c r="F1857" s="15" t="s">
        <v>63</v>
      </c>
      <c r="G1857" s="70">
        <f>G1858</f>
        <v>0</v>
      </c>
      <c r="H1857" s="70">
        <f t="shared" si="508"/>
        <v>0</v>
      </c>
      <c r="I1857" s="70">
        <f t="shared" si="508"/>
        <v>0</v>
      </c>
      <c r="J1857" s="346"/>
      <c r="K1857" s="62"/>
      <c r="L1857" s="62"/>
      <c r="M1857" s="62"/>
      <c r="N1857" s="62"/>
      <c r="O1857" s="62"/>
      <c r="P1857" s="62"/>
      <c r="Q1857" s="62"/>
      <c r="R1857" s="62"/>
    </row>
    <row r="1858" spans="1:20" s="3" customFormat="1" ht="38.25" hidden="1" customHeight="1">
      <c r="A1858" s="16" t="s">
        <v>178</v>
      </c>
      <c r="B1858" s="49">
        <v>793</v>
      </c>
      <c r="C1858" s="15" t="s">
        <v>160</v>
      </c>
      <c r="D1858" s="15" t="s">
        <v>171</v>
      </c>
      <c r="E1858" s="15" t="s">
        <v>977</v>
      </c>
      <c r="F1858" s="15" t="s">
        <v>179</v>
      </c>
      <c r="G1858" s="70"/>
      <c r="H1858" s="70"/>
      <c r="I1858" s="70"/>
      <c r="J1858" s="176"/>
      <c r="K1858" s="62"/>
      <c r="L1858" s="62"/>
      <c r="M1858" s="62"/>
      <c r="N1858" s="62"/>
      <c r="O1858" s="62"/>
      <c r="P1858" s="62"/>
      <c r="Q1858" s="62"/>
      <c r="R1858" s="62"/>
    </row>
    <row r="1859" spans="1:20" s="18" customFormat="1" ht="39" customHeight="1">
      <c r="A1859" s="16" t="s">
        <v>1135</v>
      </c>
      <c r="B1859" s="49">
        <v>793</v>
      </c>
      <c r="C1859" s="15" t="s">
        <v>160</v>
      </c>
      <c r="D1859" s="15" t="s">
        <v>171</v>
      </c>
      <c r="E1859" s="15" t="s">
        <v>1132</v>
      </c>
      <c r="F1859" s="15"/>
      <c r="G1859" s="70">
        <f>G1861</f>
        <v>556630</v>
      </c>
      <c r="H1859" s="70">
        <f>H1861</f>
        <v>0</v>
      </c>
      <c r="I1859" s="70">
        <f>I1861</f>
        <v>0</v>
      </c>
      <c r="J1859" s="176"/>
      <c r="K1859" s="184"/>
      <c r="L1859" s="184"/>
      <c r="M1859" s="184"/>
      <c r="N1859" s="184"/>
      <c r="O1859" s="184"/>
      <c r="P1859" s="184"/>
      <c r="Q1859" s="184"/>
      <c r="R1859" s="184"/>
    </row>
    <row r="1860" spans="1:20" s="18" customFormat="1" ht="39" customHeight="1">
      <c r="A1860" s="16" t="s">
        <v>1092</v>
      </c>
      <c r="B1860" s="49">
        <v>793</v>
      </c>
      <c r="C1860" s="15" t="s">
        <v>160</v>
      </c>
      <c r="D1860" s="15" t="s">
        <v>171</v>
      </c>
      <c r="E1860" s="15" t="s">
        <v>1132</v>
      </c>
      <c r="F1860" s="15"/>
      <c r="G1860" s="70">
        <f>G1861</f>
        <v>556630</v>
      </c>
      <c r="H1860" s="70">
        <f t="shared" ref="H1860" si="509">H1861</f>
        <v>0</v>
      </c>
      <c r="I1860" s="70">
        <f t="shared" ref="I1860" si="510">I1861</f>
        <v>0</v>
      </c>
      <c r="J1860" s="176"/>
      <c r="K1860" s="184"/>
      <c r="L1860" s="184"/>
      <c r="M1860" s="184"/>
      <c r="N1860" s="184"/>
      <c r="O1860" s="184"/>
      <c r="P1860" s="184"/>
      <c r="Q1860" s="184"/>
      <c r="R1860" s="184"/>
    </row>
    <row r="1861" spans="1:20" ht="30.75" customHeight="1">
      <c r="A1861" s="16" t="s">
        <v>35</v>
      </c>
      <c r="B1861" s="49">
        <v>793</v>
      </c>
      <c r="C1861" s="15" t="s">
        <v>160</v>
      </c>
      <c r="D1861" s="15" t="s">
        <v>171</v>
      </c>
      <c r="E1861" s="15" t="s">
        <v>1132</v>
      </c>
      <c r="F1861" s="15" t="s">
        <v>36</v>
      </c>
      <c r="G1861" s="70">
        <f t="shared" ref="G1861:I1861" si="511">G1862</f>
        <v>556630</v>
      </c>
      <c r="H1861" s="70">
        <f t="shared" si="511"/>
        <v>0</v>
      </c>
      <c r="I1861" s="70">
        <f t="shared" si="511"/>
        <v>0</v>
      </c>
      <c r="J1861" s="176"/>
      <c r="K1861" s="69"/>
      <c r="L1861" s="69"/>
      <c r="M1861" s="69"/>
      <c r="N1861" s="69"/>
      <c r="O1861" s="69"/>
      <c r="P1861" s="69"/>
      <c r="Q1861" s="69"/>
      <c r="R1861" s="69"/>
    </row>
    <row r="1862" spans="1:20" s="18" customFormat="1" ht="34.5" customHeight="1">
      <c r="A1862" s="16" t="s">
        <v>37</v>
      </c>
      <c r="B1862" s="49">
        <v>793</v>
      </c>
      <c r="C1862" s="15" t="s">
        <v>160</v>
      </c>
      <c r="D1862" s="15" t="s">
        <v>171</v>
      </c>
      <c r="E1862" s="15" t="s">
        <v>1132</v>
      </c>
      <c r="F1862" s="15" t="s">
        <v>38</v>
      </c>
      <c r="G1862" s="70">
        <v>556630</v>
      </c>
      <c r="H1862" s="70">
        <v>0</v>
      </c>
      <c r="I1862" s="70">
        <v>0</v>
      </c>
      <c r="J1862" s="176"/>
      <c r="K1862" s="184"/>
      <c r="L1862" s="184"/>
      <c r="M1862" s="184"/>
      <c r="N1862" s="184"/>
      <c r="O1862" s="184"/>
      <c r="P1862" s="184"/>
      <c r="Q1862" s="184"/>
      <c r="R1862" s="184"/>
    </row>
    <row r="1863" spans="1:20" ht="16.5" hidden="1" customHeight="1">
      <c r="A1863" s="11" t="s">
        <v>24</v>
      </c>
      <c r="B1863" s="7" t="s">
        <v>818</v>
      </c>
      <c r="C1863" s="7" t="s">
        <v>25</v>
      </c>
      <c r="D1863" s="7"/>
      <c r="E1863" s="7"/>
      <c r="F1863" s="7"/>
      <c r="G1863" s="12">
        <f>G1864</f>
        <v>0</v>
      </c>
      <c r="H1863" s="12">
        <f t="shared" ref="H1863:I1863" si="512">H1864</f>
        <v>0</v>
      </c>
      <c r="I1863" s="12">
        <f t="shared" si="512"/>
        <v>0</v>
      </c>
      <c r="J1863" s="322"/>
      <c r="K1863" s="322"/>
      <c r="L1863" s="322"/>
      <c r="M1863" s="322"/>
      <c r="N1863" s="322"/>
      <c r="O1863" s="322"/>
      <c r="P1863" s="69"/>
      <c r="Q1863" s="69"/>
      <c r="R1863" s="69"/>
      <c r="S1863" s="69"/>
      <c r="T1863" s="69"/>
    </row>
    <row r="1864" spans="1:20" ht="14.25" hidden="1" customHeight="1">
      <c r="A1864" s="16" t="s">
        <v>280</v>
      </c>
      <c r="B1864" s="14">
        <v>793</v>
      </c>
      <c r="C1864" s="15" t="s">
        <v>25</v>
      </c>
      <c r="D1864" s="15" t="s">
        <v>25</v>
      </c>
      <c r="E1864" s="15"/>
      <c r="F1864" s="14"/>
      <c r="G1864" s="70">
        <f>G1873+G1865+G1880</f>
        <v>0</v>
      </c>
      <c r="H1864" s="70">
        <f t="shared" ref="H1864:I1864" si="513">H1873+H1865</f>
        <v>0</v>
      </c>
      <c r="I1864" s="70">
        <f t="shared" si="513"/>
        <v>0</v>
      </c>
      <c r="J1864" s="176"/>
      <c r="K1864" s="69"/>
      <c r="L1864" s="69"/>
      <c r="M1864" s="69"/>
      <c r="N1864" s="69"/>
      <c r="O1864" s="69"/>
      <c r="P1864" s="69"/>
      <c r="Q1864" s="69"/>
      <c r="R1864" s="69"/>
      <c r="S1864" s="69"/>
      <c r="T1864" s="69"/>
    </row>
    <row r="1865" spans="1:20" ht="32.25" hidden="1" customHeight="1">
      <c r="A1865" s="16" t="s">
        <v>466</v>
      </c>
      <c r="B1865" s="14">
        <v>757</v>
      </c>
      <c r="C1865" s="15" t="s">
        <v>25</v>
      </c>
      <c r="D1865" s="15" t="s">
        <v>25</v>
      </c>
      <c r="E1865" s="15" t="s">
        <v>394</v>
      </c>
      <c r="F1865" s="15"/>
      <c r="G1865" s="70">
        <f>G1866</f>
        <v>0</v>
      </c>
      <c r="H1865" s="70">
        <f>H1867</f>
        <v>0</v>
      </c>
      <c r="I1865" s="70">
        <f>I1867</f>
        <v>0</v>
      </c>
      <c r="J1865" s="176"/>
      <c r="K1865" s="69"/>
      <c r="L1865" s="69"/>
      <c r="M1865" s="69"/>
      <c r="N1865" s="69"/>
      <c r="O1865" s="69"/>
      <c r="P1865" s="69"/>
      <c r="Q1865" s="69"/>
      <c r="R1865" s="69"/>
      <c r="S1865" s="69"/>
      <c r="T1865" s="69"/>
    </row>
    <row r="1866" spans="1:20" ht="22.5" hidden="1" customHeight="1">
      <c r="A1866" s="16" t="s">
        <v>118</v>
      </c>
      <c r="B1866" s="14">
        <v>757</v>
      </c>
      <c r="C1866" s="15" t="s">
        <v>25</v>
      </c>
      <c r="D1866" s="15" t="s">
        <v>25</v>
      </c>
      <c r="E1866" s="15" t="s">
        <v>590</v>
      </c>
      <c r="F1866" s="15"/>
      <c r="G1866" s="70">
        <f>G1867+G1870</f>
        <v>0</v>
      </c>
      <c r="H1866" s="70">
        <f t="shared" ref="H1866:I1866" si="514">H1867+H1870</f>
        <v>0</v>
      </c>
      <c r="I1866" s="70">
        <f t="shared" si="514"/>
        <v>0</v>
      </c>
      <c r="J1866" s="176"/>
      <c r="K1866" s="69"/>
      <c r="L1866" s="69"/>
      <c r="M1866" s="69"/>
      <c r="N1866" s="69"/>
      <c r="O1866" s="69"/>
      <c r="P1866" s="69"/>
      <c r="Q1866" s="69"/>
      <c r="R1866" s="69"/>
      <c r="S1866" s="69"/>
      <c r="T1866" s="69"/>
    </row>
    <row r="1867" spans="1:20" ht="52.8" hidden="1">
      <c r="A1867" s="16" t="s">
        <v>126</v>
      </c>
      <c r="B1867" s="14">
        <v>757</v>
      </c>
      <c r="C1867" s="15" t="s">
        <v>25</v>
      </c>
      <c r="D1867" s="15" t="s">
        <v>25</v>
      </c>
      <c r="E1867" s="15" t="s">
        <v>189</v>
      </c>
      <c r="F1867" s="15"/>
      <c r="G1867" s="70">
        <f t="shared" ref="G1867:I1868" si="515">G1868</f>
        <v>0</v>
      </c>
      <c r="H1867" s="70">
        <f t="shared" si="515"/>
        <v>0</v>
      </c>
      <c r="I1867" s="70">
        <f t="shared" si="515"/>
        <v>0</v>
      </c>
      <c r="J1867" s="176"/>
      <c r="K1867" s="69"/>
      <c r="L1867" s="69"/>
      <c r="M1867" s="69"/>
      <c r="N1867" s="69"/>
      <c r="O1867" s="69"/>
      <c r="P1867" s="69"/>
      <c r="Q1867" s="69"/>
      <c r="R1867" s="69"/>
      <c r="S1867" s="69"/>
      <c r="T1867" s="69"/>
    </row>
    <row r="1868" spans="1:20" ht="26.4" hidden="1">
      <c r="A1868" s="16" t="s">
        <v>29</v>
      </c>
      <c r="B1868" s="14">
        <v>757</v>
      </c>
      <c r="C1868" s="15" t="s">
        <v>25</v>
      </c>
      <c r="D1868" s="15" t="s">
        <v>25</v>
      </c>
      <c r="E1868" s="15" t="s">
        <v>189</v>
      </c>
      <c r="F1868" s="15" t="s">
        <v>30</v>
      </c>
      <c r="G1868" s="70">
        <f t="shared" si="515"/>
        <v>0</v>
      </c>
      <c r="H1868" s="70">
        <f t="shared" si="515"/>
        <v>0</v>
      </c>
      <c r="I1868" s="70">
        <f t="shared" si="515"/>
        <v>0</v>
      </c>
      <c r="J1868" s="176"/>
      <c r="K1868" s="69"/>
      <c r="L1868" s="69"/>
      <c r="M1868" s="69"/>
      <c r="N1868" s="69"/>
      <c r="O1868" s="69"/>
      <c r="P1868" s="69"/>
      <c r="Q1868" s="69"/>
      <c r="R1868" s="69"/>
      <c r="S1868" s="69"/>
      <c r="T1868" s="69"/>
    </row>
    <row r="1869" spans="1:20" ht="19.5" hidden="1" customHeight="1">
      <c r="A1869" s="16" t="s">
        <v>31</v>
      </c>
      <c r="B1869" s="14">
        <v>757</v>
      </c>
      <c r="C1869" s="15" t="s">
        <v>25</v>
      </c>
      <c r="D1869" s="15" t="s">
        <v>25</v>
      </c>
      <c r="E1869" s="15" t="s">
        <v>189</v>
      </c>
      <c r="F1869" s="15" t="s">
        <v>32</v>
      </c>
      <c r="G1869" s="70"/>
      <c r="H1869" s="70">
        <v>0</v>
      </c>
      <c r="I1869" s="70">
        <v>0</v>
      </c>
      <c r="J1869" s="176"/>
      <c r="K1869" s="69"/>
      <c r="L1869" s="69"/>
      <c r="M1869" s="69"/>
      <c r="N1869" s="69"/>
      <c r="O1869" s="69"/>
      <c r="P1869" s="69"/>
      <c r="Q1869" s="69"/>
      <c r="R1869" s="69"/>
      <c r="S1869" s="69"/>
      <c r="T1869" s="69"/>
    </row>
    <row r="1870" spans="1:20" s="18" customFormat="1" ht="61.5" hidden="1" customHeight="1">
      <c r="A1870" s="13" t="s">
        <v>349</v>
      </c>
      <c r="B1870" s="15" t="s">
        <v>50</v>
      </c>
      <c r="C1870" s="15" t="s">
        <v>25</v>
      </c>
      <c r="D1870" s="15" t="s">
        <v>25</v>
      </c>
      <c r="E1870" s="15" t="s">
        <v>190</v>
      </c>
      <c r="F1870" s="15"/>
      <c r="G1870" s="70">
        <f>G1871</f>
        <v>0</v>
      </c>
      <c r="H1870" s="70">
        <f t="shared" ref="H1870:I1870" si="516">H1871</f>
        <v>0</v>
      </c>
      <c r="I1870" s="70">
        <f t="shared" si="516"/>
        <v>0</v>
      </c>
      <c r="J1870" s="176"/>
      <c r="K1870" s="184"/>
      <c r="L1870" s="184"/>
      <c r="M1870" s="184"/>
      <c r="N1870" s="184"/>
      <c r="O1870" s="184"/>
      <c r="P1870" s="184"/>
      <c r="Q1870" s="184"/>
      <c r="R1870" s="184"/>
      <c r="S1870" s="184"/>
      <c r="T1870" s="184"/>
    </row>
    <row r="1871" spans="1:20" s="18" customFormat="1" ht="26.4" hidden="1">
      <c r="A1871" s="16" t="s">
        <v>29</v>
      </c>
      <c r="B1871" s="15" t="s">
        <v>50</v>
      </c>
      <c r="C1871" s="15" t="s">
        <v>25</v>
      </c>
      <c r="D1871" s="15" t="s">
        <v>25</v>
      </c>
      <c r="E1871" s="15" t="s">
        <v>190</v>
      </c>
      <c r="F1871" s="15" t="s">
        <v>30</v>
      </c>
      <c r="G1871" s="70">
        <f>G1872</f>
        <v>0</v>
      </c>
      <c r="H1871" s="70">
        <f>H1872</f>
        <v>0</v>
      </c>
      <c r="I1871" s="70">
        <f>I1872</f>
        <v>0</v>
      </c>
      <c r="J1871" s="176"/>
      <c r="K1871" s="184"/>
      <c r="L1871" s="184"/>
      <c r="M1871" s="184"/>
      <c r="N1871" s="184"/>
      <c r="O1871" s="184"/>
      <c r="P1871" s="184"/>
      <c r="Q1871" s="184"/>
      <c r="R1871" s="184"/>
      <c r="S1871" s="184"/>
      <c r="T1871" s="184"/>
    </row>
    <row r="1872" spans="1:20" s="18" customFormat="1" hidden="1">
      <c r="A1872" s="16" t="s">
        <v>31</v>
      </c>
      <c r="B1872" s="15" t="s">
        <v>50</v>
      </c>
      <c r="C1872" s="15" t="s">
        <v>25</v>
      </c>
      <c r="D1872" s="15" t="s">
        <v>25</v>
      </c>
      <c r="E1872" s="15" t="s">
        <v>190</v>
      </c>
      <c r="F1872" s="15" t="s">
        <v>32</v>
      </c>
      <c r="G1872" s="70"/>
      <c r="H1872" s="70"/>
      <c r="I1872" s="70"/>
      <c r="J1872" s="176"/>
      <c r="K1872" s="184"/>
      <c r="L1872" s="184"/>
      <c r="M1872" s="184"/>
      <c r="N1872" s="184"/>
      <c r="O1872" s="184"/>
      <c r="P1872" s="184"/>
      <c r="Q1872" s="184"/>
      <c r="R1872" s="184"/>
      <c r="S1872" s="184"/>
      <c r="T1872" s="184"/>
    </row>
    <row r="1873" spans="1:20" s="18" customFormat="1" ht="26.4" hidden="1">
      <c r="A1873" s="16" t="s">
        <v>468</v>
      </c>
      <c r="B1873" s="14">
        <v>793</v>
      </c>
      <c r="C1873" s="15" t="s">
        <v>25</v>
      </c>
      <c r="D1873" s="15" t="s">
        <v>25</v>
      </c>
      <c r="E1873" s="15" t="s">
        <v>195</v>
      </c>
      <c r="F1873" s="15"/>
      <c r="G1873" s="70">
        <f>G1874+G1877</f>
        <v>0</v>
      </c>
      <c r="H1873" s="70">
        <f t="shared" ref="H1873:I1873" si="517">H1874+H1877</f>
        <v>0</v>
      </c>
      <c r="I1873" s="70">
        <f t="shared" si="517"/>
        <v>0</v>
      </c>
      <c r="J1873" s="176"/>
      <c r="K1873" s="176"/>
      <c r="L1873" s="176"/>
      <c r="M1873" s="176"/>
      <c r="N1873" s="176"/>
      <c r="O1873" s="184"/>
      <c r="P1873" s="184"/>
      <c r="Q1873" s="184"/>
      <c r="R1873" s="184"/>
      <c r="S1873" s="184"/>
      <c r="T1873" s="184"/>
    </row>
    <row r="1874" spans="1:20" s="18" customFormat="1" hidden="1">
      <c r="A1874" s="16" t="s">
        <v>338</v>
      </c>
      <c r="B1874" s="14">
        <v>793</v>
      </c>
      <c r="C1874" s="15" t="s">
        <v>25</v>
      </c>
      <c r="D1874" s="15" t="s">
        <v>25</v>
      </c>
      <c r="E1874" s="15" t="s">
        <v>196</v>
      </c>
      <c r="F1874" s="15"/>
      <c r="G1874" s="70">
        <f>G1875</f>
        <v>0</v>
      </c>
      <c r="H1874" s="70">
        <f>H1875+H1878</f>
        <v>0</v>
      </c>
      <c r="I1874" s="70">
        <f>I1875+I1878</f>
        <v>0</v>
      </c>
      <c r="J1874" s="176"/>
      <c r="K1874" s="184"/>
      <c r="L1874" s="184"/>
      <c r="M1874" s="184"/>
      <c r="N1874" s="184"/>
      <c r="O1874" s="184"/>
      <c r="P1874" s="184"/>
      <c r="Q1874" s="184"/>
      <c r="R1874" s="184"/>
      <c r="S1874" s="184"/>
      <c r="T1874" s="184"/>
    </row>
    <row r="1875" spans="1:20" s="18" customFormat="1" ht="26.4" hidden="1">
      <c r="A1875" s="16" t="s">
        <v>35</v>
      </c>
      <c r="B1875" s="14">
        <v>793</v>
      </c>
      <c r="C1875" s="15" t="s">
        <v>25</v>
      </c>
      <c r="D1875" s="15" t="s">
        <v>25</v>
      </c>
      <c r="E1875" s="15" t="s">
        <v>196</v>
      </c>
      <c r="F1875" s="15" t="s">
        <v>36</v>
      </c>
      <c r="G1875" s="70">
        <f>G1876</f>
        <v>0</v>
      </c>
      <c r="H1875" s="70">
        <f>H1876</f>
        <v>0</v>
      </c>
      <c r="I1875" s="70">
        <f>I1876</f>
        <v>0</v>
      </c>
      <c r="J1875" s="176"/>
      <c r="K1875" s="184"/>
      <c r="L1875" s="184"/>
      <c r="M1875" s="184"/>
      <c r="N1875" s="184"/>
      <c r="O1875" s="184"/>
      <c r="P1875" s="184"/>
      <c r="Q1875" s="184"/>
      <c r="R1875" s="184"/>
      <c r="S1875" s="184"/>
      <c r="T1875" s="184"/>
    </row>
    <row r="1876" spans="1:20" s="18" customFormat="1" ht="26.4" hidden="1">
      <c r="A1876" s="16" t="s">
        <v>37</v>
      </c>
      <c r="B1876" s="14">
        <v>793</v>
      </c>
      <c r="C1876" s="15" t="s">
        <v>25</v>
      </c>
      <c r="D1876" s="15" t="s">
        <v>25</v>
      </c>
      <c r="E1876" s="15" t="s">
        <v>196</v>
      </c>
      <c r="F1876" s="15" t="s">
        <v>38</v>
      </c>
      <c r="G1876" s="70"/>
      <c r="H1876" s="70"/>
      <c r="I1876" s="70"/>
      <c r="J1876" s="176"/>
      <c r="K1876" s="184"/>
      <c r="L1876" s="184"/>
      <c r="M1876" s="184"/>
      <c r="N1876" s="184"/>
      <c r="O1876" s="184"/>
      <c r="P1876" s="184"/>
      <c r="Q1876" s="184"/>
      <c r="R1876" s="184"/>
    </row>
    <row r="1877" spans="1:20" s="18" customFormat="1" ht="26.4" hidden="1">
      <c r="A1877" s="16" t="s">
        <v>297</v>
      </c>
      <c r="B1877" s="14">
        <v>793</v>
      </c>
      <c r="C1877" s="15" t="s">
        <v>25</v>
      </c>
      <c r="D1877" s="15" t="s">
        <v>25</v>
      </c>
      <c r="E1877" s="15" t="s">
        <v>778</v>
      </c>
      <c r="F1877" s="15"/>
      <c r="G1877" s="70">
        <f>G1878</f>
        <v>0</v>
      </c>
      <c r="H1877" s="70"/>
      <c r="I1877" s="70"/>
      <c r="J1877" s="176"/>
      <c r="K1877" s="184"/>
      <c r="L1877" s="184"/>
      <c r="M1877" s="184"/>
      <c r="N1877" s="184"/>
      <c r="O1877" s="184"/>
      <c r="P1877" s="184"/>
      <c r="Q1877" s="184"/>
      <c r="R1877" s="184"/>
    </row>
    <row r="1878" spans="1:20" s="18" customFormat="1" ht="26.4" hidden="1">
      <c r="A1878" s="16" t="s">
        <v>35</v>
      </c>
      <c r="B1878" s="15" t="s">
        <v>818</v>
      </c>
      <c r="C1878" s="15" t="s">
        <v>25</v>
      </c>
      <c r="D1878" s="15" t="s">
        <v>25</v>
      </c>
      <c r="E1878" s="15" t="s">
        <v>778</v>
      </c>
      <c r="F1878" s="15" t="s">
        <v>36</v>
      </c>
      <c r="G1878" s="70">
        <f>G1879</f>
        <v>0</v>
      </c>
      <c r="H1878" s="70">
        <f>H1879</f>
        <v>0</v>
      </c>
      <c r="I1878" s="70">
        <f>I1879</f>
        <v>0</v>
      </c>
      <c r="J1878" s="176"/>
      <c r="K1878" s="184"/>
      <c r="L1878" s="184"/>
      <c r="M1878" s="184"/>
      <c r="N1878" s="184"/>
      <c r="O1878" s="184"/>
      <c r="P1878" s="184"/>
      <c r="Q1878" s="184"/>
      <c r="R1878" s="184"/>
    </row>
    <row r="1879" spans="1:20" s="18" customFormat="1" ht="26.4" hidden="1">
      <c r="A1879" s="16" t="s">
        <v>37</v>
      </c>
      <c r="B1879" s="15" t="s">
        <v>818</v>
      </c>
      <c r="C1879" s="15" t="s">
        <v>25</v>
      </c>
      <c r="D1879" s="15" t="s">
        <v>25</v>
      </c>
      <c r="E1879" s="15" t="s">
        <v>778</v>
      </c>
      <c r="F1879" s="15" t="s">
        <v>38</v>
      </c>
      <c r="G1879" s="70"/>
      <c r="H1879" s="70"/>
      <c r="I1879" s="70"/>
      <c r="J1879" s="176"/>
      <c r="K1879" s="184"/>
      <c r="L1879" s="184"/>
      <c r="M1879" s="184"/>
      <c r="N1879" s="184"/>
      <c r="O1879" s="184"/>
      <c r="P1879" s="184"/>
      <c r="Q1879" s="184"/>
      <c r="R1879" s="184"/>
    </row>
    <row r="1880" spans="1:20" s="18" customFormat="1" ht="30.75" hidden="1" customHeight="1">
      <c r="A1880" s="16" t="s">
        <v>167</v>
      </c>
      <c r="B1880" s="14">
        <v>793</v>
      </c>
      <c r="C1880" s="15" t="s">
        <v>25</v>
      </c>
      <c r="D1880" s="15" t="s">
        <v>25</v>
      </c>
      <c r="E1880" s="15" t="s">
        <v>232</v>
      </c>
      <c r="F1880" s="15"/>
      <c r="G1880" s="70">
        <f>G1881</f>
        <v>0</v>
      </c>
      <c r="H1880" s="70"/>
      <c r="I1880" s="70"/>
      <c r="J1880" s="176"/>
      <c r="K1880" s="184"/>
      <c r="L1880" s="184"/>
      <c r="M1880" s="184"/>
      <c r="N1880" s="184"/>
      <c r="O1880" s="184"/>
      <c r="P1880" s="184"/>
      <c r="Q1880" s="184"/>
      <c r="R1880" s="184"/>
    </row>
    <row r="1881" spans="1:20" s="18" customFormat="1" ht="26.4" hidden="1">
      <c r="A1881" s="16" t="s">
        <v>167</v>
      </c>
      <c r="B1881" s="14">
        <v>793</v>
      </c>
      <c r="C1881" s="15" t="s">
        <v>25</v>
      </c>
      <c r="D1881" s="15" t="s">
        <v>25</v>
      </c>
      <c r="E1881" s="15" t="s">
        <v>274</v>
      </c>
      <c r="F1881" s="15"/>
      <c r="G1881" s="70">
        <f>G1882</f>
        <v>0</v>
      </c>
      <c r="H1881" s="70"/>
      <c r="I1881" s="70"/>
      <c r="J1881" s="176"/>
      <c r="K1881" s="184"/>
      <c r="L1881" s="184"/>
      <c r="M1881" s="184"/>
      <c r="N1881" s="184"/>
      <c r="O1881" s="184"/>
      <c r="P1881" s="184"/>
      <c r="Q1881" s="184"/>
      <c r="R1881" s="184"/>
    </row>
    <row r="1882" spans="1:20" s="18" customFormat="1" ht="26.4" hidden="1">
      <c r="A1882" s="16" t="s">
        <v>35</v>
      </c>
      <c r="B1882" s="15" t="s">
        <v>818</v>
      </c>
      <c r="C1882" s="15" t="s">
        <v>25</v>
      </c>
      <c r="D1882" s="15" t="s">
        <v>25</v>
      </c>
      <c r="E1882" s="15" t="s">
        <v>274</v>
      </c>
      <c r="F1882" s="15" t="s">
        <v>36</v>
      </c>
      <c r="G1882" s="70">
        <f>G1883</f>
        <v>0</v>
      </c>
      <c r="H1882" s="70">
        <f>H1883</f>
        <v>0</v>
      </c>
      <c r="I1882" s="70">
        <f>I1883</f>
        <v>0</v>
      </c>
      <c r="J1882" s="176"/>
      <c r="K1882" s="184"/>
      <c r="L1882" s="184"/>
      <c r="M1882" s="184"/>
      <c r="N1882" s="184"/>
      <c r="O1882" s="184"/>
      <c r="P1882" s="184"/>
      <c r="Q1882" s="184"/>
      <c r="R1882" s="184"/>
    </row>
    <row r="1883" spans="1:20" s="18" customFormat="1" ht="26.4" hidden="1">
      <c r="A1883" s="16" t="s">
        <v>37</v>
      </c>
      <c r="B1883" s="15" t="s">
        <v>818</v>
      </c>
      <c r="C1883" s="15" t="s">
        <v>25</v>
      </c>
      <c r="D1883" s="15" t="s">
        <v>25</v>
      </c>
      <c r="E1883" s="15" t="s">
        <v>274</v>
      </c>
      <c r="F1883" s="15" t="s">
        <v>38</v>
      </c>
      <c r="G1883" s="70"/>
      <c r="H1883" s="70"/>
      <c r="I1883" s="70"/>
      <c r="J1883" s="176"/>
      <c r="K1883" s="184"/>
      <c r="L1883" s="184"/>
      <c r="M1883" s="184"/>
      <c r="N1883" s="184"/>
      <c r="O1883" s="184"/>
      <c r="P1883" s="184"/>
      <c r="Q1883" s="184"/>
      <c r="R1883" s="184"/>
    </row>
    <row r="1884" spans="1:20" s="18" customFormat="1" ht="18.75" hidden="1" customHeight="1">
      <c r="A1884" s="34" t="s">
        <v>42</v>
      </c>
      <c r="B1884" s="15" t="s">
        <v>818</v>
      </c>
      <c r="C1884" s="15" t="s">
        <v>43</v>
      </c>
      <c r="D1884" s="15"/>
      <c r="E1884" s="15"/>
      <c r="F1884" s="15"/>
      <c r="G1884" s="70">
        <f>G1885</f>
        <v>0</v>
      </c>
      <c r="H1884" s="70"/>
      <c r="I1884" s="70"/>
      <c r="J1884" s="176"/>
      <c r="K1884" s="184"/>
      <c r="L1884" s="184"/>
      <c r="M1884" s="184"/>
      <c r="N1884" s="184"/>
      <c r="O1884" s="184"/>
      <c r="P1884" s="184"/>
      <c r="Q1884" s="184"/>
      <c r="R1884" s="184"/>
    </row>
    <row r="1885" spans="1:20" s="18" customFormat="1" ht="19.5" hidden="1" customHeight="1">
      <c r="A1885" s="16" t="s">
        <v>44</v>
      </c>
      <c r="B1885" s="15" t="s">
        <v>818</v>
      </c>
      <c r="C1885" s="15" t="s">
        <v>43</v>
      </c>
      <c r="D1885" s="15" t="s">
        <v>18</v>
      </c>
      <c r="E1885" s="15"/>
      <c r="F1885" s="15"/>
      <c r="G1885" s="70">
        <f>G1886</f>
        <v>0</v>
      </c>
      <c r="H1885" s="70"/>
      <c r="I1885" s="70"/>
      <c r="J1885" s="176"/>
      <c r="K1885" s="184"/>
      <c r="L1885" s="184"/>
      <c r="M1885" s="184"/>
      <c r="N1885" s="184"/>
      <c r="O1885" s="184"/>
      <c r="P1885" s="184"/>
      <c r="Q1885" s="184"/>
      <c r="R1885" s="184"/>
    </row>
    <row r="1886" spans="1:20" s="18" customFormat="1" ht="30.75" hidden="1" customHeight="1">
      <c r="A1886" s="16" t="s">
        <v>167</v>
      </c>
      <c r="B1886" s="14">
        <v>793</v>
      </c>
      <c r="C1886" s="15" t="s">
        <v>43</v>
      </c>
      <c r="D1886" s="15" t="s">
        <v>18</v>
      </c>
      <c r="E1886" s="15" t="s">
        <v>232</v>
      </c>
      <c r="F1886" s="15"/>
      <c r="G1886" s="70">
        <f>G1887</f>
        <v>0</v>
      </c>
      <c r="H1886" s="70"/>
      <c r="I1886" s="70"/>
      <c r="J1886" s="176"/>
      <c r="K1886" s="184"/>
      <c r="L1886" s="184"/>
      <c r="M1886" s="184"/>
      <c r="N1886" s="184"/>
      <c r="O1886" s="184"/>
      <c r="P1886" s="184"/>
      <c r="Q1886" s="184"/>
      <c r="R1886" s="184"/>
    </row>
    <row r="1887" spans="1:20" s="18" customFormat="1" ht="26.4" hidden="1">
      <c r="A1887" s="16" t="s">
        <v>167</v>
      </c>
      <c r="B1887" s="14">
        <v>793</v>
      </c>
      <c r="C1887" s="15" t="s">
        <v>43</v>
      </c>
      <c r="D1887" s="15" t="s">
        <v>18</v>
      </c>
      <c r="E1887" s="15" t="s">
        <v>274</v>
      </c>
      <c r="F1887" s="15"/>
      <c r="G1887" s="70">
        <f>G1888</f>
        <v>0</v>
      </c>
      <c r="H1887" s="70"/>
      <c r="I1887" s="70"/>
      <c r="J1887" s="176"/>
      <c r="K1887" s="184"/>
      <c r="L1887" s="184"/>
      <c r="M1887" s="184"/>
      <c r="N1887" s="184"/>
      <c r="O1887" s="184"/>
      <c r="P1887" s="184"/>
      <c r="Q1887" s="184"/>
      <c r="R1887" s="184"/>
    </row>
    <row r="1888" spans="1:20" s="18" customFormat="1" hidden="1">
      <c r="A1888" s="16" t="s">
        <v>155</v>
      </c>
      <c r="B1888" s="15" t="s">
        <v>818</v>
      </c>
      <c r="C1888" s="15" t="s">
        <v>43</v>
      </c>
      <c r="D1888" s="15" t="s">
        <v>18</v>
      </c>
      <c r="E1888" s="15" t="s">
        <v>274</v>
      </c>
      <c r="F1888" s="15" t="s">
        <v>156</v>
      </c>
      <c r="G1888" s="70">
        <f>G1889</f>
        <v>0</v>
      </c>
      <c r="H1888" s="70">
        <f>H1889</f>
        <v>0</v>
      </c>
      <c r="I1888" s="70">
        <f>I1889</f>
        <v>0</v>
      </c>
      <c r="J1888" s="176"/>
      <c r="K1888" s="184"/>
      <c r="L1888" s="184"/>
      <c r="M1888" s="184"/>
      <c r="N1888" s="184"/>
      <c r="O1888" s="184"/>
      <c r="P1888" s="184"/>
      <c r="Q1888" s="184"/>
      <c r="R1888" s="184"/>
    </row>
    <row r="1889" spans="1:18" s="18" customFormat="1" hidden="1">
      <c r="A1889" s="16" t="s">
        <v>176</v>
      </c>
      <c r="B1889" s="15" t="s">
        <v>818</v>
      </c>
      <c r="C1889" s="15" t="s">
        <v>43</v>
      </c>
      <c r="D1889" s="15" t="s">
        <v>18</v>
      </c>
      <c r="E1889" s="15" t="s">
        <v>274</v>
      </c>
      <c r="F1889" s="15" t="s">
        <v>177</v>
      </c>
      <c r="G1889" s="70"/>
      <c r="H1889" s="70"/>
      <c r="I1889" s="70"/>
      <c r="J1889" s="176"/>
      <c r="K1889" s="184"/>
      <c r="L1889" s="184"/>
      <c r="M1889" s="184"/>
      <c r="N1889" s="184"/>
      <c r="O1889" s="184"/>
      <c r="P1889" s="184"/>
      <c r="Q1889" s="184"/>
      <c r="R1889" s="184"/>
    </row>
    <row r="1890" spans="1:18">
      <c r="A1890" s="11" t="s">
        <v>144</v>
      </c>
      <c r="B1890" s="19">
        <v>793</v>
      </c>
      <c r="C1890" s="7" t="s">
        <v>68</v>
      </c>
      <c r="D1890" s="7"/>
      <c r="E1890" s="15"/>
      <c r="F1890" s="7"/>
      <c r="G1890" s="38">
        <f>G1891+G1896+G1942</f>
        <v>77317428.570000008</v>
      </c>
      <c r="H1890" s="38">
        <f>H1891+H1896+H1942</f>
        <v>28940746.949999999</v>
      </c>
      <c r="I1890" s="38">
        <f>I1891+I1896+I1942</f>
        <v>28940746.949999999</v>
      </c>
      <c r="J1890" s="342"/>
      <c r="K1890" s="69"/>
      <c r="L1890" s="69"/>
      <c r="M1890" s="69"/>
      <c r="N1890" s="69"/>
      <c r="O1890" s="69"/>
      <c r="P1890" s="69"/>
      <c r="Q1890" s="69"/>
      <c r="R1890" s="69"/>
    </row>
    <row r="1891" spans="1:18">
      <c r="A1891" s="16" t="s">
        <v>145</v>
      </c>
      <c r="B1891" s="14">
        <v>793</v>
      </c>
      <c r="C1891" s="15" t="s">
        <v>68</v>
      </c>
      <c r="D1891" s="15" t="s">
        <v>18</v>
      </c>
      <c r="E1891" s="15"/>
      <c r="F1891" s="15"/>
      <c r="G1891" s="70">
        <f t="shared" ref="G1891:I1894" si="518">G1892</f>
        <v>164076.48000000001</v>
      </c>
      <c r="H1891" s="70">
        <f t="shared" si="518"/>
        <v>164076.48000000001</v>
      </c>
      <c r="I1891" s="70">
        <f t="shared" si="518"/>
        <v>164076.48000000001</v>
      </c>
      <c r="J1891" s="176"/>
      <c r="K1891" s="69"/>
      <c r="L1891" s="69"/>
      <c r="M1891" s="69"/>
      <c r="N1891" s="69"/>
      <c r="O1891" s="69"/>
      <c r="P1891" s="69"/>
      <c r="Q1891" s="69"/>
      <c r="R1891" s="69"/>
    </row>
    <row r="1892" spans="1:18" s="28" customFormat="1" ht="36" customHeight="1">
      <c r="A1892" s="359" t="s">
        <v>1180</v>
      </c>
      <c r="B1892" s="14">
        <v>793</v>
      </c>
      <c r="C1892" s="15" t="s">
        <v>68</v>
      </c>
      <c r="D1892" s="15" t="s">
        <v>18</v>
      </c>
      <c r="E1892" s="15" t="s">
        <v>285</v>
      </c>
      <c r="F1892" s="39"/>
      <c r="G1892" s="70">
        <f t="shared" si="518"/>
        <v>164076.48000000001</v>
      </c>
      <c r="H1892" s="70">
        <f t="shared" si="518"/>
        <v>164076.48000000001</v>
      </c>
      <c r="I1892" s="70">
        <f t="shared" si="518"/>
        <v>164076.48000000001</v>
      </c>
      <c r="J1892" s="176"/>
      <c r="K1892" s="323"/>
      <c r="L1892" s="323"/>
      <c r="M1892" s="323"/>
      <c r="N1892" s="323"/>
      <c r="O1892" s="323"/>
      <c r="P1892" s="323"/>
      <c r="Q1892" s="323"/>
      <c r="R1892" s="323"/>
    </row>
    <row r="1893" spans="1:18" s="28" customFormat="1">
      <c r="A1893" s="16" t="s">
        <v>146</v>
      </c>
      <c r="B1893" s="14">
        <v>793</v>
      </c>
      <c r="C1893" s="15" t="s">
        <v>68</v>
      </c>
      <c r="D1893" s="15" t="s">
        <v>18</v>
      </c>
      <c r="E1893" s="15" t="s">
        <v>289</v>
      </c>
      <c r="F1893" s="39"/>
      <c r="G1893" s="70">
        <f t="shared" si="518"/>
        <v>164076.48000000001</v>
      </c>
      <c r="H1893" s="70">
        <f t="shared" si="518"/>
        <v>164076.48000000001</v>
      </c>
      <c r="I1893" s="70">
        <f t="shared" si="518"/>
        <v>164076.48000000001</v>
      </c>
      <c r="J1893" s="176"/>
      <c r="K1893" s="323"/>
      <c r="L1893" s="323"/>
      <c r="M1893" s="323"/>
      <c r="N1893" s="323"/>
      <c r="O1893" s="323"/>
      <c r="P1893" s="323"/>
      <c r="Q1893" s="323"/>
      <c r="R1893" s="323"/>
    </row>
    <row r="1894" spans="1:18" s="28" customFormat="1">
      <c r="A1894" s="16" t="s">
        <v>147</v>
      </c>
      <c r="B1894" s="14">
        <v>793</v>
      </c>
      <c r="C1894" s="15" t="s">
        <v>68</v>
      </c>
      <c r="D1894" s="15" t="s">
        <v>18</v>
      </c>
      <c r="E1894" s="15" t="s">
        <v>289</v>
      </c>
      <c r="F1894" s="15" t="s">
        <v>148</v>
      </c>
      <c r="G1894" s="70">
        <f t="shared" si="518"/>
        <v>164076.48000000001</v>
      </c>
      <c r="H1894" s="70">
        <f>H1895</f>
        <v>164076.48000000001</v>
      </c>
      <c r="I1894" s="70">
        <f t="shared" si="518"/>
        <v>164076.48000000001</v>
      </c>
      <c r="J1894" s="176"/>
      <c r="K1894" s="323"/>
      <c r="L1894" s="323"/>
      <c r="M1894" s="323"/>
      <c r="N1894" s="323"/>
      <c r="O1894" s="323"/>
      <c r="P1894" s="323"/>
      <c r="Q1894" s="323"/>
      <c r="R1894" s="323"/>
    </row>
    <row r="1895" spans="1:18" s="28" customFormat="1" ht="26.4">
      <c r="A1895" s="16" t="s">
        <v>352</v>
      </c>
      <c r="B1895" s="14">
        <v>793</v>
      </c>
      <c r="C1895" s="15" t="s">
        <v>68</v>
      </c>
      <c r="D1895" s="15" t="s">
        <v>18</v>
      </c>
      <c r="E1895" s="15" t="s">
        <v>289</v>
      </c>
      <c r="F1895" s="15" t="s">
        <v>353</v>
      </c>
      <c r="G1895" s="70">
        <v>164076.48000000001</v>
      </c>
      <c r="H1895" s="70">
        <v>164076.48000000001</v>
      </c>
      <c r="I1895" s="70">
        <v>164076.48000000001</v>
      </c>
      <c r="J1895" s="176">
        <f>G1895+G1900+G1914+G1917+G1928+G1931+G1951+G1960</f>
        <v>77317428.569999993</v>
      </c>
      <c r="K1895" s="323"/>
      <c r="L1895" s="323"/>
      <c r="M1895" s="323"/>
      <c r="N1895" s="323"/>
      <c r="O1895" s="323"/>
      <c r="P1895" s="323"/>
      <c r="Q1895" s="323"/>
      <c r="R1895" s="323"/>
    </row>
    <row r="1896" spans="1:18">
      <c r="A1896" s="16" t="s">
        <v>67</v>
      </c>
      <c r="B1896" s="14">
        <v>793</v>
      </c>
      <c r="C1896" s="15" t="s">
        <v>68</v>
      </c>
      <c r="D1896" s="15" t="s">
        <v>69</v>
      </c>
      <c r="E1896" s="15"/>
      <c r="F1896" s="15"/>
      <c r="G1896" s="70">
        <f>G1922+G1918+G1932+G1897+G1907+G1941+G1911</f>
        <v>68462665.760000005</v>
      </c>
      <c r="H1896" s="70">
        <f>H1922+H1918+H1932+H1897+H1907</f>
        <v>1912025.76</v>
      </c>
      <c r="I1896" s="70">
        <f>I1922+I1918+I1932+I1897+I1907</f>
        <v>1912025.76</v>
      </c>
      <c r="J1896" s="176"/>
      <c r="K1896" s="69"/>
      <c r="L1896" s="69"/>
      <c r="M1896" s="69"/>
      <c r="N1896" s="69"/>
      <c r="O1896" s="69"/>
      <c r="P1896" s="69"/>
      <c r="Q1896" s="69"/>
      <c r="R1896" s="69"/>
    </row>
    <row r="1897" spans="1:18" ht="41.25" customHeight="1">
      <c r="A1897" s="359" t="s">
        <v>1164</v>
      </c>
      <c r="B1897" s="14">
        <v>793</v>
      </c>
      <c r="C1897" s="15" t="s">
        <v>68</v>
      </c>
      <c r="D1897" s="15" t="s">
        <v>69</v>
      </c>
      <c r="E1897" s="15" t="s">
        <v>261</v>
      </c>
      <c r="F1897" s="15"/>
      <c r="G1897" s="70">
        <f>G1898+G1901+G1904</f>
        <v>350000</v>
      </c>
      <c r="H1897" s="70">
        <f t="shared" ref="H1897:I1897" si="519">H1898+H1901+H1904</f>
        <v>350000</v>
      </c>
      <c r="I1897" s="70">
        <f t="shared" si="519"/>
        <v>350000</v>
      </c>
      <c r="J1897" s="176"/>
      <c r="K1897" s="69"/>
      <c r="L1897" s="69"/>
      <c r="M1897" s="69"/>
      <c r="N1897" s="69"/>
      <c r="O1897" s="69"/>
      <c r="P1897" s="69"/>
      <c r="Q1897" s="69"/>
      <c r="R1897" s="69"/>
    </row>
    <row r="1898" spans="1:18" ht="28.5" customHeight="1">
      <c r="A1898" s="50" t="s">
        <v>920</v>
      </c>
      <c r="B1898" s="14">
        <v>793</v>
      </c>
      <c r="C1898" s="15" t="s">
        <v>68</v>
      </c>
      <c r="D1898" s="15" t="s">
        <v>69</v>
      </c>
      <c r="E1898" s="15" t="s">
        <v>919</v>
      </c>
      <c r="F1898" s="15"/>
      <c r="G1898" s="70">
        <f>G1899</f>
        <v>350000</v>
      </c>
      <c r="H1898" s="70">
        <f t="shared" ref="H1898:I1898" si="520">H1899</f>
        <v>350000</v>
      </c>
      <c r="I1898" s="70">
        <f t="shared" si="520"/>
        <v>350000</v>
      </c>
      <c r="J1898" s="176"/>
      <c r="K1898" s="69"/>
      <c r="L1898" s="69"/>
      <c r="M1898" s="69"/>
      <c r="N1898" s="69"/>
      <c r="O1898" s="69"/>
      <c r="P1898" s="69"/>
      <c r="Q1898" s="69"/>
      <c r="R1898" s="69"/>
    </row>
    <row r="1899" spans="1:18" ht="21" customHeight="1">
      <c r="A1899" s="16" t="s">
        <v>147</v>
      </c>
      <c r="B1899" s="14">
        <v>793</v>
      </c>
      <c r="C1899" s="15" t="s">
        <v>68</v>
      </c>
      <c r="D1899" s="15" t="s">
        <v>69</v>
      </c>
      <c r="E1899" s="15" t="s">
        <v>919</v>
      </c>
      <c r="F1899" s="15" t="s">
        <v>148</v>
      </c>
      <c r="G1899" s="70">
        <f>G1900</f>
        <v>350000</v>
      </c>
      <c r="H1899" s="70">
        <f t="shared" ref="H1899:I1899" si="521">H1900</f>
        <v>350000</v>
      </c>
      <c r="I1899" s="70">
        <f t="shared" si="521"/>
        <v>350000</v>
      </c>
      <c r="J1899" s="176"/>
      <c r="K1899" s="69"/>
      <c r="L1899" s="69"/>
      <c r="M1899" s="69"/>
      <c r="N1899" s="69"/>
      <c r="O1899" s="69"/>
      <c r="P1899" s="69"/>
      <c r="Q1899" s="69"/>
      <c r="R1899" s="69"/>
    </row>
    <row r="1900" spans="1:18" ht="30.75" customHeight="1">
      <c r="A1900" s="16" t="s">
        <v>149</v>
      </c>
      <c r="B1900" s="14">
        <v>793</v>
      </c>
      <c r="C1900" s="15" t="s">
        <v>68</v>
      </c>
      <c r="D1900" s="15" t="s">
        <v>69</v>
      </c>
      <c r="E1900" s="15" t="s">
        <v>919</v>
      </c>
      <c r="F1900" s="15" t="s">
        <v>150</v>
      </c>
      <c r="G1900" s="70">
        <v>350000</v>
      </c>
      <c r="H1900" s="70">
        <v>350000</v>
      </c>
      <c r="I1900" s="70">
        <v>350000</v>
      </c>
      <c r="J1900" s="176"/>
      <c r="K1900" s="69"/>
      <c r="L1900" s="69"/>
      <c r="M1900" s="69"/>
      <c r="N1900" s="69"/>
      <c r="O1900" s="69"/>
      <c r="P1900" s="69"/>
      <c r="Q1900" s="69"/>
      <c r="R1900" s="69"/>
    </row>
    <row r="1901" spans="1:18" ht="39.75" hidden="1" customHeight="1">
      <c r="A1901" s="50" t="s">
        <v>273</v>
      </c>
      <c r="B1901" s="14">
        <v>793</v>
      </c>
      <c r="C1901" s="15" t="s">
        <v>68</v>
      </c>
      <c r="D1901" s="15" t="s">
        <v>69</v>
      </c>
      <c r="E1901" s="15" t="s">
        <v>272</v>
      </c>
      <c r="F1901" s="15"/>
      <c r="G1901" s="70">
        <f>G1902</f>
        <v>0</v>
      </c>
      <c r="H1901" s="70">
        <f t="shared" ref="H1901:I1901" si="522">H1902</f>
        <v>0</v>
      </c>
      <c r="I1901" s="70">
        <f t="shared" si="522"/>
        <v>0</v>
      </c>
      <c r="J1901" s="176"/>
      <c r="K1901" s="69"/>
      <c r="L1901" s="69"/>
      <c r="M1901" s="69"/>
      <c r="N1901" s="69"/>
      <c r="O1901" s="69"/>
      <c r="P1901" s="69"/>
      <c r="Q1901" s="69"/>
      <c r="R1901" s="69"/>
    </row>
    <row r="1902" spans="1:18" ht="21" hidden="1" customHeight="1">
      <c r="A1902" s="16" t="s">
        <v>147</v>
      </c>
      <c r="B1902" s="14">
        <v>793</v>
      </c>
      <c r="C1902" s="15" t="s">
        <v>68</v>
      </c>
      <c r="D1902" s="15" t="s">
        <v>69</v>
      </c>
      <c r="E1902" s="15" t="s">
        <v>272</v>
      </c>
      <c r="F1902" s="15" t="s">
        <v>148</v>
      </c>
      <c r="G1902" s="70">
        <f>G1903</f>
        <v>0</v>
      </c>
      <c r="H1902" s="70">
        <f t="shared" ref="H1902:I1902" si="523">H1903</f>
        <v>0</v>
      </c>
      <c r="I1902" s="70">
        <f t="shared" si="523"/>
        <v>0</v>
      </c>
      <c r="J1902" s="176"/>
      <c r="K1902" s="69"/>
      <c r="L1902" s="69"/>
      <c r="M1902" s="69"/>
      <c r="N1902" s="69"/>
      <c r="O1902" s="69"/>
      <c r="P1902" s="69"/>
      <c r="Q1902" s="69"/>
      <c r="R1902" s="69"/>
    </row>
    <row r="1903" spans="1:18" ht="30.75" hidden="1" customHeight="1">
      <c r="A1903" s="16" t="s">
        <v>149</v>
      </c>
      <c r="B1903" s="14">
        <v>793</v>
      </c>
      <c r="C1903" s="15" t="s">
        <v>68</v>
      </c>
      <c r="D1903" s="15" t="s">
        <v>69</v>
      </c>
      <c r="E1903" s="15" t="s">
        <v>272</v>
      </c>
      <c r="F1903" s="15" t="s">
        <v>150</v>
      </c>
      <c r="G1903" s="70"/>
      <c r="H1903" s="70"/>
      <c r="I1903" s="70"/>
      <c r="J1903" s="176"/>
      <c r="K1903" s="69"/>
      <c r="L1903" s="69"/>
      <c r="M1903" s="69"/>
      <c r="N1903" s="69"/>
      <c r="O1903" s="69"/>
      <c r="P1903" s="69"/>
      <c r="Q1903" s="69"/>
      <c r="R1903" s="69"/>
    </row>
    <row r="1904" spans="1:18" ht="30.75" hidden="1" customHeight="1">
      <c r="A1904" s="16" t="s">
        <v>445</v>
      </c>
      <c r="B1904" s="14">
        <v>793</v>
      </c>
      <c r="C1904" s="15" t="s">
        <v>68</v>
      </c>
      <c r="D1904" s="15" t="s">
        <v>69</v>
      </c>
      <c r="E1904" s="15" t="s">
        <v>444</v>
      </c>
      <c r="F1904" s="15"/>
      <c r="G1904" s="70">
        <f>G1905</f>
        <v>0</v>
      </c>
      <c r="H1904" s="70">
        <f t="shared" ref="H1904:I1904" si="524">H1905</f>
        <v>0</v>
      </c>
      <c r="I1904" s="70">
        <f t="shared" si="524"/>
        <v>0</v>
      </c>
      <c r="J1904" s="176"/>
      <c r="K1904" s="69"/>
      <c r="L1904" s="69"/>
      <c r="M1904" s="69"/>
      <c r="N1904" s="69"/>
      <c r="O1904" s="69"/>
      <c r="P1904" s="69"/>
      <c r="Q1904" s="69"/>
      <c r="R1904" s="69"/>
    </row>
    <row r="1905" spans="1:18" ht="17.25" hidden="1" customHeight="1">
      <c r="A1905" s="16" t="s">
        <v>62</v>
      </c>
      <c r="B1905" s="14">
        <v>793</v>
      </c>
      <c r="C1905" s="15" t="s">
        <v>68</v>
      </c>
      <c r="D1905" s="15" t="s">
        <v>69</v>
      </c>
      <c r="E1905" s="15" t="s">
        <v>444</v>
      </c>
      <c r="F1905" s="15" t="s">
        <v>63</v>
      </c>
      <c r="G1905" s="70">
        <f>G1906</f>
        <v>0</v>
      </c>
      <c r="H1905" s="70">
        <f t="shared" ref="H1905:I1905" si="525">H1906</f>
        <v>0</v>
      </c>
      <c r="I1905" s="70">
        <f t="shared" si="525"/>
        <v>0</v>
      </c>
      <c r="J1905" s="176"/>
      <c r="K1905" s="69"/>
      <c r="L1905" s="69"/>
      <c r="M1905" s="69"/>
      <c r="N1905" s="69"/>
      <c r="O1905" s="69"/>
      <c r="P1905" s="69"/>
      <c r="Q1905" s="69"/>
      <c r="R1905" s="69"/>
    </row>
    <row r="1906" spans="1:18" ht="23.25" hidden="1" customHeight="1">
      <c r="A1906" s="16" t="s">
        <v>178</v>
      </c>
      <c r="B1906" s="14">
        <v>793</v>
      </c>
      <c r="C1906" s="15" t="s">
        <v>68</v>
      </c>
      <c r="D1906" s="15" t="s">
        <v>69</v>
      </c>
      <c r="E1906" s="15" t="s">
        <v>444</v>
      </c>
      <c r="F1906" s="15" t="s">
        <v>179</v>
      </c>
      <c r="G1906" s="70">
        <f>11000+17010+71990-99000-1000</f>
        <v>0</v>
      </c>
      <c r="H1906" s="70"/>
      <c r="I1906" s="70"/>
      <c r="J1906" s="176"/>
      <c r="K1906" s="69"/>
      <c r="L1906" s="69"/>
      <c r="M1906" s="69"/>
      <c r="N1906" s="69"/>
      <c r="O1906" s="69"/>
      <c r="P1906" s="69"/>
      <c r="Q1906" s="69"/>
      <c r="R1906" s="69"/>
    </row>
    <row r="1907" spans="1:18" ht="27.75" hidden="1" customHeight="1">
      <c r="A1907" s="16" t="s">
        <v>659</v>
      </c>
      <c r="B1907" s="14">
        <v>793</v>
      </c>
      <c r="C1907" s="15" t="s">
        <v>68</v>
      </c>
      <c r="D1907" s="15" t="s">
        <v>69</v>
      </c>
      <c r="E1907" s="15" t="s">
        <v>660</v>
      </c>
      <c r="F1907" s="15"/>
      <c r="G1907" s="70">
        <f>G1908</f>
        <v>0</v>
      </c>
      <c r="H1907" s="70">
        <f t="shared" ref="H1907:I1907" si="526">H1908</f>
        <v>0</v>
      </c>
      <c r="I1907" s="70">
        <f t="shared" si="526"/>
        <v>0</v>
      </c>
      <c r="J1907" s="176"/>
      <c r="K1907" s="69"/>
      <c r="L1907" s="69"/>
      <c r="M1907" s="69"/>
      <c r="N1907" s="69"/>
      <c r="O1907" s="69"/>
      <c r="P1907" s="69"/>
      <c r="Q1907" s="69"/>
      <c r="R1907" s="69"/>
    </row>
    <row r="1908" spans="1:18" ht="28.5" hidden="1" customHeight="1">
      <c r="A1908" s="50" t="s">
        <v>661</v>
      </c>
      <c r="B1908" s="14">
        <v>793</v>
      </c>
      <c r="C1908" s="15" t="s">
        <v>68</v>
      </c>
      <c r="D1908" s="15" t="s">
        <v>69</v>
      </c>
      <c r="E1908" s="15" t="s">
        <v>662</v>
      </c>
      <c r="F1908" s="15"/>
      <c r="G1908" s="70">
        <f>G1909</f>
        <v>0</v>
      </c>
      <c r="H1908" s="70">
        <f t="shared" ref="H1908:I1909" si="527">H1909</f>
        <v>0</v>
      </c>
      <c r="I1908" s="70">
        <f t="shared" si="527"/>
        <v>0</v>
      </c>
      <c r="J1908" s="176"/>
      <c r="K1908" s="69"/>
      <c r="L1908" s="69"/>
      <c r="M1908" s="69"/>
      <c r="N1908" s="69"/>
      <c r="O1908" s="69"/>
      <c r="P1908" s="69"/>
      <c r="Q1908" s="69"/>
      <c r="R1908" s="69"/>
    </row>
    <row r="1909" spans="1:18" ht="21" hidden="1" customHeight="1">
      <c r="A1909" s="16" t="s">
        <v>147</v>
      </c>
      <c r="B1909" s="14">
        <v>793</v>
      </c>
      <c r="C1909" s="15" t="s">
        <v>68</v>
      </c>
      <c r="D1909" s="15" t="s">
        <v>69</v>
      </c>
      <c r="E1909" s="15" t="s">
        <v>662</v>
      </c>
      <c r="F1909" s="15" t="s">
        <v>148</v>
      </c>
      <c r="G1909" s="70">
        <f>G1910</f>
        <v>0</v>
      </c>
      <c r="H1909" s="70">
        <f t="shared" si="527"/>
        <v>0</v>
      </c>
      <c r="I1909" s="70">
        <f t="shared" si="527"/>
        <v>0</v>
      </c>
      <c r="J1909" s="176"/>
      <c r="K1909" s="69"/>
      <c r="L1909" s="69"/>
      <c r="M1909" s="69"/>
      <c r="N1909" s="69"/>
      <c r="O1909" s="69"/>
      <c r="P1909" s="69"/>
      <c r="Q1909" s="69"/>
      <c r="R1909" s="69"/>
    </row>
    <row r="1910" spans="1:18" ht="30.75" hidden="1" customHeight="1">
      <c r="A1910" s="16" t="s">
        <v>149</v>
      </c>
      <c r="B1910" s="14">
        <v>793</v>
      </c>
      <c r="C1910" s="15" t="s">
        <v>68</v>
      </c>
      <c r="D1910" s="15" t="s">
        <v>69</v>
      </c>
      <c r="E1910" s="15" t="s">
        <v>662</v>
      </c>
      <c r="F1910" s="15" t="s">
        <v>150</v>
      </c>
      <c r="G1910" s="70"/>
      <c r="H1910" s="70"/>
      <c r="I1910" s="70"/>
      <c r="J1910" s="176"/>
      <c r="K1910" s="69"/>
      <c r="L1910" s="69"/>
      <c r="M1910" s="69"/>
      <c r="N1910" s="69"/>
      <c r="O1910" s="69"/>
      <c r="P1910" s="69"/>
      <c r="Q1910" s="69"/>
      <c r="R1910" s="69"/>
    </row>
    <row r="1911" spans="1:18" ht="72.75" customHeight="1">
      <c r="A1911" s="107" t="s">
        <v>1167</v>
      </c>
      <c r="B1911" s="14">
        <v>793</v>
      </c>
      <c r="C1911" s="15" t="s">
        <v>68</v>
      </c>
      <c r="D1911" s="15" t="s">
        <v>69</v>
      </c>
      <c r="E1911" s="15" t="s">
        <v>212</v>
      </c>
      <c r="F1911" s="15"/>
      <c r="G1911" s="70">
        <f>G1912+G1915</f>
        <v>66550640</v>
      </c>
      <c r="H1911" s="70">
        <f t="shared" ref="H1911:I1911" si="528">H1912+H1915</f>
        <v>0</v>
      </c>
      <c r="I1911" s="70">
        <f t="shared" si="528"/>
        <v>0</v>
      </c>
      <c r="J1911" s="176"/>
      <c r="K1911" s="69"/>
      <c r="L1911" s="69"/>
      <c r="M1911" s="69"/>
      <c r="N1911" s="69"/>
      <c r="O1911" s="69"/>
      <c r="P1911" s="69"/>
      <c r="Q1911" s="69"/>
      <c r="R1911" s="69"/>
    </row>
    <row r="1912" spans="1:18" ht="87" customHeight="1">
      <c r="A1912" s="337" t="s">
        <v>1075</v>
      </c>
      <c r="B1912" s="14">
        <v>793</v>
      </c>
      <c r="C1912" s="15" t="s">
        <v>68</v>
      </c>
      <c r="D1912" s="15" t="s">
        <v>69</v>
      </c>
      <c r="E1912" s="15" t="s">
        <v>508</v>
      </c>
      <c r="F1912" s="15"/>
      <c r="G1912" s="70">
        <f>G1913</f>
        <v>65219627.200000003</v>
      </c>
      <c r="H1912" s="70">
        <f t="shared" ref="H1912:I1912" si="529">H1913</f>
        <v>0</v>
      </c>
      <c r="I1912" s="70">
        <f t="shared" si="529"/>
        <v>0</v>
      </c>
      <c r="J1912" s="176"/>
      <c r="K1912" s="69"/>
      <c r="L1912" s="69"/>
      <c r="M1912" s="69"/>
      <c r="N1912" s="69"/>
      <c r="O1912" s="69"/>
      <c r="P1912" s="69"/>
      <c r="Q1912" s="69"/>
      <c r="R1912" s="69"/>
    </row>
    <row r="1913" spans="1:18" ht="30.75" customHeight="1">
      <c r="A1913" s="16" t="s">
        <v>147</v>
      </c>
      <c r="B1913" s="14">
        <v>793</v>
      </c>
      <c r="C1913" s="15" t="s">
        <v>68</v>
      </c>
      <c r="D1913" s="15" t="s">
        <v>69</v>
      </c>
      <c r="E1913" s="15" t="s">
        <v>508</v>
      </c>
      <c r="F1913" s="15" t="s">
        <v>148</v>
      </c>
      <c r="G1913" s="70">
        <f>G1914</f>
        <v>65219627.200000003</v>
      </c>
      <c r="H1913" s="70">
        <f t="shared" ref="H1913:I1913" si="530">H1914</f>
        <v>0</v>
      </c>
      <c r="I1913" s="70">
        <f t="shared" si="530"/>
        <v>0</v>
      </c>
      <c r="J1913" s="176"/>
      <c r="K1913" s="69"/>
      <c r="L1913" s="69"/>
      <c r="M1913" s="69"/>
      <c r="N1913" s="69"/>
      <c r="O1913" s="69"/>
      <c r="P1913" s="69"/>
      <c r="Q1913" s="69"/>
      <c r="R1913" s="69"/>
    </row>
    <row r="1914" spans="1:18" ht="30.75" customHeight="1">
      <c r="A1914" s="16" t="s">
        <v>149</v>
      </c>
      <c r="B1914" s="14">
        <v>793</v>
      </c>
      <c r="C1914" s="15" t="s">
        <v>68</v>
      </c>
      <c r="D1914" s="15" t="s">
        <v>69</v>
      </c>
      <c r="E1914" s="15" t="s">
        <v>508</v>
      </c>
      <c r="F1914" s="15" t="s">
        <v>150</v>
      </c>
      <c r="G1914" s="70">
        <v>65219627.200000003</v>
      </c>
      <c r="H1914" s="70">
        <v>0</v>
      </c>
      <c r="I1914" s="70">
        <v>0</v>
      </c>
      <c r="J1914" s="176"/>
      <c r="K1914" s="69"/>
      <c r="L1914" s="69"/>
      <c r="M1914" s="69"/>
      <c r="N1914" s="69"/>
      <c r="O1914" s="69"/>
      <c r="P1914" s="69"/>
      <c r="Q1914" s="69"/>
      <c r="R1914" s="69"/>
    </row>
    <row r="1915" spans="1:18" ht="103.5" customHeight="1">
      <c r="A1915" s="337" t="s">
        <v>1076</v>
      </c>
      <c r="B1915" s="14">
        <v>793</v>
      </c>
      <c r="C1915" s="15" t="s">
        <v>68</v>
      </c>
      <c r="D1915" s="15" t="s">
        <v>69</v>
      </c>
      <c r="E1915" s="15" t="s">
        <v>509</v>
      </c>
      <c r="F1915" s="15"/>
      <c r="G1915" s="70">
        <f>G1916</f>
        <v>1331012.8</v>
      </c>
      <c r="H1915" s="70">
        <f t="shared" ref="H1915:I1915" si="531">H1916</f>
        <v>0</v>
      </c>
      <c r="I1915" s="70">
        <f t="shared" si="531"/>
        <v>0</v>
      </c>
      <c r="J1915" s="176"/>
      <c r="K1915" s="69"/>
      <c r="L1915" s="69"/>
      <c r="M1915" s="69"/>
      <c r="N1915" s="69"/>
      <c r="O1915" s="69"/>
      <c r="P1915" s="69"/>
      <c r="Q1915" s="69"/>
      <c r="R1915" s="69"/>
    </row>
    <row r="1916" spans="1:18" ht="30.75" customHeight="1">
      <c r="A1916" s="16" t="s">
        <v>147</v>
      </c>
      <c r="B1916" s="14">
        <v>793</v>
      </c>
      <c r="C1916" s="15" t="s">
        <v>68</v>
      </c>
      <c r="D1916" s="15" t="s">
        <v>69</v>
      </c>
      <c r="E1916" s="15" t="s">
        <v>509</v>
      </c>
      <c r="F1916" s="15" t="s">
        <v>148</v>
      </c>
      <c r="G1916" s="70">
        <f>G1917</f>
        <v>1331012.8</v>
      </c>
      <c r="H1916" s="70">
        <f t="shared" ref="H1916:I1916" si="532">H1917</f>
        <v>0</v>
      </c>
      <c r="I1916" s="70">
        <f t="shared" si="532"/>
        <v>0</v>
      </c>
      <c r="J1916" s="176"/>
      <c r="K1916" s="69"/>
      <c r="L1916" s="69"/>
      <c r="M1916" s="69"/>
      <c r="N1916" s="69"/>
      <c r="O1916" s="69"/>
      <c r="P1916" s="69"/>
      <c r="Q1916" s="69"/>
      <c r="R1916" s="69"/>
    </row>
    <row r="1917" spans="1:18" ht="30.75" customHeight="1">
      <c r="A1917" s="16" t="s">
        <v>149</v>
      </c>
      <c r="B1917" s="14">
        <v>793</v>
      </c>
      <c r="C1917" s="15" t="s">
        <v>68</v>
      </c>
      <c r="D1917" s="15" t="s">
        <v>69</v>
      </c>
      <c r="E1917" s="15" t="s">
        <v>509</v>
      </c>
      <c r="F1917" s="15" t="s">
        <v>150</v>
      </c>
      <c r="G1917" s="70">
        <v>1331012.8</v>
      </c>
      <c r="H1917" s="70">
        <v>0</v>
      </c>
      <c r="I1917" s="70">
        <v>0</v>
      </c>
      <c r="J1917" s="176"/>
      <c r="K1917" s="69"/>
      <c r="L1917" s="69"/>
      <c r="M1917" s="69"/>
      <c r="N1917" s="69"/>
      <c r="O1917" s="69"/>
      <c r="P1917" s="69"/>
      <c r="Q1917" s="69"/>
      <c r="R1917" s="69"/>
    </row>
    <row r="1918" spans="1:18" s="18" customFormat="1" ht="26.4" hidden="1">
      <c r="A1918" s="13" t="s">
        <v>469</v>
      </c>
      <c r="B1918" s="14">
        <v>793</v>
      </c>
      <c r="C1918" s="15" t="s">
        <v>68</v>
      </c>
      <c r="D1918" s="15" t="s">
        <v>69</v>
      </c>
      <c r="E1918" s="15" t="s">
        <v>218</v>
      </c>
      <c r="F1918" s="15"/>
      <c r="G1918" s="70">
        <f t="shared" ref="G1918:I1920" si="533">G1919</f>
        <v>0</v>
      </c>
      <c r="H1918" s="70">
        <f t="shared" si="533"/>
        <v>0</v>
      </c>
      <c r="I1918" s="70">
        <f t="shared" si="533"/>
        <v>0</v>
      </c>
      <c r="J1918" s="176"/>
      <c r="K1918" s="184"/>
      <c r="L1918" s="184"/>
      <c r="M1918" s="184"/>
      <c r="N1918" s="184"/>
      <c r="O1918" s="184"/>
      <c r="P1918" s="184"/>
      <c r="Q1918" s="184"/>
      <c r="R1918" s="184"/>
    </row>
    <row r="1919" spans="1:18" s="18" customFormat="1" ht="26.4" hidden="1">
      <c r="A1919" s="16" t="s">
        <v>98</v>
      </c>
      <c r="B1919" s="14">
        <v>793</v>
      </c>
      <c r="C1919" s="15" t="s">
        <v>68</v>
      </c>
      <c r="D1919" s="15" t="s">
        <v>69</v>
      </c>
      <c r="E1919" s="15" t="s">
        <v>219</v>
      </c>
      <c r="F1919" s="15"/>
      <c r="G1919" s="70">
        <f t="shared" si="533"/>
        <v>0</v>
      </c>
      <c r="H1919" s="70">
        <f t="shared" si="533"/>
        <v>0</v>
      </c>
      <c r="I1919" s="70">
        <f t="shared" si="533"/>
        <v>0</v>
      </c>
      <c r="J1919" s="176"/>
      <c r="K1919" s="184"/>
      <c r="L1919" s="184"/>
      <c r="M1919" s="184"/>
      <c r="N1919" s="184"/>
      <c r="O1919" s="184"/>
      <c r="P1919" s="184"/>
      <c r="Q1919" s="184"/>
      <c r="R1919" s="184"/>
    </row>
    <row r="1920" spans="1:18" s="18" customFormat="1" ht="10.5" hidden="1" customHeight="1">
      <c r="A1920" s="131" t="s">
        <v>351</v>
      </c>
      <c r="B1920" s="14">
        <v>793</v>
      </c>
      <c r="C1920" s="15" t="s">
        <v>68</v>
      </c>
      <c r="D1920" s="15" t="s">
        <v>69</v>
      </c>
      <c r="E1920" s="15" t="s">
        <v>219</v>
      </c>
      <c r="F1920" s="15" t="s">
        <v>148</v>
      </c>
      <c r="G1920" s="70">
        <f t="shared" si="533"/>
        <v>0</v>
      </c>
      <c r="H1920" s="70">
        <f t="shared" si="533"/>
        <v>0</v>
      </c>
      <c r="I1920" s="70">
        <f t="shared" si="533"/>
        <v>0</v>
      </c>
      <c r="J1920" s="176"/>
      <c r="K1920" s="184"/>
      <c r="L1920" s="184"/>
      <c r="M1920" s="184"/>
      <c r="N1920" s="184"/>
      <c r="O1920" s="184"/>
      <c r="P1920" s="184"/>
      <c r="Q1920" s="184"/>
      <c r="R1920" s="184"/>
    </row>
    <row r="1921" spans="1:18" s="18" customFormat="1" ht="29.25" hidden="1" customHeight="1">
      <c r="A1921" s="16" t="s">
        <v>149</v>
      </c>
      <c r="B1921" s="14">
        <v>793</v>
      </c>
      <c r="C1921" s="15" t="s">
        <v>68</v>
      </c>
      <c r="D1921" s="15" t="s">
        <v>69</v>
      </c>
      <c r="E1921" s="15" t="s">
        <v>219</v>
      </c>
      <c r="F1921" s="15" t="s">
        <v>150</v>
      </c>
      <c r="G1921" s="70">
        <f>1260000+503974.1-1763974.1</f>
        <v>0</v>
      </c>
      <c r="H1921" s="70">
        <f>1260000-1260000</f>
        <v>0</v>
      </c>
      <c r="I1921" s="70">
        <f>1260000-1260000</f>
        <v>0</v>
      </c>
      <c r="J1921" s="176"/>
      <c r="K1921" s="184"/>
      <c r="L1921" s="184"/>
      <c r="M1921" s="184"/>
      <c r="N1921" s="184"/>
      <c r="O1921" s="184"/>
      <c r="P1921" s="184"/>
      <c r="Q1921" s="184"/>
      <c r="R1921" s="184"/>
    </row>
    <row r="1922" spans="1:18" s="28" customFormat="1" ht="27.75" customHeight="1">
      <c r="A1922" s="359" t="s">
        <v>1180</v>
      </c>
      <c r="B1922" s="14">
        <v>793</v>
      </c>
      <c r="C1922" s="15" t="s">
        <v>68</v>
      </c>
      <c r="D1922" s="15" t="s">
        <v>69</v>
      </c>
      <c r="E1922" s="15" t="s">
        <v>285</v>
      </c>
      <c r="F1922" s="39"/>
      <c r="G1922" s="70">
        <f>G1923+G1926+G1929</f>
        <v>1562025.76</v>
      </c>
      <c r="H1922" s="70">
        <f t="shared" ref="H1922:I1922" si="534">H1923+H1926+H1929</f>
        <v>1562025.76</v>
      </c>
      <c r="I1922" s="70">
        <f t="shared" si="534"/>
        <v>1562025.76</v>
      </c>
      <c r="J1922" s="176"/>
      <c r="K1922" s="323"/>
      <c r="L1922" s="323"/>
      <c r="M1922" s="323"/>
      <c r="N1922" s="323"/>
      <c r="O1922" s="323"/>
      <c r="P1922" s="323"/>
      <c r="Q1922" s="323"/>
      <c r="R1922" s="323"/>
    </row>
    <row r="1923" spans="1:18" s="28" customFormat="1" ht="54" hidden="1" customHeight="1">
      <c r="A1923" s="16" t="s">
        <v>354</v>
      </c>
      <c r="B1923" s="14">
        <v>793</v>
      </c>
      <c r="C1923" s="15" t="s">
        <v>68</v>
      </c>
      <c r="D1923" s="15" t="s">
        <v>69</v>
      </c>
      <c r="E1923" s="15" t="s">
        <v>372</v>
      </c>
      <c r="F1923" s="39"/>
      <c r="G1923" s="70">
        <f t="shared" ref="G1923:I1924" si="535">G1924</f>
        <v>0</v>
      </c>
      <c r="H1923" s="70">
        <f t="shared" si="535"/>
        <v>0</v>
      </c>
      <c r="I1923" s="70">
        <f t="shared" si="535"/>
        <v>0</v>
      </c>
      <c r="J1923" s="176"/>
      <c r="K1923" s="323"/>
      <c r="L1923" s="323"/>
      <c r="M1923" s="323"/>
      <c r="N1923" s="323"/>
      <c r="O1923" s="323"/>
      <c r="P1923" s="323"/>
      <c r="Q1923" s="323"/>
      <c r="R1923" s="323"/>
    </row>
    <row r="1924" spans="1:18" s="28" customFormat="1" ht="16.5" hidden="1" customHeight="1">
      <c r="A1924" s="16" t="s">
        <v>62</v>
      </c>
      <c r="B1924" s="14">
        <v>793</v>
      </c>
      <c r="C1924" s="15" t="s">
        <v>68</v>
      </c>
      <c r="D1924" s="15" t="s">
        <v>69</v>
      </c>
      <c r="E1924" s="15" t="s">
        <v>372</v>
      </c>
      <c r="F1924" s="15" t="s">
        <v>63</v>
      </c>
      <c r="G1924" s="70">
        <f t="shared" si="535"/>
        <v>0</v>
      </c>
      <c r="H1924" s="70">
        <f t="shared" si="535"/>
        <v>0</v>
      </c>
      <c r="I1924" s="70">
        <f t="shared" si="535"/>
        <v>0</v>
      </c>
      <c r="J1924" s="176"/>
      <c r="K1924" s="323"/>
      <c r="L1924" s="323"/>
      <c r="M1924" s="323"/>
      <c r="N1924" s="323"/>
      <c r="O1924" s="323"/>
      <c r="P1924" s="323"/>
      <c r="Q1924" s="323"/>
      <c r="R1924" s="323"/>
    </row>
    <row r="1925" spans="1:18" ht="39.6" hidden="1">
      <c r="A1925" s="16" t="s">
        <v>339</v>
      </c>
      <c r="B1925" s="14">
        <v>793</v>
      </c>
      <c r="C1925" s="15" t="s">
        <v>68</v>
      </c>
      <c r="D1925" s="15" t="s">
        <v>69</v>
      </c>
      <c r="E1925" s="15" t="s">
        <v>372</v>
      </c>
      <c r="F1925" s="15" t="s">
        <v>340</v>
      </c>
      <c r="G1925" s="70"/>
      <c r="H1925" s="70"/>
      <c r="I1925" s="70"/>
      <c r="J1925" s="176"/>
      <c r="K1925" s="69"/>
      <c r="L1925" s="69"/>
      <c r="M1925" s="69"/>
      <c r="N1925" s="69"/>
      <c r="O1925" s="69"/>
      <c r="P1925" s="69"/>
      <c r="Q1925" s="69"/>
      <c r="R1925" s="69"/>
    </row>
    <row r="1926" spans="1:18" ht="25.5" customHeight="1">
      <c r="A1926" s="16" t="s">
        <v>646</v>
      </c>
      <c r="B1926" s="14">
        <v>793</v>
      </c>
      <c r="C1926" s="15" t="s">
        <v>68</v>
      </c>
      <c r="D1926" s="15" t="s">
        <v>69</v>
      </c>
      <c r="E1926" s="15" t="s">
        <v>665</v>
      </c>
      <c r="F1926" s="15"/>
      <c r="G1926" s="70">
        <f t="shared" ref="G1926:I1927" si="536">G1927</f>
        <v>262025.76</v>
      </c>
      <c r="H1926" s="70">
        <f t="shared" si="536"/>
        <v>262025.76</v>
      </c>
      <c r="I1926" s="70">
        <f t="shared" si="536"/>
        <v>262025.76</v>
      </c>
      <c r="J1926" s="176"/>
      <c r="K1926" s="69"/>
      <c r="L1926" s="69"/>
      <c r="M1926" s="69"/>
      <c r="N1926" s="69"/>
      <c r="O1926" s="69"/>
      <c r="P1926" s="69"/>
      <c r="Q1926" s="69"/>
      <c r="R1926" s="69"/>
    </row>
    <row r="1927" spans="1:18" ht="15.75" customHeight="1">
      <c r="A1927" s="16" t="s">
        <v>356</v>
      </c>
      <c r="B1927" s="14">
        <v>793</v>
      </c>
      <c r="C1927" s="15" t="s">
        <v>68</v>
      </c>
      <c r="D1927" s="15" t="s">
        <v>69</v>
      </c>
      <c r="E1927" s="15" t="s">
        <v>665</v>
      </c>
      <c r="F1927" s="15" t="s">
        <v>148</v>
      </c>
      <c r="G1927" s="70">
        <f t="shared" si="536"/>
        <v>262025.76</v>
      </c>
      <c r="H1927" s="70">
        <f t="shared" si="536"/>
        <v>262025.76</v>
      </c>
      <c r="I1927" s="70">
        <f t="shared" si="536"/>
        <v>262025.76</v>
      </c>
      <c r="J1927" s="176"/>
      <c r="K1927" s="69"/>
      <c r="L1927" s="69"/>
      <c r="M1927" s="69"/>
      <c r="N1927" s="69"/>
      <c r="O1927" s="69"/>
      <c r="P1927" s="69"/>
      <c r="Q1927" s="69"/>
      <c r="R1927" s="69"/>
    </row>
    <row r="1928" spans="1:18" ht="36" customHeight="1">
      <c r="A1928" s="16" t="s">
        <v>655</v>
      </c>
      <c r="B1928" s="14">
        <v>793</v>
      </c>
      <c r="C1928" s="15" t="s">
        <v>68</v>
      </c>
      <c r="D1928" s="15" t="s">
        <v>69</v>
      </c>
      <c r="E1928" s="15" t="s">
        <v>665</v>
      </c>
      <c r="F1928" s="15" t="s">
        <v>654</v>
      </c>
      <c r="G1928" s="70">
        <v>262025.76</v>
      </c>
      <c r="H1928" s="70">
        <v>262025.76</v>
      </c>
      <c r="I1928" s="70">
        <v>262025.76</v>
      </c>
      <c r="J1928" s="176"/>
      <c r="K1928" s="69"/>
      <c r="L1928" s="69"/>
      <c r="M1928" s="69"/>
      <c r="N1928" s="69"/>
      <c r="O1928" s="69"/>
      <c r="P1928" s="69"/>
      <c r="Q1928" s="69"/>
      <c r="R1928" s="69"/>
    </row>
    <row r="1929" spans="1:18" s="18" customFormat="1">
      <c r="A1929" s="16" t="s">
        <v>1021</v>
      </c>
      <c r="B1929" s="14">
        <v>793</v>
      </c>
      <c r="C1929" s="15" t="s">
        <v>68</v>
      </c>
      <c r="D1929" s="15" t="s">
        <v>69</v>
      </c>
      <c r="E1929" s="15" t="s">
        <v>1020</v>
      </c>
      <c r="F1929" s="15"/>
      <c r="G1929" s="70">
        <f t="shared" ref="G1929:I1930" si="537">G1930</f>
        <v>1300000</v>
      </c>
      <c r="H1929" s="70">
        <f t="shared" si="537"/>
        <v>1300000</v>
      </c>
      <c r="I1929" s="70">
        <f t="shared" si="537"/>
        <v>1300000</v>
      </c>
      <c r="J1929" s="176"/>
      <c r="K1929" s="184"/>
      <c r="L1929" s="184"/>
      <c r="M1929" s="184"/>
      <c r="N1929" s="184"/>
      <c r="O1929" s="184"/>
      <c r="P1929" s="184"/>
      <c r="Q1929" s="184"/>
      <c r="R1929" s="184"/>
    </row>
    <row r="1930" spans="1:18" s="18" customFormat="1" ht="24.75" customHeight="1">
      <c r="A1930" s="131" t="s">
        <v>351</v>
      </c>
      <c r="B1930" s="14">
        <v>793</v>
      </c>
      <c r="C1930" s="15" t="s">
        <v>68</v>
      </c>
      <c r="D1930" s="15" t="s">
        <v>69</v>
      </c>
      <c r="E1930" s="15" t="s">
        <v>1020</v>
      </c>
      <c r="F1930" s="15" t="s">
        <v>148</v>
      </c>
      <c r="G1930" s="70">
        <f>G1931</f>
        <v>1300000</v>
      </c>
      <c r="H1930" s="70">
        <f t="shared" si="537"/>
        <v>1300000</v>
      </c>
      <c r="I1930" s="70">
        <f t="shared" si="537"/>
        <v>1300000</v>
      </c>
      <c r="J1930" s="176"/>
      <c r="K1930" s="184"/>
      <c r="L1930" s="184"/>
      <c r="M1930" s="184"/>
      <c r="N1930" s="184"/>
      <c r="O1930" s="184"/>
      <c r="P1930" s="184"/>
      <c r="Q1930" s="184"/>
      <c r="R1930" s="184"/>
    </row>
    <row r="1931" spans="1:18" s="18" customFormat="1" ht="29.25" customHeight="1">
      <c r="A1931" s="16" t="s">
        <v>149</v>
      </c>
      <c r="B1931" s="14">
        <v>793</v>
      </c>
      <c r="C1931" s="15" t="s">
        <v>68</v>
      </c>
      <c r="D1931" s="15" t="s">
        <v>69</v>
      </c>
      <c r="E1931" s="15" t="s">
        <v>1020</v>
      </c>
      <c r="F1931" s="15" t="s">
        <v>150</v>
      </c>
      <c r="G1931" s="70">
        <v>1300000</v>
      </c>
      <c r="H1931" s="70">
        <v>1300000</v>
      </c>
      <c r="I1931" s="70">
        <v>1300000</v>
      </c>
      <c r="J1931" s="176"/>
      <c r="K1931" s="184"/>
      <c r="L1931" s="184"/>
      <c r="M1931" s="184"/>
      <c r="N1931" s="184"/>
      <c r="O1931" s="184"/>
      <c r="P1931" s="184"/>
      <c r="Q1931" s="184"/>
      <c r="R1931" s="184"/>
    </row>
    <row r="1932" spans="1:18" ht="26.25" hidden="1" customHeight="1">
      <c r="A1932" s="16" t="s">
        <v>167</v>
      </c>
      <c r="B1932" s="14">
        <v>793</v>
      </c>
      <c r="C1932" s="15" t="s">
        <v>68</v>
      </c>
      <c r="D1932" s="15" t="s">
        <v>69</v>
      </c>
      <c r="E1932" s="15" t="s">
        <v>232</v>
      </c>
      <c r="F1932" s="15"/>
      <c r="G1932" s="70">
        <f>G1933</f>
        <v>0</v>
      </c>
      <c r="H1932" s="70">
        <f>H1933</f>
        <v>0</v>
      </c>
      <c r="I1932" s="70">
        <f>I1933</f>
        <v>0</v>
      </c>
      <c r="J1932" s="176"/>
      <c r="K1932" s="69"/>
      <c r="L1932" s="69"/>
      <c r="M1932" s="69"/>
      <c r="N1932" s="69"/>
      <c r="O1932" s="69"/>
      <c r="P1932" s="69"/>
      <c r="Q1932" s="69"/>
      <c r="R1932" s="69"/>
    </row>
    <row r="1933" spans="1:18" ht="29.25" hidden="1" customHeight="1">
      <c r="A1933" s="16" t="s">
        <v>167</v>
      </c>
      <c r="B1933" s="14">
        <v>793</v>
      </c>
      <c r="C1933" s="15" t="s">
        <v>68</v>
      </c>
      <c r="D1933" s="15" t="s">
        <v>69</v>
      </c>
      <c r="E1933" s="15" t="s">
        <v>274</v>
      </c>
      <c r="F1933" s="15"/>
      <c r="G1933" s="70">
        <f>G1935</f>
        <v>0</v>
      </c>
      <c r="H1933" s="70">
        <f>H1935</f>
        <v>0</v>
      </c>
      <c r="I1933" s="70">
        <f>I1935</f>
        <v>0</v>
      </c>
      <c r="J1933" s="176"/>
      <c r="K1933" s="69"/>
      <c r="L1933" s="69"/>
      <c r="M1933" s="69"/>
      <c r="N1933" s="69"/>
      <c r="O1933" s="69"/>
      <c r="P1933" s="69"/>
      <c r="Q1933" s="69"/>
      <c r="R1933" s="69"/>
    </row>
    <row r="1934" spans="1:18" ht="25.5" hidden="1" customHeight="1">
      <c r="A1934" s="16" t="s">
        <v>356</v>
      </c>
      <c r="B1934" s="14">
        <v>793</v>
      </c>
      <c r="C1934" s="15" t="s">
        <v>68</v>
      </c>
      <c r="D1934" s="15" t="s">
        <v>69</v>
      </c>
      <c r="E1934" s="15" t="s">
        <v>274</v>
      </c>
      <c r="F1934" s="15" t="s">
        <v>148</v>
      </c>
      <c r="G1934" s="70">
        <f>G1935</f>
        <v>0</v>
      </c>
      <c r="H1934" s="70">
        <f>H1935</f>
        <v>0</v>
      </c>
      <c r="I1934" s="70">
        <f>I1935</f>
        <v>0</v>
      </c>
      <c r="J1934" s="176"/>
      <c r="K1934" s="69"/>
      <c r="L1934" s="69"/>
      <c r="M1934" s="69"/>
      <c r="N1934" s="69"/>
      <c r="O1934" s="69"/>
      <c r="P1934" s="69"/>
      <c r="Q1934" s="69"/>
      <c r="R1934" s="69"/>
    </row>
    <row r="1935" spans="1:18" ht="30.75" hidden="1" customHeight="1">
      <c r="A1935" s="16" t="s">
        <v>151</v>
      </c>
      <c r="B1935" s="14">
        <v>793</v>
      </c>
      <c r="C1935" s="15" t="s">
        <v>68</v>
      </c>
      <c r="D1935" s="15" t="s">
        <v>69</v>
      </c>
      <c r="E1935" s="15" t="s">
        <v>274</v>
      </c>
      <c r="F1935" s="15" t="s">
        <v>150</v>
      </c>
      <c r="G1935" s="70"/>
      <c r="H1935" s="70"/>
      <c r="I1935" s="70"/>
      <c r="J1935" s="176"/>
      <c r="K1935" s="69"/>
      <c r="L1935" s="69"/>
      <c r="M1935" s="69"/>
      <c r="N1935" s="69"/>
      <c r="O1935" s="69"/>
      <c r="P1935" s="69"/>
      <c r="Q1935" s="69"/>
      <c r="R1935" s="69"/>
    </row>
    <row r="1936" spans="1:18" s="28" customFormat="1" ht="24.75" hidden="1" customHeight="1">
      <c r="A1936" s="37" t="s">
        <v>167</v>
      </c>
      <c r="B1936" s="14">
        <v>793</v>
      </c>
      <c r="C1936" s="15" t="s">
        <v>68</v>
      </c>
      <c r="D1936" s="15" t="s">
        <v>69</v>
      </c>
      <c r="E1936" s="15" t="s">
        <v>232</v>
      </c>
      <c r="F1936" s="39"/>
      <c r="G1936" s="70">
        <f t="shared" ref="G1936:I1936" si="538">G1937</f>
        <v>0</v>
      </c>
      <c r="H1936" s="70">
        <f t="shared" si="538"/>
        <v>0</v>
      </c>
      <c r="I1936" s="70">
        <f t="shared" si="538"/>
        <v>0</v>
      </c>
      <c r="J1936" s="176"/>
      <c r="K1936" s="323"/>
      <c r="L1936" s="323"/>
      <c r="M1936" s="323"/>
      <c r="N1936" s="323"/>
      <c r="O1936" s="323"/>
      <c r="P1936" s="323"/>
      <c r="Q1936" s="323"/>
      <c r="R1936" s="323"/>
    </row>
    <row r="1937" spans="1:18" ht="26.4" hidden="1">
      <c r="A1937" s="37" t="s">
        <v>167</v>
      </c>
      <c r="B1937" s="14">
        <v>793</v>
      </c>
      <c r="C1937" s="15" t="s">
        <v>68</v>
      </c>
      <c r="D1937" s="15" t="s">
        <v>69</v>
      </c>
      <c r="E1937" s="15" t="s">
        <v>274</v>
      </c>
      <c r="F1937" s="15"/>
      <c r="G1937" s="70">
        <f>G1938+G1940</f>
        <v>0</v>
      </c>
      <c r="H1937" s="70">
        <f>H1938+H1940</f>
        <v>0</v>
      </c>
      <c r="I1937" s="70">
        <f>I1938+I1940</f>
        <v>0</v>
      </c>
      <c r="J1937" s="176"/>
      <c r="K1937" s="69"/>
      <c r="L1937" s="69"/>
      <c r="M1937" s="69"/>
      <c r="N1937" s="69"/>
      <c r="O1937" s="69"/>
      <c r="P1937" s="69"/>
      <c r="Q1937" s="69"/>
      <c r="R1937" s="69"/>
    </row>
    <row r="1938" spans="1:18" hidden="1">
      <c r="A1938" s="16"/>
      <c r="B1938" s="14">
        <v>793</v>
      </c>
      <c r="C1938" s="15" t="s">
        <v>68</v>
      </c>
      <c r="D1938" s="15" t="s">
        <v>69</v>
      </c>
      <c r="E1938" s="15" t="s">
        <v>274</v>
      </c>
      <c r="F1938" s="15"/>
      <c r="G1938" s="70"/>
      <c r="H1938" s="70"/>
      <c r="I1938" s="70"/>
      <c r="J1938" s="176"/>
      <c r="K1938" s="69"/>
      <c r="L1938" s="69"/>
      <c r="M1938" s="69"/>
      <c r="N1938" s="69"/>
      <c r="O1938" s="69"/>
      <c r="P1938" s="69"/>
      <c r="Q1938" s="69"/>
      <c r="R1938" s="69"/>
    </row>
    <row r="1939" spans="1:18" ht="30.75" hidden="1" customHeight="1">
      <c r="A1939" s="16"/>
      <c r="B1939" s="14">
        <v>793</v>
      </c>
      <c r="C1939" s="15" t="s">
        <v>68</v>
      </c>
      <c r="D1939" s="15" t="s">
        <v>69</v>
      </c>
      <c r="E1939" s="15" t="s">
        <v>274</v>
      </c>
      <c r="F1939" s="15"/>
      <c r="G1939" s="70"/>
      <c r="H1939" s="70"/>
      <c r="I1939" s="70"/>
      <c r="J1939" s="176"/>
      <c r="K1939" s="69"/>
      <c r="L1939" s="69"/>
      <c r="M1939" s="69"/>
      <c r="N1939" s="69"/>
      <c r="O1939" s="69"/>
      <c r="P1939" s="69"/>
      <c r="Q1939" s="69"/>
      <c r="R1939" s="69"/>
    </row>
    <row r="1940" spans="1:18" ht="24" hidden="1" customHeight="1">
      <c r="A1940" s="131" t="s">
        <v>147</v>
      </c>
      <c r="B1940" s="14">
        <v>793</v>
      </c>
      <c r="C1940" s="15" t="s">
        <v>68</v>
      </c>
      <c r="D1940" s="15" t="s">
        <v>69</v>
      </c>
      <c r="E1940" s="15" t="s">
        <v>274</v>
      </c>
      <c r="F1940" s="15" t="s">
        <v>148</v>
      </c>
      <c r="G1940" s="70">
        <f>G1941</f>
        <v>0</v>
      </c>
      <c r="H1940" s="70">
        <f>H1941</f>
        <v>0</v>
      </c>
      <c r="I1940" s="70">
        <f>I1941</f>
        <v>0</v>
      </c>
      <c r="J1940" s="176"/>
      <c r="K1940" s="69"/>
      <c r="L1940" s="69"/>
      <c r="M1940" s="69"/>
      <c r="N1940" s="69"/>
      <c r="O1940" s="69"/>
      <c r="P1940" s="69"/>
      <c r="Q1940" s="69"/>
      <c r="R1940" s="69"/>
    </row>
    <row r="1941" spans="1:18" ht="18" hidden="1" customHeight="1">
      <c r="A1941" s="16" t="s">
        <v>149</v>
      </c>
      <c r="B1941" s="14">
        <v>793</v>
      </c>
      <c r="C1941" s="15" t="s">
        <v>68</v>
      </c>
      <c r="D1941" s="15" t="s">
        <v>69</v>
      </c>
      <c r="E1941" s="15" t="s">
        <v>274</v>
      </c>
      <c r="F1941" s="15" t="s">
        <v>150</v>
      </c>
      <c r="G1941" s="70"/>
      <c r="H1941" s="70"/>
      <c r="I1941" s="70"/>
      <c r="J1941" s="176"/>
      <c r="K1941" s="69"/>
      <c r="L1941" s="69"/>
      <c r="M1941" s="69"/>
      <c r="N1941" s="69"/>
      <c r="O1941" s="69"/>
      <c r="P1941" s="69"/>
      <c r="Q1941" s="69"/>
      <c r="R1941" s="69"/>
    </row>
    <row r="1942" spans="1:18">
      <c r="A1942" s="13" t="s">
        <v>152</v>
      </c>
      <c r="B1942" s="14">
        <v>793</v>
      </c>
      <c r="C1942" s="15" t="s">
        <v>68</v>
      </c>
      <c r="D1942" s="15" t="s">
        <v>53</v>
      </c>
      <c r="E1942" s="15"/>
      <c r="F1942" s="15"/>
      <c r="G1942" s="70">
        <f>G1948+G1944</f>
        <v>8690686.3300000001</v>
      </c>
      <c r="H1942" s="70">
        <f t="shared" ref="H1942:I1942" si="539">H1948+H1944</f>
        <v>26864644.710000001</v>
      </c>
      <c r="I1942" s="70">
        <f t="shared" si="539"/>
        <v>26864644.710000001</v>
      </c>
      <c r="J1942" s="176"/>
      <c r="K1942" s="69"/>
      <c r="L1942" s="69"/>
      <c r="M1942" s="69"/>
      <c r="N1942" s="69"/>
      <c r="O1942" s="69"/>
      <c r="P1942" s="69"/>
      <c r="Q1942" s="69"/>
      <c r="R1942" s="69"/>
    </row>
    <row r="1943" spans="1:18" s="32" customFormat="1" ht="12.75" hidden="1" customHeight="1">
      <c r="A1943" s="11"/>
      <c r="B1943" s="14"/>
      <c r="C1943" s="7"/>
      <c r="D1943" s="15"/>
      <c r="E1943" s="15"/>
      <c r="F1943" s="15"/>
      <c r="G1943" s="70"/>
      <c r="H1943" s="70"/>
      <c r="I1943" s="70"/>
      <c r="J1943" s="176"/>
      <c r="K1943" s="350"/>
      <c r="L1943" s="350"/>
      <c r="M1943" s="350"/>
      <c r="N1943" s="350"/>
      <c r="O1943" s="350"/>
      <c r="P1943" s="350"/>
      <c r="Q1943" s="350"/>
      <c r="R1943" s="350"/>
    </row>
    <row r="1944" spans="1:18" s="32" customFormat="1" ht="30.75" hidden="1" customHeight="1">
      <c r="A1944" s="351" t="s">
        <v>462</v>
      </c>
      <c r="B1944" s="14">
        <v>793</v>
      </c>
      <c r="C1944" s="15" t="s">
        <v>68</v>
      </c>
      <c r="D1944" s="15" t="s">
        <v>53</v>
      </c>
      <c r="E1944" s="15" t="s">
        <v>203</v>
      </c>
      <c r="F1944" s="15"/>
      <c r="G1944" s="70">
        <f>G1945+G395+G392</f>
        <v>0</v>
      </c>
      <c r="H1944" s="70">
        <f>H1945+H395</f>
        <v>0</v>
      </c>
      <c r="I1944" s="70">
        <f>I1945+I395</f>
        <v>0</v>
      </c>
      <c r="J1944" s="176"/>
      <c r="K1944" s="350"/>
      <c r="L1944" s="350"/>
      <c r="M1944" s="350"/>
      <c r="N1944" s="350"/>
      <c r="O1944" s="350"/>
      <c r="P1944" s="350"/>
      <c r="Q1944" s="350"/>
      <c r="R1944" s="350"/>
    </row>
    <row r="1945" spans="1:18" ht="33" hidden="1" customHeight="1">
      <c r="A1945" s="16" t="s">
        <v>183</v>
      </c>
      <c r="B1945" s="14">
        <v>793</v>
      </c>
      <c r="C1945" s="15" t="s">
        <v>68</v>
      </c>
      <c r="D1945" s="15" t="s">
        <v>53</v>
      </c>
      <c r="E1945" s="15" t="s">
        <v>407</v>
      </c>
      <c r="F1945" s="15"/>
      <c r="G1945" s="70">
        <f t="shared" ref="G1945:I1946" si="540">G1946</f>
        <v>0</v>
      </c>
      <c r="H1945" s="70">
        <f t="shared" si="540"/>
        <v>0</v>
      </c>
      <c r="I1945" s="70">
        <f t="shared" si="540"/>
        <v>0</v>
      </c>
      <c r="J1945" s="176"/>
      <c r="K1945" s="69"/>
      <c r="L1945" s="69"/>
      <c r="M1945" s="69"/>
      <c r="N1945" s="69"/>
      <c r="O1945" s="69"/>
      <c r="P1945" s="69"/>
      <c r="Q1945" s="69"/>
      <c r="R1945" s="69"/>
    </row>
    <row r="1946" spans="1:18" ht="33" hidden="1" customHeight="1">
      <c r="A1946" s="16" t="s">
        <v>147</v>
      </c>
      <c r="B1946" s="14">
        <v>793</v>
      </c>
      <c r="C1946" s="15" t="s">
        <v>68</v>
      </c>
      <c r="D1946" s="15" t="s">
        <v>53</v>
      </c>
      <c r="E1946" s="15" t="s">
        <v>407</v>
      </c>
      <c r="F1946" s="15" t="s">
        <v>148</v>
      </c>
      <c r="G1946" s="70">
        <f t="shared" si="540"/>
        <v>0</v>
      </c>
      <c r="H1946" s="70">
        <f t="shared" si="540"/>
        <v>0</v>
      </c>
      <c r="I1946" s="70">
        <f t="shared" si="540"/>
        <v>0</v>
      </c>
      <c r="J1946" s="176"/>
      <c r="K1946" s="69"/>
      <c r="L1946" s="69"/>
      <c r="M1946" s="69"/>
      <c r="N1946" s="69"/>
      <c r="O1946" s="69"/>
      <c r="P1946" s="69"/>
      <c r="Q1946" s="69"/>
      <c r="R1946" s="69"/>
    </row>
    <row r="1947" spans="1:18" ht="33" hidden="1" customHeight="1">
      <c r="A1947" s="16" t="s">
        <v>149</v>
      </c>
      <c r="B1947" s="14">
        <v>793</v>
      </c>
      <c r="C1947" s="15" t="s">
        <v>68</v>
      </c>
      <c r="D1947" s="15" t="s">
        <v>53</v>
      </c>
      <c r="E1947" s="15" t="s">
        <v>407</v>
      </c>
      <c r="F1947" s="15" t="s">
        <v>150</v>
      </c>
      <c r="G1947" s="70"/>
      <c r="H1947" s="70"/>
      <c r="I1947" s="70"/>
      <c r="J1947" s="176"/>
      <c r="K1947" s="69"/>
      <c r="L1947" s="69"/>
      <c r="M1947" s="69"/>
      <c r="N1947" s="69"/>
      <c r="O1947" s="69"/>
      <c r="P1947" s="69"/>
      <c r="Q1947" s="69"/>
      <c r="R1947" s="69"/>
    </row>
    <row r="1948" spans="1:18" s="46" customFormat="1" ht="30.75" customHeight="1">
      <c r="A1948" s="359" t="s">
        <v>1180</v>
      </c>
      <c r="B1948" s="14">
        <v>793</v>
      </c>
      <c r="C1948" s="15" t="s">
        <v>68</v>
      </c>
      <c r="D1948" s="15" t="s">
        <v>53</v>
      </c>
      <c r="E1948" s="15" t="s">
        <v>285</v>
      </c>
      <c r="F1948" s="15"/>
      <c r="G1948" s="70">
        <f>G1949+G1958+G1952+G1955</f>
        <v>8690686.3300000001</v>
      </c>
      <c r="H1948" s="70">
        <f>H1949+H1958+H1952</f>
        <v>26864644.710000001</v>
      </c>
      <c r="I1948" s="70">
        <f>I1949+I1958+I1952</f>
        <v>26864644.710000001</v>
      </c>
      <c r="J1948" s="176"/>
      <c r="K1948" s="58"/>
      <c r="L1948" s="58"/>
      <c r="M1948" s="58"/>
      <c r="N1948" s="58"/>
      <c r="O1948" s="58"/>
      <c r="P1948" s="58"/>
      <c r="Q1948" s="58"/>
      <c r="R1948" s="58"/>
    </row>
    <row r="1949" spans="1:18" ht="58.5" customHeight="1">
      <c r="A1949" s="337" t="s">
        <v>287</v>
      </c>
      <c r="B1949" s="14">
        <v>793</v>
      </c>
      <c r="C1949" s="15" t="s">
        <v>68</v>
      </c>
      <c r="D1949" s="15" t="s">
        <v>53</v>
      </c>
      <c r="E1949" s="15" t="s">
        <v>286</v>
      </c>
      <c r="F1949" s="15"/>
      <c r="G1949" s="70">
        <f>G1950</f>
        <v>8514686.3300000001</v>
      </c>
      <c r="H1949" s="70">
        <f t="shared" ref="H1949:I1949" si="541">H1950</f>
        <v>8962827.7200000007</v>
      </c>
      <c r="I1949" s="70">
        <f t="shared" si="541"/>
        <v>8962827.7200000007</v>
      </c>
      <c r="J1949" s="176"/>
      <c r="K1949" s="69"/>
      <c r="L1949" s="69"/>
      <c r="M1949" s="69"/>
      <c r="N1949" s="69"/>
      <c r="O1949" s="69"/>
      <c r="P1949" s="69"/>
      <c r="Q1949" s="69"/>
      <c r="R1949" s="69"/>
    </row>
    <row r="1950" spans="1:18" ht="39.6">
      <c r="A1950" s="16" t="s">
        <v>345</v>
      </c>
      <c r="B1950" s="14">
        <v>793</v>
      </c>
      <c r="C1950" s="15" t="s">
        <v>68</v>
      </c>
      <c r="D1950" s="15" t="s">
        <v>53</v>
      </c>
      <c r="E1950" s="15" t="s">
        <v>286</v>
      </c>
      <c r="F1950" s="15" t="s">
        <v>346</v>
      </c>
      <c r="G1950" s="70">
        <f>G1951</f>
        <v>8514686.3300000001</v>
      </c>
      <c r="H1950" s="70">
        <f>H1951</f>
        <v>8962827.7200000007</v>
      </c>
      <c r="I1950" s="70">
        <f>I1951</f>
        <v>8962827.7200000007</v>
      </c>
      <c r="J1950" s="176"/>
      <c r="K1950" s="69"/>
      <c r="L1950" s="69"/>
      <c r="M1950" s="69"/>
      <c r="N1950" s="69"/>
      <c r="O1950" s="69"/>
      <c r="P1950" s="69"/>
      <c r="Q1950" s="69"/>
      <c r="R1950" s="69"/>
    </row>
    <row r="1951" spans="1:18">
      <c r="A1951" s="16" t="s">
        <v>347</v>
      </c>
      <c r="B1951" s="14">
        <v>793</v>
      </c>
      <c r="C1951" s="15" t="s">
        <v>68</v>
      </c>
      <c r="D1951" s="15" t="s">
        <v>53</v>
      </c>
      <c r="E1951" s="15" t="s">
        <v>286</v>
      </c>
      <c r="F1951" s="15" t="s">
        <v>348</v>
      </c>
      <c r="G1951" s="70">
        <v>8514686.3300000001</v>
      </c>
      <c r="H1951" s="70">
        <v>8962827.7200000007</v>
      </c>
      <c r="I1951" s="70">
        <v>8962827.7200000007</v>
      </c>
      <c r="J1951" s="176"/>
      <c r="K1951" s="69"/>
      <c r="L1951" s="69"/>
      <c r="M1951" s="69"/>
      <c r="N1951" s="69"/>
      <c r="O1951" s="69"/>
      <c r="P1951" s="69"/>
      <c r="Q1951" s="69"/>
      <c r="R1951" s="69"/>
    </row>
    <row r="1952" spans="1:18" ht="55.5" customHeight="1">
      <c r="A1952" s="337" t="s">
        <v>288</v>
      </c>
      <c r="B1952" s="14">
        <v>793</v>
      </c>
      <c r="C1952" s="15" t="s">
        <v>68</v>
      </c>
      <c r="D1952" s="15" t="s">
        <v>53</v>
      </c>
      <c r="E1952" s="15" t="s">
        <v>370</v>
      </c>
      <c r="F1952" s="15"/>
      <c r="G1952" s="70">
        <f t="shared" ref="G1952:I1956" si="542">G1953</f>
        <v>0</v>
      </c>
      <c r="H1952" s="70">
        <f t="shared" si="542"/>
        <v>17725816.989999998</v>
      </c>
      <c r="I1952" s="70">
        <f t="shared" si="542"/>
        <v>17725816.989999998</v>
      </c>
      <c r="J1952" s="176"/>
      <c r="K1952" s="69"/>
      <c r="L1952" s="69"/>
      <c r="M1952" s="69"/>
      <c r="N1952" s="69"/>
      <c r="O1952" s="69"/>
      <c r="P1952" s="69"/>
      <c r="Q1952" s="69"/>
      <c r="R1952" s="69"/>
    </row>
    <row r="1953" spans="1:18" ht="39.6">
      <c r="A1953" s="16" t="s">
        <v>345</v>
      </c>
      <c r="B1953" s="14">
        <v>793</v>
      </c>
      <c r="C1953" s="15" t="s">
        <v>68</v>
      </c>
      <c r="D1953" s="15" t="s">
        <v>53</v>
      </c>
      <c r="E1953" s="15" t="s">
        <v>370</v>
      </c>
      <c r="F1953" s="15" t="s">
        <v>346</v>
      </c>
      <c r="G1953" s="70">
        <f t="shared" si="542"/>
        <v>0</v>
      </c>
      <c r="H1953" s="70">
        <f t="shared" si="542"/>
        <v>17725816.989999998</v>
      </c>
      <c r="I1953" s="70">
        <f t="shared" si="542"/>
        <v>17725816.989999998</v>
      </c>
      <c r="J1953" s="176"/>
      <c r="K1953" s="69"/>
      <c r="L1953" s="69"/>
      <c r="M1953" s="69"/>
      <c r="N1953" s="69"/>
      <c r="O1953" s="69"/>
      <c r="P1953" s="69"/>
      <c r="Q1953" s="69"/>
      <c r="R1953" s="69"/>
    </row>
    <row r="1954" spans="1:18">
      <c r="A1954" s="16" t="s">
        <v>347</v>
      </c>
      <c r="B1954" s="14">
        <v>793</v>
      </c>
      <c r="C1954" s="15" t="s">
        <v>68</v>
      </c>
      <c r="D1954" s="15" t="s">
        <v>53</v>
      </c>
      <c r="E1954" s="15" t="s">
        <v>370</v>
      </c>
      <c r="F1954" s="15" t="s">
        <v>348</v>
      </c>
      <c r="G1954" s="70">
        <v>0</v>
      </c>
      <c r="H1954" s="70">
        <v>17725816.989999998</v>
      </c>
      <c r="I1954" s="70">
        <v>17725816.989999998</v>
      </c>
      <c r="J1954" s="176"/>
      <c r="K1954" s="69"/>
      <c r="L1954" s="69"/>
      <c r="M1954" s="69"/>
      <c r="N1954" s="69"/>
      <c r="O1954" s="69"/>
      <c r="P1954" s="69"/>
      <c r="Q1954" s="69"/>
      <c r="R1954" s="69"/>
    </row>
    <row r="1955" spans="1:18" ht="81" hidden="1" customHeight="1">
      <c r="A1955" s="80" t="s">
        <v>1013</v>
      </c>
      <c r="B1955" s="14">
        <v>793</v>
      </c>
      <c r="C1955" s="15" t="s">
        <v>68</v>
      </c>
      <c r="D1955" s="15" t="s">
        <v>53</v>
      </c>
      <c r="E1955" s="15" t="s">
        <v>1005</v>
      </c>
      <c r="F1955" s="15"/>
      <c r="G1955" s="70">
        <f t="shared" si="542"/>
        <v>0</v>
      </c>
      <c r="H1955" s="70">
        <f t="shared" si="542"/>
        <v>0</v>
      </c>
      <c r="I1955" s="70">
        <f t="shared" si="542"/>
        <v>0</v>
      </c>
      <c r="J1955" s="176"/>
      <c r="K1955" s="69"/>
      <c r="L1955" s="69"/>
      <c r="M1955" s="69"/>
      <c r="N1955" s="69"/>
      <c r="O1955" s="69"/>
      <c r="P1955" s="69"/>
      <c r="Q1955" s="69"/>
      <c r="R1955" s="69"/>
    </row>
    <row r="1956" spans="1:18" ht="39.6" hidden="1">
      <c r="A1956" s="16" t="s">
        <v>345</v>
      </c>
      <c r="B1956" s="14">
        <v>793</v>
      </c>
      <c r="C1956" s="15" t="s">
        <v>68</v>
      </c>
      <c r="D1956" s="15" t="s">
        <v>53</v>
      </c>
      <c r="E1956" s="15" t="s">
        <v>1005</v>
      </c>
      <c r="F1956" s="15" t="s">
        <v>346</v>
      </c>
      <c r="G1956" s="70">
        <f t="shared" si="542"/>
        <v>0</v>
      </c>
      <c r="H1956" s="70">
        <f t="shared" si="542"/>
        <v>0</v>
      </c>
      <c r="I1956" s="70">
        <f t="shared" si="542"/>
        <v>0</v>
      </c>
      <c r="J1956" s="176"/>
      <c r="K1956" s="69"/>
      <c r="L1956" s="69"/>
      <c r="M1956" s="69"/>
      <c r="N1956" s="69"/>
      <c r="O1956" s="69"/>
      <c r="P1956" s="69"/>
      <c r="Q1956" s="69"/>
      <c r="R1956" s="69"/>
    </row>
    <row r="1957" spans="1:18" hidden="1">
      <c r="A1957" s="16" t="s">
        <v>347</v>
      </c>
      <c r="B1957" s="14">
        <v>793</v>
      </c>
      <c r="C1957" s="15" t="s">
        <v>68</v>
      </c>
      <c r="D1957" s="15" t="s">
        <v>53</v>
      </c>
      <c r="E1957" s="15" t="s">
        <v>1005</v>
      </c>
      <c r="F1957" s="15" t="s">
        <v>348</v>
      </c>
      <c r="G1957" s="70"/>
      <c r="H1957" s="70"/>
      <c r="I1957" s="70"/>
      <c r="J1957" s="176"/>
      <c r="K1957" s="69"/>
      <c r="L1957" s="69"/>
      <c r="M1957" s="69"/>
      <c r="N1957" s="69"/>
      <c r="O1957" s="69"/>
      <c r="P1957" s="69"/>
      <c r="Q1957" s="69"/>
      <c r="R1957" s="69"/>
    </row>
    <row r="1958" spans="1:18" s="18" customFormat="1" ht="26.4">
      <c r="A1958" s="16" t="s">
        <v>357</v>
      </c>
      <c r="B1958" s="14">
        <v>793</v>
      </c>
      <c r="C1958" s="15" t="s">
        <v>68</v>
      </c>
      <c r="D1958" s="15" t="s">
        <v>53</v>
      </c>
      <c r="E1958" s="15" t="s">
        <v>290</v>
      </c>
      <c r="F1958" s="15"/>
      <c r="G1958" s="70">
        <f t="shared" ref="G1958:I1959" si="543">G1959</f>
        <v>176000</v>
      </c>
      <c r="H1958" s="70">
        <f t="shared" si="543"/>
        <v>176000</v>
      </c>
      <c r="I1958" s="70">
        <f t="shared" si="543"/>
        <v>176000</v>
      </c>
      <c r="J1958" s="176"/>
      <c r="K1958" s="184"/>
      <c r="L1958" s="184"/>
      <c r="M1958" s="184"/>
      <c r="N1958" s="184"/>
      <c r="O1958" s="184"/>
      <c r="P1958" s="184"/>
      <c r="Q1958" s="184"/>
      <c r="R1958" s="184"/>
    </row>
    <row r="1959" spans="1:18" s="18" customFormat="1" ht="26.4">
      <c r="A1959" s="16" t="s">
        <v>355</v>
      </c>
      <c r="B1959" s="14">
        <v>793</v>
      </c>
      <c r="C1959" s="15" t="s">
        <v>68</v>
      </c>
      <c r="D1959" s="15" t="s">
        <v>53</v>
      </c>
      <c r="E1959" s="15" t="s">
        <v>290</v>
      </c>
      <c r="F1959" s="15" t="s">
        <v>148</v>
      </c>
      <c r="G1959" s="70">
        <f t="shared" si="543"/>
        <v>176000</v>
      </c>
      <c r="H1959" s="70">
        <f t="shared" si="543"/>
        <v>176000</v>
      </c>
      <c r="I1959" s="70">
        <f t="shared" si="543"/>
        <v>176000</v>
      </c>
      <c r="J1959" s="176"/>
      <c r="K1959" s="184"/>
      <c r="L1959" s="184"/>
      <c r="M1959" s="184"/>
      <c r="N1959" s="184"/>
      <c r="O1959" s="184"/>
      <c r="P1959" s="184"/>
      <c r="Q1959" s="184"/>
      <c r="R1959" s="184"/>
    </row>
    <row r="1960" spans="1:18" s="18" customFormat="1" ht="26.4">
      <c r="A1960" s="16" t="s">
        <v>352</v>
      </c>
      <c r="B1960" s="14">
        <v>793</v>
      </c>
      <c r="C1960" s="15" t="s">
        <v>68</v>
      </c>
      <c r="D1960" s="15" t="s">
        <v>53</v>
      </c>
      <c r="E1960" s="15" t="s">
        <v>290</v>
      </c>
      <c r="F1960" s="15" t="s">
        <v>353</v>
      </c>
      <c r="G1960" s="70">
        <v>176000</v>
      </c>
      <c r="H1960" s="70">
        <v>176000</v>
      </c>
      <c r="I1960" s="70">
        <v>176000</v>
      </c>
      <c r="J1960" s="176"/>
      <c r="K1960" s="184"/>
      <c r="L1960" s="184"/>
      <c r="M1960" s="184"/>
      <c r="N1960" s="184"/>
      <c r="O1960" s="184"/>
      <c r="P1960" s="184"/>
      <c r="Q1960" s="184"/>
      <c r="R1960" s="184"/>
    </row>
    <row r="1961" spans="1:18" s="32" customFormat="1" ht="17.25" hidden="1" customHeight="1">
      <c r="A1961" s="5" t="s">
        <v>358</v>
      </c>
      <c r="B1961" s="35">
        <v>793</v>
      </c>
      <c r="C1961" s="36" t="s">
        <v>71</v>
      </c>
      <c r="D1961" s="36"/>
      <c r="E1961" s="36"/>
      <c r="F1961" s="36"/>
      <c r="G1961" s="71">
        <f>G1977+G1962</f>
        <v>0</v>
      </c>
      <c r="H1961" s="71">
        <f>H1977+H1962</f>
        <v>0</v>
      </c>
      <c r="I1961" s="71">
        <f>I1977+I1962</f>
        <v>0</v>
      </c>
      <c r="J1961" s="334"/>
      <c r="K1961" s="350"/>
      <c r="L1961" s="350"/>
      <c r="M1961" s="350"/>
      <c r="N1961" s="350"/>
      <c r="O1961" s="350"/>
      <c r="P1961" s="350"/>
      <c r="Q1961" s="350"/>
      <c r="R1961" s="350"/>
    </row>
    <row r="1962" spans="1:18" s="32" customFormat="1" ht="17.25" hidden="1" customHeight="1">
      <c r="A1962" s="115" t="s">
        <v>479</v>
      </c>
      <c r="B1962" s="14">
        <v>757</v>
      </c>
      <c r="C1962" s="15" t="s">
        <v>71</v>
      </c>
      <c r="D1962" s="15" t="s">
        <v>18</v>
      </c>
      <c r="E1962" s="36"/>
      <c r="F1962" s="36"/>
      <c r="G1962" s="71">
        <f>G1963+G1973</f>
        <v>0</v>
      </c>
      <c r="H1962" s="71">
        <f>H1963+H1973</f>
        <v>0</v>
      </c>
      <c r="I1962" s="71">
        <f>I1963+I1973</f>
        <v>0</v>
      </c>
      <c r="J1962" s="334"/>
      <c r="K1962" s="350"/>
      <c r="L1962" s="350"/>
      <c r="M1962" s="350"/>
      <c r="N1962" s="350"/>
      <c r="O1962" s="350"/>
      <c r="P1962" s="350"/>
      <c r="Q1962" s="350"/>
      <c r="R1962" s="350"/>
    </row>
    <row r="1963" spans="1:18" ht="27.75" hidden="1" customHeight="1">
      <c r="A1963" s="37" t="s">
        <v>470</v>
      </c>
      <c r="B1963" s="14">
        <v>757</v>
      </c>
      <c r="C1963" s="15" t="s">
        <v>71</v>
      </c>
      <c r="D1963" s="15" t="s">
        <v>18</v>
      </c>
      <c r="E1963" s="15" t="s">
        <v>193</v>
      </c>
      <c r="F1963" s="15"/>
      <c r="G1963" s="70">
        <f>G1965+G1968+G1970</f>
        <v>0</v>
      </c>
      <c r="H1963" s="70">
        <f>H1965+H1968+H1970</f>
        <v>0</v>
      </c>
      <c r="I1963" s="70">
        <f>I1965+I1968+I1970</f>
        <v>0</v>
      </c>
      <c r="J1963" s="176"/>
      <c r="K1963" s="69"/>
      <c r="L1963" s="69"/>
      <c r="M1963" s="69"/>
      <c r="N1963" s="69"/>
      <c r="O1963" s="69"/>
      <c r="P1963" s="69"/>
      <c r="Q1963" s="69"/>
      <c r="R1963" s="69"/>
    </row>
    <row r="1964" spans="1:18" ht="19.5" hidden="1" customHeight="1">
      <c r="A1964" s="16" t="s">
        <v>31</v>
      </c>
      <c r="B1964" s="14">
        <v>757</v>
      </c>
      <c r="C1964" s="15" t="s">
        <v>71</v>
      </c>
      <c r="D1964" s="15" t="s">
        <v>18</v>
      </c>
      <c r="E1964" s="15" t="s">
        <v>39</v>
      </c>
      <c r="F1964" s="15" t="s">
        <v>32</v>
      </c>
      <c r="G1964" s="70"/>
      <c r="H1964" s="70"/>
      <c r="I1964" s="70"/>
      <c r="J1964" s="176"/>
      <c r="K1964" s="69"/>
      <c r="L1964" s="69"/>
      <c r="M1964" s="69"/>
      <c r="N1964" s="69"/>
      <c r="O1964" s="69"/>
      <c r="P1964" s="69"/>
      <c r="Q1964" s="69"/>
      <c r="R1964" s="69"/>
    </row>
    <row r="1965" spans="1:18" ht="39" hidden="1" customHeight="1">
      <c r="A1965" s="16" t="s">
        <v>111</v>
      </c>
      <c r="B1965" s="14">
        <v>757</v>
      </c>
      <c r="C1965" s="15" t="s">
        <v>71</v>
      </c>
      <c r="D1965" s="15" t="s">
        <v>18</v>
      </c>
      <c r="E1965" s="15" t="s">
        <v>194</v>
      </c>
      <c r="F1965" s="15"/>
      <c r="G1965" s="70">
        <f>G1966</f>
        <v>0</v>
      </c>
      <c r="H1965" s="70">
        <f t="shared" ref="H1965:I1965" si="544">H1966</f>
        <v>0</v>
      </c>
      <c r="I1965" s="70">
        <f t="shared" si="544"/>
        <v>0</v>
      </c>
      <c r="J1965" s="176"/>
      <c r="K1965" s="69"/>
      <c r="L1965" s="69"/>
      <c r="M1965" s="69"/>
      <c r="N1965" s="69"/>
      <c r="O1965" s="69"/>
      <c r="P1965" s="69"/>
      <c r="Q1965" s="69"/>
      <c r="R1965" s="69"/>
    </row>
    <row r="1966" spans="1:18" ht="26.4" hidden="1">
      <c r="A1966" s="16" t="s">
        <v>29</v>
      </c>
      <c r="B1966" s="14">
        <v>757</v>
      </c>
      <c r="C1966" s="15" t="s">
        <v>71</v>
      </c>
      <c r="D1966" s="15" t="s">
        <v>18</v>
      </c>
      <c r="E1966" s="15" t="s">
        <v>194</v>
      </c>
      <c r="F1966" s="15" t="s">
        <v>30</v>
      </c>
      <c r="G1966" s="70">
        <f>G1967</f>
        <v>0</v>
      </c>
      <c r="H1966" s="70">
        <f>H1967</f>
        <v>0</v>
      </c>
      <c r="I1966" s="70">
        <f>I1967</f>
        <v>0</v>
      </c>
      <c r="J1966" s="176"/>
      <c r="K1966" s="69"/>
      <c r="L1966" s="69"/>
      <c r="M1966" s="69"/>
      <c r="N1966" s="69"/>
      <c r="O1966" s="69"/>
      <c r="P1966" s="69"/>
      <c r="Q1966" s="69"/>
      <c r="R1966" s="69"/>
    </row>
    <row r="1967" spans="1:18" ht="19.5" hidden="1" customHeight="1">
      <c r="A1967" s="16" t="s">
        <v>31</v>
      </c>
      <c r="B1967" s="14">
        <v>757</v>
      </c>
      <c r="C1967" s="15" t="s">
        <v>71</v>
      </c>
      <c r="D1967" s="15" t="s">
        <v>18</v>
      </c>
      <c r="E1967" s="15" t="s">
        <v>194</v>
      </c>
      <c r="F1967" s="15" t="s">
        <v>32</v>
      </c>
      <c r="G1967" s="70"/>
      <c r="H1967" s="70"/>
      <c r="I1967" s="70"/>
      <c r="J1967" s="176"/>
      <c r="K1967" s="69"/>
      <c r="L1967" s="69"/>
      <c r="M1967" s="69"/>
      <c r="N1967" s="69"/>
      <c r="O1967" s="69"/>
      <c r="P1967" s="69"/>
      <c r="Q1967" s="69"/>
      <c r="R1967" s="69"/>
    </row>
    <row r="1968" spans="1:18" s="32" customFormat="1" ht="25.5" hidden="1" customHeight="1">
      <c r="A1968" s="16" t="s">
        <v>29</v>
      </c>
      <c r="B1968" s="14">
        <v>757</v>
      </c>
      <c r="C1968" s="15" t="s">
        <v>71</v>
      </c>
      <c r="D1968" s="15" t="s">
        <v>18</v>
      </c>
      <c r="E1968" s="15" t="s">
        <v>530</v>
      </c>
      <c r="F1968" s="15" t="s">
        <v>30</v>
      </c>
      <c r="G1968" s="70">
        <f>G1969</f>
        <v>0</v>
      </c>
      <c r="H1968" s="70">
        <v>0</v>
      </c>
      <c r="I1968" s="70">
        <v>0</v>
      </c>
      <c r="J1968" s="176"/>
      <c r="K1968" s="350"/>
      <c r="L1968" s="350"/>
      <c r="M1968" s="350"/>
      <c r="N1968" s="350"/>
      <c r="O1968" s="350"/>
      <c r="P1968" s="350"/>
      <c r="Q1968" s="350"/>
      <c r="R1968" s="350"/>
    </row>
    <row r="1969" spans="1:18" s="32" customFormat="1" ht="17.25" hidden="1" customHeight="1">
      <c r="A1969" s="16" t="s">
        <v>31</v>
      </c>
      <c r="B1969" s="14">
        <v>757</v>
      </c>
      <c r="C1969" s="15" t="s">
        <v>71</v>
      </c>
      <c r="D1969" s="15" t="s">
        <v>18</v>
      </c>
      <c r="E1969" s="15" t="s">
        <v>530</v>
      </c>
      <c r="F1969" s="15" t="s">
        <v>32</v>
      </c>
      <c r="G1969" s="70"/>
      <c r="H1969" s="70">
        <v>0</v>
      </c>
      <c r="I1969" s="70">
        <v>0</v>
      </c>
      <c r="J1969" s="176"/>
      <c r="K1969" s="350"/>
      <c r="L1969" s="350"/>
      <c r="M1969" s="350"/>
      <c r="N1969" s="350"/>
      <c r="O1969" s="350"/>
      <c r="P1969" s="350"/>
      <c r="Q1969" s="350"/>
      <c r="R1969" s="350"/>
    </row>
    <row r="1970" spans="1:18" s="32" customFormat="1" ht="65.25" hidden="1" customHeight="1">
      <c r="A1970" s="16" t="s">
        <v>598</v>
      </c>
      <c r="B1970" s="14">
        <v>757</v>
      </c>
      <c r="C1970" s="15" t="s">
        <v>71</v>
      </c>
      <c r="D1970" s="15" t="s">
        <v>18</v>
      </c>
      <c r="E1970" s="15" t="s">
        <v>597</v>
      </c>
      <c r="F1970" s="15"/>
      <c r="G1970" s="70">
        <f>G1971</f>
        <v>0</v>
      </c>
      <c r="H1970" s="70">
        <f t="shared" ref="H1970:I1970" si="545">H1971</f>
        <v>0</v>
      </c>
      <c r="I1970" s="70">
        <f t="shared" si="545"/>
        <v>0</v>
      </c>
      <c r="J1970" s="176"/>
      <c r="K1970" s="350"/>
      <c r="L1970" s="350"/>
      <c r="M1970" s="350"/>
      <c r="N1970" s="350"/>
      <c r="O1970" s="350"/>
      <c r="P1970" s="350"/>
      <c r="Q1970" s="350"/>
      <c r="R1970" s="350"/>
    </row>
    <row r="1971" spans="1:18" s="32" customFormat="1" ht="25.5" hidden="1" customHeight="1">
      <c r="A1971" s="16" t="s">
        <v>29</v>
      </c>
      <c r="B1971" s="14">
        <v>757</v>
      </c>
      <c r="C1971" s="15" t="s">
        <v>71</v>
      </c>
      <c r="D1971" s="15" t="s">
        <v>18</v>
      </c>
      <c r="E1971" s="15" t="s">
        <v>597</v>
      </c>
      <c r="F1971" s="15" t="s">
        <v>30</v>
      </c>
      <c r="G1971" s="70">
        <f>G1972</f>
        <v>0</v>
      </c>
      <c r="H1971" s="70">
        <v>0</v>
      </c>
      <c r="I1971" s="70">
        <v>0</v>
      </c>
      <c r="J1971" s="176"/>
      <c r="K1971" s="350"/>
      <c r="L1971" s="350"/>
      <c r="M1971" s="350"/>
      <c r="N1971" s="350"/>
      <c r="O1971" s="350"/>
      <c r="P1971" s="350"/>
      <c r="Q1971" s="350"/>
      <c r="R1971" s="350"/>
    </row>
    <row r="1972" spans="1:18" s="32" customFormat="1" ht="17.25" hidden="1" customHeight="1">
      <c r="A1972" s="16" t="s">
        <v>31</v>
      </c>
      <c r="B1972" s="14">
        <v>757</v>
      </c>
      <c r="C1972" s="15" t="s">
        <v>71</v>
      </c>
      <c r="D1972" s="15" t="s">
        <v>18</v>
      </c>
      <c r="E1972" s="15" t="s">
        <v>597</v>
      </c>
      <c r="F1972" s="15" t="s">
        <v>32</v>
      </c>
      <c r="G1972" s="70"/>
      <c r="H1972" s="70">
        <v>0</v>
      </c>
      <c r="I1972" s="70">
        <v>0</v>
      </c>
      <c r="J1972" s="176"/>
      <c r="K1972" s="350"/>
      <c r="L1972" s="350"/>
      <c r="M1972" s="350"/>
      <c r="N1972" s="350"/>
      <c r="O1972" s="350"/>
      <c r="P1972" s="350"/>
      <c r="Q1972" s="350"/>
      <c r="R1972" s="350"/>
    </row>
    <row r="1973" spans="1:18" s="18" customFormat="1" ht="26.4" hidden="1">
      <c r="A1973" s="16" t="s">
        <v>464</v>
      </c>
      <c r="B1973" s="14">
        <v>757</v>
      </c>
      <c r="C1973" s="15" t="s">
        <v>71</v>
      </c>
      <c r="D1973" s="15" t="s">
        <v>18</v>
      </c>
      <c r="E1973" s="15" t="s">
        <v>261</v>
      </c>
      <c r="F1973" s="15"/>
      <c r="G1973" s="70">
        <f>G1974</f>
        <v>0</v>
      </c>
      <c r="H1973" s="70">
        <f t="shared" ref="H1973:I1975" si="546">H1974</f>
        <v>0</v>
      </c>
      <c r="I1973" s="70">
        <f t="shared" si="546"/>
        <v>0</v>
      </c>
      <c r="J1973" s="176"/>
      <c r="K1973" s="184"/>
      <c r="L1973" s="184"/>
      <c r="M1973" s="184"/>
      <c r="N1973" s="184"/>
      <c r="O1973" s="184"/>
      <c r="P1973" s="184"/>
      <c r="Q1973" s="184"/>
      <c r="R1973" s="184"/>
    </row>
    <row r="1974" spans="1:18" s="18" customFormat="1" ht="26.4" hidden="1">
      <c r="A1974" s="16" t="s">
        <v>463</v>
      </c>
      <c r="B1974" s="14">
        <v>757</v>
      </c>
      <c r="C1974" s="15" t="s">
        <v>71</v>
      </c>
      <c r="D1974" s="15" t="s">
        <v>18</v>
      </c>
      <c r="E1974" s="15" t="s">
        <v>438</v>
      </c>
      <c r="F1974" s="15"/>
      <c r="G1974" s="70">
        <f>G1975</f>
        <v>0</v>
      </c>
      <c r="H1974" s="70">
        <f t="shared" si="546"/>
        <v>0</v>
      </c>
      <c r="I1974" s="70">
        <f t="shared" si="546"/>
        <v>0</v>
      </c>
      <c r="J1974" s="176"/>
      <c r="K1974" s="184"/>
      <c r="L1974" s="184"/>
      <c r="M1974" s="184"/>
      <c r="N1974" s="184"/>
      <c r="O1974" s="184"/>
      <c r="P1974" s="184"/>
      <c r="Q1974" s="184"/>
      <c r="R1974" s="184"/>
    </row>
    <row r="1975" spans="1:18" s="18" customFormat="1" ht="26.4" hidden="1">
      <c r="A1975" s="16" t="s">
        <v>95</v>
      </c>
      <c r="B1975" s="14">
        <v>757</v>
      </c>
      <c r="C1975" s="15" t="s">
        <v>71</v>
      </c>
      <c r="D1975" s="15" t="s">
        <v>18</v>
      </c>
      <c r="E1975" s="15" t="s">
        <v>438</v>
      </c>
      <c r="F1975" s="15" t="s">
        <v>346</v>
      </c>
      <c r="G1975" s="70">
        <f>G1976</f>
        <v>0</v>
      </c>
      <c r="H1975" s="70">
        <f t="shared" si="546"/>
        <v>0</v>
      </c>
      <c r="I1975" s="70">
        <f t="shared" si="546"/>
        <v>0</v>
      </c>
      <c r="J1975" s="176"/>
      <c r="K1975" s="184"/>
      <c r="L1975" s="184"/>
      <c r="M1975" s="184"/>
      <c r="N1975" s="184"/>
      <c r="O1975" s="184"/>
      <c r="P1975" s="184"/>
      <c r="Q1975" s="184"/>
      <c r="R1975" s="184"/>
    </row>
    <row r="1976" spans="1:18" s="18" customFormat="1" ht="92.4" hidden="1">
      <c r="A1976" s="50" t="s">
        <v>417</v>
      </c>
      <c r="B1976" s="14">
        <v>757</v>
      </c>
      <c r="C1976" s="15" t="s">
        <v>71</v>
      </c>
      <c r="D1976" s="15" t="s">
        <v>18</v>
      </c>
      <c r="E1976" s="15" t="s">
        <v>438</v>
      </c>
      <c r="F1976" s="15" t="s">
        <v>416</v>
      </c>
      <c r="G1976" s="70">
        <f>50000-50000</f>
        <v>0</v>
      </c>
      <c r="H1976" s="70"/>
      <c r="I1976" s="70"/>
      <c r="J1976" s="176"/>
      <c r="K1976" s="184"/>
      <c r="L1976" s="184"/>
      <c r="M1976" s="184"/>
      <c r="N1976" s="184"/>
      <c r="O1976" s="184"/>
      <c r="P1976" s="184"/>
      <c r="Q1976" s="184"/>
      <c r="R1976" s="184"/>
    </row>
    <row r="1977" spans="1:18" s="33" customFormat="1" ht="15" hidden="1" customHeight="1">
      <c r="A1977" s="16" t="s">
        <v>70</v>
      </c>
      <c r="B1977" s="14">
        <v>793</v>
      </c>
      <c r="C1977" s="15" t="s">
        <v>71</v>
      </c>
      <c r="D1977" s="15" t="s">
        <v>27</v>
      </c>
      <c r="E1977" s="39"/>
      <c r="F1977" s="39"/>
      <c r="G1977" s="29">
        <f>G1978</f>
        <v>0</v>
      </c>
      <c r="H1977" s="29">
        <f>H1978+H1455</f>
        <v>0</v>
      </c>
      <c r="I1977" s="29">
        <f>I1978+I1455</f>
        <v>0</v>
      </c>
      <c r="J1977" s="347"/>
      <c r="K1977" s="343"/>
      <c r="L1977" s="343"/>
      <c r="M1977" s="343"/>
      <c r="N1977" s="343"/>
      <c r="O1977" s="343"/>
      <c r="P1977" s="343"/>
      <c r="Q1977" s="343"/>
      <c r="R1977" s="343"/>
    </row>
    <row r="1978" spans="1:18" s="28" customFormat="1" ht="28.5" hidden="1" customHeight="1">
      <c r="A1978" s="37" t="s">
        <v>470</v>
      </c>
      <c r="B1978" s="14">
        <v>793</v>
      </c>
      <c r="C1978" s="15" t="s">
        <v>71</v>
      </c>
      <c r="D1978" s="15" t="s">
        <v>27</v>
      </c>
      <c r="E1978" s="15" t="s">
        <v>193</v>
      </c>
      <c r="F1978" s="15"/>
      <c r="G1978" s="70">
        <f>G1979+G1982+G1985</f>
        <v>0</v>
      </c>
      <c r="H1978" s="70">
        <f t="shared" ref="H1978:I1978" si="547">H1979+H1982+H1985</f>
        <v>0</v>
      </c>
      <c r="I1978" s="70">
        <f t="shared" si="547"/>
        <v>0</v>
      </c>
      <c r="J1978" s="176"/>
      <c r="K1978" s="323"/>
      <c r="L1978" s="323"/>
      <c r="M1978" s="323"/>
      <c r="N1978" s="323"/>
      <c r="O1978" s="323"/>
      <c r="P1978" s="323"/>
      <c r="Q1978" s="323"/>
      <c r="R1978" s="323"/>
    </row>
    <row r="1979" spans="1:18" s="28" customFormat="1" ht="27.75" hidden="1" customHeight="1">
      <c r="A1979" s="37" t="s">
        <v>72</v>
      </c>
      <c r="B1979" s="14">
        <v>793</v>
      </c>
      <c r="C1979" s="15" t="s">
        <v>71</v>
      </c>
      <c r="D1979" s="15" t="s">
        <v>27</v>
      </c>
      <c r="E1979" s="15" t="s">
        <v>204</v>
      </c>
      <c r="F1979" s="15"/>
      <c r="G1979" s="70">
        <f>G1980</f>
        <v>0</v>
      </c>
      <c r="H1979" s="70">
        <f t="shared" ref="H1979:I1979" si="548">H1980</f>
        <v>0</v>
      </c>
      <c r="I1979" s="70">
        <f t="shared" si="548"/>
        <v>0</v>
      </c>
      <c r="J1979" s="176"/>
      <c r="K1979" s="323"/>
      <c r="L1979" s="323"/>
      <c r="M1979" s="323"/>
      <c r="N1979" s="323"/>
      <c r="O1979" s="323"/>
      <c r="P1979" s="323"/>
      <c r="Q1979" s="323"/>
      <c r="R1979" s="323"/>
    </row>
    <row r="1980" spans="1:18" s="32" customFormat="1" ht="28.5" hidden="1" customHeight="1">
      <c r="A1980" s="16" t="s">
        <v>35</v>
      </c>
      <c r="B1980" s="14">
        <v>793</v>
      </c>
      <c r="C1980" s="15" t="s">
        <v>71</v>
      </c>
      <c r="D1980" s="15" t="s">
        <v>27</v>
      </c>
      <c r="E1980" s="15" t="s">
        <v>204</v>
      </c>
      <c r="F1980" s="15" t="s">
        <v>36</v>
      </c>
      <c r="G1980" s="70">
        <f>G1981</f>
        <v>0</v>
      </c>
      <c r="H1980" s="70">
        <f>H1981</f>
        <v>0</v>
      </c>
      <c r="I1980" s="70">
        <f>I1981</f>
        <v>0</v>
      </c>
      <c r="J1980" s="176"/>
      <c r="K1980" s="350"/>
      <c r="L1980" s="350"/>
      <c r="M1980" s="350"/>
      <c r="N1980" s="350"/>
      <c r="O1980" s="350"/>
      <c r="P1980" s="350"/>
      <c r="Q1980" s="350"/>
      <c r="R1980" s="350"/>
    </row>
    <row r="1981" spans="1:18" s="32" customFormat="1" ht="26.4" hidden="1">
      <c r="A1981" s="16" t="s">
        <v>37</v>
      </c>
      <c r="B1981" s="14">
        <v>793</v>
      </c>
      <c r="C1981" s="15" t="s">
        <v>71</v>
      </c>
      <c r="D1981" s="15" t="s">
        <v>27</v>
      </c>
      <c r="E1981" s="15" t="s">
        <v>204</v>
      </c>
      <c r="F1981" s="15" t="s">
        <v>38</v>
      </c>
      <c r="G1981" s="70"/>
      <c r="H1981" s="70"/>
      <c r="I1981" s="70"/>
      <c r="J1981" s="176"/>
      <c r="K1981" s="352"/>
      <c r="L1981" s="350"/>
      <c r="M1981" s="350"/>
      <c r="N1981" s="350"/>
      <c r="O1981" s="350"/>
      <c r="P1981" s="350"/>
      <c r="Q1981" s="350"/>
      <c r="R1981" s="350"/>
    </row>
    <row r="1982" spans="1:18" s="28" customFormat="1" ht="51" hidden="1" customHeight="1">
      <c r="A1982" s="37"/>
      <c r="B1982" s="14"/>
      <c r="C1982" s="15"/>
      <c r="D1982" s="15"/>
      <c r="E1982" s="15"/>
      <c r="F1982" s="15"/>
      <c r="G1982" s="70"/>
      <c r="H1982" s="70"/>
      <c r="I1982" s="70"/>
      <c r="J1982" s="176"/>
      <c r="K1982" s="323"/>
      <c r="L1982" s="323"/>
      <c r="M1982" s="323"/>
      <c r="N1982" s="323"/>
      <c r="O1982" s="323"/>
      <c r="P1982" s="323"/>
      <c r="Q1982" s="323"/>
      <c r="R1982" s="323"/>
    </row>
    <row r="1983" spans="1:18" s="32" customFormat="1" ht="28.5" hidden="1" customHeight="1">
      <c r="A1983" s="16"/>
      <c r="B1983" s="14"/>
      <c r="C1983" s="15"/>
      <c r="D1983" s="15"/>
      <c r="E1983" s="15"/>
      <c r="F1983" s="15"/>
      <c r="G1983" s="70"/>
      <c r="H1983" s="70"/>
      <c r="I1983" s="70"/>
      <c r="J1983" s="176"/>
      <c r="K1983" s="350"/>
      <c r="L1983" s="350"/>
      <c r="M1983" s="350"/>
      <c r="N1983" s="350"/>
      <c r="O1983" s="350"/>
      <c r="P1983" s="350"/>
      <c r="Q1983" s="350"/>
      <c r="R1983" s="350"/>
    </row>
    <row r="1984" spans="1:18" s="32" customFormat="1" hidden="1">
      <c r="A1984" s="16"/>
      <c r="B1984" s="14"/>
      <c r="C1984" s="15"/>
      <c r="D1984" s="15"/>
      <c r="E1984" s="15"/>
      <c r="F1984" s="15"/>
      <c r="G1984" s="70"/>
      <c r="H1984" s="70"/>
      <c r="I1984" s="70"/>
      <c r="J1984" s="176"/>
      <c r="K1984" s="352"/>
      <c r="L1984" s="350"/>
      <c r="M1984" s="350"/>
      <c r="N1984" s="350"/>
      <c r="O1984" s="350"/>
      <c r="P1984" s="350"/>
      <c r="Q1984" s="350"/>
      <c r="R1984" s="350"/>
    </row>
    <row r="1985" spans="1:18" s="28" customFormat="1" ht="51" hidden="1" customHeight="1">
      <c r="A1985" s="37"/>
      <c r="B1985" s="14"/>
      <c r="C1985" s="15"/>
      <c r="D1985" s="15"/>
      <c r="E1985" s="15"/>
      <c r="F1985" s="15"/>
      <c r="G1985" s="70"/>
      <c r="H1985" s="70"/>
      <c r="I1985" s="70"/>
      <c r="J1985" s="176"/>
      <c r="K1985" s="323"/>
      <c r="L1985" s="323"/>
      <c r="M1985" s="323"/>
      <c r="N1985" s="323"/>
      <c r="O1985" s="323"/>
      <c r="P1985" s="323"/>
      <c r="Q1985" s="323"/>
      <c r="R1985" s="323"/>
    </row>
    <row r="1986" spans="1:18" s="32" customFormat="1" ht="28.5" hidden="1" customHeight="1">
      <c r="A1986" s="16"/>
      <c r="B1986" s="14"/>
      <c r="C1986" s="15"/>
      <c r="D1986" s="15"/>
      <c r="E1986" s="15"/>
      <c r="F1986" s="15"/>
      <c r="G1986" s="70"/>
      <c r="H1986" s="70"/>
      <c r="I1986" s="70"/>
      <c r="J1986" s="176"/>
      <c r="K1986" s="350"/>
      <c r="L1986" s="350"/>
      <c r="M1986" s="350"/>
      <c r="N1986" s="350"/>
      <c r="O1986" s="350"/>
      <c r="P1986" s="350"/>
      <c r="Q1986" s="350"/>
      <c r="R1986" s="350"/>
    </row>
    <row r="1987" spans="1:18" s="32" customFormat="1" hidden="1">
      <c r="A1987" s="16"/>
      <c r="B1987" s="14"/>
      <c r="C1987" s="15"/>
      <c r="D1987" s="15"/>
      <c r="E1987" s="15"/>
      <c r="F1987" s="15"/>
      <c r="G1987" s="70"/>
      <c r="H1987" s="70"/>
      <c r="I1987" s="70"/>
      <c r="J1987" s="176"/>
      <c r="K1987" s="352"/>
      <c r="L1987" s="350"/>
      <c r="M1987" s="350"/>
      <c r="N1987" s="350"/>
      <c r="O1987" s="350"/>
      <c r="P1987" s="350"/>
      <c r="Q1987" s="350"/>
      <c r="R1987" s="350"/>
    </row>
    <row r="1988" spans="1:18" ht="26.4" hidden="1">
      <c r="A1988" s="54" t="s">
        <v>299</v>
      </c>
      <c r="B1988" s="19">
        <v>793</v>
      </c>
      <c r="C1988" s="7" t="s">
        <v>22</v>
      </c>
      <c r="D1988" s="7"/>
      <c r="E1988" s="7"/>
      <c r="F1988" s="7"/>
      <c r="G1988" s="38">
        <f t="shared" ref="G1988:G1993" si="549">G1989</f>
        <v>0</v>
      </c>
      <c r="H1988" s="38">
        <f t="shared" ref="H1988:I1993" si="550">H1989</f>
        <v>0</v>
      </c>
      <c r="I1988" s="38">
        <f t="shared" si="550"/>
        <v>0</v>
      </c>
      <c r="J1988" s="342"/>
      <c r="K1988" s="69"/>
      <c r="L1988" s="69"/>
      <c r="M1988" s="69"/>
      <c r="N1988" s="69"/>
      <c r="O1988" s="69"/>
      <c r="P1988" s="69"/>
      <c r="Q1988" s="69"/>
      <c r="R1988" s="69"/>
    </row>
    <row r="1989" spans="1:18" ht="28.5" hidden="1" customHeight="1">
      <c r="A1989" s="13" t="s">
        <v>300</v>
      </c>
      <c r="B1989" s="14">
        <v>793</v>
      </c>
      <c r="C1989" s="15" t="s">
        <v>22</v>
      </c>
      <c r="D1989" s="15" t="s">
        <v>18</v>
      </c>
      <c r="E1989" s="36"/>
      <c r="F1989" s="36"/>
      <c r="G1989" s="70">
        <f t="shared" si="549"/>
        <v>0</v>
      </c>
      <c r="H1989" s="70">
        <f t="shared" si="550"/>
        <v>0</v>
      </c>
      <c r="I1989" s="70">
        <f t="shared" si="550"/>
        <v>0</v>
      </c>
      <c r="J1989" s="176"/>
      <c r="K1989" s="69"/>
      <c r="L1989" s="69"/>
      <c r="M1989" s="69"/>
      <c r="N1989" s="69"/>
      <c r="O1989" s="69"/>
      <c r="P1989" s="69"/>
      <c r="Q1989" s="69"/>
      <c r="R1989" s="69"/>
    </row>
    <row r="1990" spans="1:18" s="28" customFormat="1" ht="39.6" hidden="1">
      <c r="A1990" s="16" t="s">
        <v>437</v>
      </c>
      <c r="B1990" s="14">
        <v>793</v>
      </c>
      <c r="C1990" s="15" t="s">
        <v>22</v>
      </c>
      <c r="D1990" s="15" t="s">
        <v>18</v>
      </c>
      <c r="E1990" s="15" t="s">
        <v>228</v>
      </c>
      <c r="F1990" s="39"/>
      <c r="G1990" s="70">
        <f t="shared" si="549"/>
        <v>0</v>
      </c>
      <c r="H1990" s="70">
        <f t="shared" si="550"/>
        <v>0</v>
      </c>
      <c r="I1990" s="70">
        <f t="shared" si="550"/>
        <v>0</v>
      </c>
      <c r="J1990" s="176"/>
      <c r="K1990" s="323"/>
      <c r="L1990" s="323"/>
      <c r="M1990" s="323"/>
      <c r="N1990" s="323"/>
      <c r="O1990" s="323"/>
      <c r="P1990" s="323"/>
      <c r="Q1990" s="323"/>
      <c r="R1990" s="323"/>
    </row>
    <row r="1991" spans="1:18" s="28" customFormat="1" ht="26.4" hidden="1">
      <c r="A1991" s="16" t="s">
        <v>301</v>
      </c>
      <c r="B1991" s="14">
        <v>793</v>
      </c>
      <c r="C1991" s="15" t="s">
        <v>22</v>
      </c>
      <c r="D1991" s="15" t="s">
        <v>18</v>
      </c>
      <c r="E1991" s="15" t="s">
        <v>234</v>
      </c>
      <c r="F1991" s="39"/>
      <c r="G1991" s="70">
        <f t="shared" si="549"/>
        <v>0</v>
      </c>
      <c r="H1991" s="70">
        <f t="shared" si="550"/>
        <v>0</v>
      </c>
      <c r="I1991" s="70">
        <f t="shared" si="550"/>
        <v>0</v>
      </c>
      <c r="J1991" s="176"/>
      <c r="K1991" s="323"/>
      <c r="L1991" s="323"/>
      <c r="M1991" s="323"/>
      <c r="N1991" s="323"/>
      <c r="O1991" s="323"/>
      <c r="P1991" s="323"/>
      <c r="Q1991" s="323"/>
      <c r="R1991" s="323"/>
    </row>
    <row r="1992" spans="1:18" hidden="1">
      <c r="A1992" s="16" t="s">
        <v>302</v>
      </c>
      <c r="B1992" s="14">
        <v>793</v>
      </c>
      <c r="C1992" s="15" t="s">
        <v>22</v>
      </c>
      <c r="D1992" s="15" t="s">
        <v>18</v>
      </c>
      <c r="E1992" s="15" t="s">
        <v>235</v>
      </c>
      <c r="F1992" s="15"/>
      <c r="G1992" s="70">
        <f t="shared" si="549"/>
        <v>0</v>
      </c>
      <c r="H1992" s="70">
        <f t="shared" si="550"/>
        <v>0</v>
      </c>
      <c r="I1992" s="70">
        <f t="shared" si="550"/>
        <v>0</v>
      </c>
      <c r="J1992" s="176"/>
      <c r="K1992" s="69"/>
      <c r="L1992" s="69"/>
      <c r="M1992" s="69"/>
      <c r="N1992" s="69"/>
      <c r="O1992" s="69"/>
      <c r="P1992" s="69"/>
      <c r="Q1992" s="69"/>
      <c r="R1992" s="69"/>
    </row>
    <row r="1993" spans="1:18" ht="26.4" hidden="1">
      <c r="A1993" s="16" t="s">
        <v>303</v>
      </c>
      <c r="B1993" s="14">
        <v>793</v>
      </c>
      <c r="C1993" s="15" t="s">
        <v>22</v>
      </c>
      <c r="D1993" s="15" t="s">
        <v>18</v>
      </c>
      <c r="E1993" s="15" t="s">
        <v>235</v>
      </c>
      <c r="F1993" s="15" t="s">
        <v>304</v>
      </c>
      <c r="G1993" s="70">
        <f t="shared" si="549"/>
        <v>0</v>
      </c>
      <c r="H1993" s="70">
        <f t="shared" si="550"/>
        <v>0</v>
      </c>
      <c r="I1993" s="70">
        <f t="shared" si="550"/>
        <v>0</v>
      </c>
      <c r="J1993" s="176"/>
      <c r="K1993" s="69"/>
      <c r="L1993" s="69"/>
      <c r="M1993" s="69"/>
      <c r="N1993" s="69"/>
      <c r="O1993" s="69"/>
      <c r="P1993" s="69"/>
      <c r="Q1993" s="69"/>
      <c r="R1993" s="69"/>
    </row>
    <row r="1994" spans="1:18" hidden="1">
      <c r="A1994" s="16" t="s">
        <v>305</v>
      </c>
      <c r="B1994" s="14">
        <v>793</v>
      </c>
      <c r="C1994" s="15" t="s">
        <v>22</v>
      </c>
      <c r="D1994" s="15" t="s">
        <v>18</v>
      </c>
      <c r="E1994" s="15" t="s">
        <v>235</v>
      </c>
      <c r="F1994" s="15" t="s">
        <v>306</v>
      </c>
      <c r="G1994" s="70"/>
      <c r="H1994" s="70"/>
      <c r="I1994" s="70"/>
      <c r="J1994" s="176"/>
      <c r="K1994" s="69"/>
      <c r="L1994" s="69"/>
      <c r="M1994" s="69"/>
      <c r="N1994" s="69"/>
      <c r="O1994" s="69"/>
      <c r="P1994" s="69"/>
      <c r="Q1994" s="69"/>
      <c r="R1994" s="69"/>
    </row>
    <row r="1995" spans="1:18" s="124" customFormat="1">
      <c r="A1995" s="282" t="s">
        <v>73</v>
      </c>
      <c r="B1995" s="270"/>
      <c r="C1995" s="162"/>
      <c r="D1995" s="162"/>
      <c r="E1995" s="162"/>
      <c r="F1995" s="162"/>
      <c r="G1995" s="96">
        <f>G1201++G1389+G1474+G1890+G1578+G1988+G1598+G1863+G1961+G1831+G1884+G1371</f>
        <v>391862823.87</v>
      </c>
      <c r="H1995" s="96">
        <f>H1201++H1389+H1474+H1890+H1578+H1988+H1598+H1863+H1961+H1831+H1884+H1371</f>
        <v>250816265.10999998</v>
      </c>
      <c r="I1995" s="96">
        <f>I1201++I1389+I1474+I1890+I1578+I1988+I1598+I1863+I1961+I1831+I1884+I1371</f>
        <v>235767427.59</v>
      </c>
      <c r="J1995" s="191">
        <f>G1201+G1371+G1389++G1474+G1598++G1831+G1890</f>
        <v>391862823.87</v>
      </c>
      <c r="K1995" s="207"/>
      <c r="L1995" s="207"/>
      <c r="M1995" s="206"/>
      <c r="N1995" s="206"/>
      <c r="O1995" s="206"/>
      <c r="P1995" s="206"/>
      <c r="Q1995" s="207"/>
      <c r="R1995" s="206"/>
    </row>
    <row r="1996" spans="1:18" s="124" customFormat="1" hidden="1">
      <c r="A1996" s="282"/>
      <c r="B1996" s="270"/>
      <c r="C1996" s="162"/>
      <c r="D1996" s="162"/>
      <c r="E1996" s="162"/>
      <c r="F1996" s="162"/>
      <c r="G1996" s="96"/>
      <c r="H1996" s="96"/>
      <c r="I1996" s="96"/>
      <c r="J1996" s="191"/>
      <c r="K1996" s="207"/>
      <c r="L1996" s="207"/>
      <c r="M1996" s="206"/>
      <c r="N1996" s="206"/>
      <c r="O1996" s="206"/>
      <c r="P1996" s="206"/>
      <c r="Q1996" s="207"/>
      <c r="R1996" s="206"/>
    </row>
    <row r="1997" spans="1:18" s="124" customFormat="1" hidden="1">
      <c r="A1997" s="282"/>
      <c r="B1997" s="270"/>
      <c r="C1997" s="162"/>
      <c r="D1997" s="162"/>
      <c r="E1997" s="162"/>
      <c r="F1997" s="162"/>
      <c r="G1997" s="96"/>
      <c r="H1997" s="96"/>
      <c r="I1997" s="96"/>
      <c r="J1997" s="191"/>
      <c r="K1997" s="207"/>
      <c r="L1997" s="207"/>
      <c r="M1997" s="206"/>
      <c r="N1997" s="206"/>
      <c r="O1997" s="206"/>
      <c r="P1997" s="207"/>
      <c r="Q1997" s="207"/>
      <c r="R1997" s="206"/>
    </row>
    <row r="1998" spans="1:18" s="124" customFormat="1" hidden="1">
      <c r="A1998" s="282"/>
      <c r="B1998" s="270"/>
      <c r="C1998" s="162"/>
      <c r="D1998" s="162"/>
      <c r="E1998" s="162"/>
      <c r="F1998" s="162"/>
      <c r="G1998" s="96"/>
      <c r="H1998" s="96"/>
      <c r="I1998" s="96"/>
      <c r="J1998" s="191"/>
      <c r="K1998" s="207"/>
      <c r="L1998" s="207"/>
      <c r="M1998" s="206"/>
      <c r="N1998" s="206"/>
      <c r="O1998" s="206"/>
      <c r="P1998" s="207"/>
      <c r="Q1998" s="207"/>
      <c r="R1998" s="206"/>
    </row>
    <row r="1999" spans="1:18" s="124" customFormat="1" hidden="1">
      <c r="A1999" s="282"/>
      <c r="B1999" s="270"/>
      <c r="C1999" s="162"/>
      <c r="D1999" s="162"/>
      <c r="E1999" s="162"/>
      <c r="F1999" s="162"/>
      <c r="G1999" s="96"/>
      <c r="H1999" s="96"/>
      <c r="I1999" s="96"/>
      <c r="J1999" s="191"/>
      <c r="K1999" s="207"/>
      <c r="L1999" s="207"/>
      <c r="M1999" s="206"/>
      <c r="N1999" s="206"/>
      <c r="O1999" s="206"/>
      <c r="P1999" s="206"/>
      <c r="Q1999" s="207"/>
      <c r="R1999" s="206"/>
    </row>
    <row r="2000" spans="1:18" s="124" customFormat="1" hidden="1">
      <c r="A2000" s="282"/>
      <c r="B2000" s="270"/>
      <c r="C2000" s="162"/>
      <c r="D2000" s="162"/>
      <c r="E2000" s="162"/>
      <c r="F2000" s="162"/>
      <c r="G2000" s="96"/>
      <c r="H2000" s="96"/>
      <c r="I2000" s="96"/>
      <c r="J2000" s="191"/>
      <c r="K2000" s="207"/>
      <c r="L2000" s="207"/>
      <c r="M2000" s="206"/>
      <c r="N2000" s="206"/>
      <c r="O2000" s="206"/>
      <c r="P2000" s="206"/>
      <c r="Q2000" s="207"/>
      <c r="R2000" s="206"/>
    </row>
    <row r="2001" spans="1:18" s="124" customFormat="1" hidden="1">
      <c r="A2001" s="282"/>
      <c r="B2001" s="270"/>
      <c r="C2001" s="162"/>
      <c r="D2001" s="162"/>
      <c r="E2001" s="162"/>
      <c r="F2001" s="162"/>
      <c r="G2001" s="96"/>
      <c r="H2001" s="96"/>
      <c r="I2001" s="96"/>
      <c r="J2001" s="191"/>
      <c r="K2001" s="207"/>
      <c r="L2001" s="207"/>
      <c r="M2001" s="206"/>
      <c r="N2001" s="206"/>
      <c r="O2001" s="206"/>
      <c r="P2001" s="206"/>
      <c r="Q2001" s="207"/>
      <c r="R2001" s="206"/>
    </row>
    <row r="2002" spans="1:18" s="124" customFormat="1" hidden="1">
      <c r="A2002" s="282"/>
      <c r="B2002" s="270"/>
      <c r="C2002" s="162"/>
      <c r="D2002" s="162"/>
      <c r="E2002" s="162"/>
      <c r="F2002" s="162"/>
      <c r="G2002" s="96"/>
      <c r="H2002" s="96"/>
      <c r="I2002" s="96"/>
      <c r="J2002" s="191"/>
      <c r="K2002" s="207"/>
      <c r="L2002" s="207"/>
      <c r="M2002" s="206"/>
      <c r="N2002" s="206"/>
      <c r="O2002" s="206"/>
      <c r="P2002" s="206"/>
      <c r="Q2002" s="207"/>
      <c r="R2002" s="206"/>
    </row>
    <row r="2003" spans="1:18" s="124" customFormat="1" hidden="1">
      <c r="A2003" s="282"/>
      <c r="B2003" s="270"/>
      <c r="C2003" s="162"/>
      <c r="D2003" s="162"/>
      <c r="E2003" s="162"/>
      <c r="F2003" s="162"/>
      <c r="G2003" s="283"/>
      <c r="H2003" s="96"/>
      <c r="I2003" s="96"/>
      <c r="J2003" s="191"/>
      <c r="K2003" s="207"/>
      <c r="L2003" s="207"/>
      <c r="M2003" s="206"/>
      <c r="N2003" s="206"/>
      <c r="O2003" s="206"/>
      <c r="P2003" s="206"/>
      <c r="Q2003" s="207"/>
      <c r="R2003" s="206"/>
    </row>
    <row r="2004" spans="1:18" s="124" customFormat="1" hidden="1">
      <c r="A2004" s="282"/>
      <c r="B2004" s="270"/>
      <c r="C2004" s="162"/>
      <c r="D2004" s="162"/>
      <c r="E2004" s="162"/>
      <c r="F2004" s="162"/>
      <c r="G2004" s="96"/>
      <c r="H2004" s="96"/>
      <c r="I2004" s="96"/>
      <c r="J2004" s="191"/>
      <c r="K2004" s="207"/>
      <c r="L2004" s="207"/>
      <c r="M2004" s="206"/>
      <c r="N2004" s="206"/>
      <c r="O2004" s="206"/>
      <c r="P2004" s="206"/>
      <c r="Q2004" s="207"/>
      <c r="R2004" s="206"/>
    </row>
    <row r="2005" spans="1:18" s="90" customFormat="1" ht="26.4">
      <c r="A2005" s="274" t="s">
        <v>1195</v>
      </c>
      <c r="B2005" s="263">
        <v>794</v>
      </c>
      <c r="C2005" s="284"/>
      <c r="D2005" s="284"/>
      <c r="E2005" s="284"/>
      <c r="F2005" s="284"/>
      <c r="G2005" s="277"/>
      <c r="H2005" s="277"/>
      <c r="I2005" s="277"/>
      <c r="J2005" s="196"/>
      <c r="K2005" s="208"/>
      <c r="L2005" s="185"/>
      <c r="M2005" s="185"/>
      <c r="N2005" s="185"/>
      <c r="O2005" s="185"/>
      <c r="P2005" s="185"/>
      <c r="Q2005" s="208"/>
      <c r="R2005" s="185"/>
    </row>
    <row r="2006" spans="1:18">
      <c r="A2006" s="285" t="s">
        <v>17</v>
      </c>
      <c r="B2006" s="270">
        <v>794</v>
      </c>
      <c r="C2006" s="267" t="s">
        <v>18</v>
      </c>
      <c r="D2006" s="267"/>
      <c r="E2006" s="267"/>
      <c r="F2006" s="267"/>
      <c r="G2006" s="264">
        <f>G2007+G2436</f>
        <v>4629461</v>
      </c>
      <c r="H2006" s="264">
        <f>H2007+H2436</f>
        <v>4744411</v>
      </c>
      <c r="I2006" s="264">
        <f>I2007+I2436</f>
        <v>4744411</v>
      </c>
      <c r="J2006" s="190"/>
    </row>
    <row r="2007" spans="1:18" ht="39.6">
      <c r="A2007" s="82" t="s">
        <v>359</v>
      </c>
      <c r="B2007" s="149">
        <v>794</v>
      </c>
      <c r="C2007" s="84" t="s">
        <v>18</v>
      </c>
      <c r="D2007" s="84" t="s">
        <v>69</v>
      </c>
      <c r="E2007" s="84"/>
      <c r="F2007" s="84"/>
      <c r="G2007" s="87">
        <f>G2008</f>
        <v>4629461</v>
      </c>
      <c r="H2007" s="87">
        <f>H2008</f>
        <v>4744411</v>
      </c>
      <c r="I2007" s="87">
        <f>I2008</f>
        <v>4744411</v>
      </c>
      <c r="J2007" s="177"/>
      <c r="K2007" s="208"/>
      <c r="L2007" s="208"/>
    </row>
    <row r="2008" spans="1:18" s="46" customFormat="1">
      <c r="A2008" s="82" t="s">
        <v>360</v>
      </c>
      <c r="B2008" s="149">
        <v>794</v>
      </c>
      <c r="C2008" s="84" t="s">
        <v>18</v>
      </c>
      <c r="D2008" s="84" t="s">
        <v>69</v>
      </c>
      <c r="E2008" s="84" t="s">
        <v>262</v>
      </c>
      <c r="F2008" s="84"/>
      <c r="G2008" s="87">
        <f>G2009+G2013+G2017</f>
        <v>4629461</v>
      </c>
      <c r="H2008" s="87">
        <f>H2009+H2013+H2017</f>
        <v>4744411</v>
      </c>
      <c r="I2008" s="87">
        <f>I2009+I2013+I2017</f>
        <v>4744411</v>
      </c>
      <c r="J2008" s="177"/>
      <c r="K2008" s="221"/>
      <c r="L2008" s="221"/>
      <c r="M2008" s="221"/>
      <c r="N2008" s="221"/>
      <c r="O2008" s="221"/>
      <c r="P2008" s="221"/>
      <c r="Q2008" s="221"/>
      <c r="R2008" s="221"/>
    </row>
    <row r="2009" spans="1:18" s="33" customFormat="1" ht="26.4">
      <c r="A2009" s="82" t="s">
        <v>361</v>
      </c>
      <c r="B2009" s="149">
        <v>794</v>
      </c>
      <c r="C2009" s="84" t="s">
        <v>18</v>
      </c>
      <c r="D2009" s="84" t="s">
        <v>69</v>
      </c>
      <c r="E2009" s="84" t="s">
        <v>263</v>
      </c>
      <c r="F2009" s="168"/>
      <c r="G2009" s="87">
        <f t="shared" ref="G2009:I2011" si="551">G2010</f>
        <v>1583900</v>
      </c>
      <c r="H2009" s="87">
        <f t="shared" si="551"/>
        <v>1583900</v>
      </c>
      <c r="I2009" s="87">
        <f t="shared" si="551"/>
        <v>1583900</v>
      </c>
      <c r="J2009" s="177"/>
      <c r="K2009" s="210"/>
      <c r="L2009" s="210"/>
      <c r="M2009" s="210"/>
      <c r="N2009" s="210"/>
      <c r="O2009" s="210"/>
      <c r="P2009" s="210"/>
      <c r="Q2009" s="210"/>
      <c r="R2009" s="210"/>
    </row>
    <row r="2010" spans="1:18" s="33" customFormat="1" ht="26.4">
      <c r="A2010" s="82" t="s">
        <v>75</v>
      </c>
      <c r="B2010" s="149">
        <v>794</v>
      </c>
      <c r="C2010" s="84" t="s">
        <v>18</v>
      </c>
      <c r="D2010" s="84" t="s">
        <v>69</v>
      </c>
      <c r="E2010" s="84" t="s">
        <v>264</v>
      </c>
      <c r="F2010" s="84"/>
      <c r="G2010" s="87">
        <f t="shared" si="551"/>
        <v>1583900</v>
      </c>
      <c r="H2010" s="87">
        <f t="shared" si="551"/>
        <v>1583900</v>
      </c>
      <c r="I2010" s="87">
        <f t="shared" si="551"/>
        <v>1583900</v>
      </c>
      <c r="J2010" s="177"/>
      <c r="K2010" s="210"/>
      <c r="L2010" s="210"/>
      <c r="M2010" s="210"/>
      <c r="N2010" s="210"/>
      <c r="O2010" s="210"/>
      <c r="P2010" s="210"/>
      <c r="Q2010" s="210"/>
      <c r="R2010" s="210"/>
    </row>
    <row r="2011" spans="1:18" s="33" customFormat="1" ht="66">
      <c r="A2011" s="146" t="s">
        <v>54</v>
      </c>
      <c r="B2011" s="149">
        <v>794</v>
      </c>
      <c r="C2011" s="84" t="s">
        <v>18</v>
      </c>
      <c r="D2011" s="84" t="s">
        <v>69</v>
      </c>
      <c r="E2011" s="84" t="s">
        <v>264</v>
      </c>
      <c r="F2011" s="84" t="s">
        <v>57</v>
      </c>
      <c r="G2011" s="87">
        <f t="shared" si="551"/>
        <v>1583900</v>
      </c>
      <c r="H2011" s="87">
        <f t="shared" si="551"/>
        <v>1583900</v>
      </c>
      <c r="I2011" s="87">
        <f t="shared" si="551"/>
        <v>1583900</v>
      </c>
      <c r="J2011" s="177"/>
      <c r="K2011" s="210"/>
      <c r="L2011" s="210"/>
      <c r="M2011" s="210"/>
      <c r="N2011" s="210"/>
      <c r="O2011" s="210"/>
      <c r="P2011" s="210"/>
      <c r="Q2011" s="210"/>
      <c r="R2011" s="210"/>
    </row>
    <row r="2012" spans="1:18" ht="26.4">
      <c r="A2012" s="146" t="s">
        <v>55</v>
      </c>
      <c r="B2012" s="149">
        <v>794</v>
      </c>
      <c r="C2012" s="84" t="s">
        <v>18</v>
      </c>
      <c r="D2012" s="84" t="s">
        <v>69</v>
      </c>
      <c r="E2012" s="84" t="s">
        <v>264</v>
      </c>
      <c r="F2012" s="84" t="s">
        <v>58</v>
      </c>
      <c r="G2012" s="87">
        <v>1583900</v>
      </c>
      <c r="H2012" s="87">
        <v>1583900</v>
      </c>
      <c r="I2012" s="87">
        <v>1583900</v>
      </c>
      <c r="J2012" s="177"/>
    </row>
    <row r="2013" spans="1:18" s="33" customFormat="1" ht="26.4">
      <c r="A2013" s="82" t="s">
        <v>362</v>
      </c>
      <c r="B2013" s="149">
        <v>794</v>
      </c>
      <c r="C2013" s="84" t="s">
        <v>18</v>
      </c>
      <c r="D2013" s="84" t="s">
        <v>69</v>
      </c>
      <c r="E2013" s="84" t="s">
        <v>265</v>
      </c>
      <c r="F2013" s="168"/>
      <c r="G2013" s="87">
        <f t="shared" ref="G2013:I2015" si="552">G2014</f>
        <v>686052</v>
      </c>
      <c r="H2013" s="87">
        <f t="shared" si="552"/>
        <v>722160</v>
      </c>
      <c r="I2013" s="87">
        <f t="shared" si="552"/>
        <v>722160</v>
      </c>
      <c r="J2013" s="177"/>
      <c r="K2013" s="210"/>
      <c r="L2013" s="210"/>
      <c r="M2013" s="210"/>
      <c r="N2013" s="210"/>
      <c r="O2013" s="210"/>
      <c r="P2013" s="210"/>
      <c r="Q2013" s="210"/>
      <c r="R2013" s="210"/>
    </row>
    <row r="2014" spans="1:18" s="33" customFormat="1" ht="26.4">
      <c r="A2014" s="82" t="s">
        <v>75</v>
      </c>
      <c r="B2014" s="149">
        <v>794</v>
      </c>
      <c r="C2014" s="84" t="s">
        <v>18</v>
      </c>
      <c r="D2014" s="84" t="s">
        <v>69</v>
      </c>
      <c r="E2014" s="84" t="s">
        <v>266</v>
      </c>
      <c r="F2014" s="84"/>
      <c r="G2014" s="87">
        <f t="shared" si="552"/>
        <v>686052</v>
      </c>
      <c r="H2014" s="87">
        <f t="shared" si="552"/>
        <v>722160</v>
      </c>
      <c r="I2014" s="87">
        <f t="shared" si="552"/>
        <v>722160</v>
      </c>
      <c r="J2014" s="177"/>
      <c r="K2014" s="210"/>
      <c r="L2014" s="210"/>
      <c r="M2014" s="210"/>
      <c r="N2014" s="210"/>
      <c r="O2014" s="210"/>
      <c r="P2014" s="210"/>
      <c r="Q2014" s="210"/>
      <c r="R2014" s="210"/>
    </row>
    <row r="2015" spans="1:18" s="33" customFormat="1" ht="66">
      <c r="A2015" s="146" t="s">
        <v>54</v>
      </c>
      <c r="B2015" s="149">
        <v>794</v>
      </c>
      <c r="C2015" s="84" t="s">
        <v>18</v>
      </c>
      <c r="D2015" s="84" t="s">
        <v>69</v>
      </c>
      <c r="E2015" s="84" t="s">
        <v>266</v>
      </c>
      <c r="F2015" s="84" t="s">
        <v>57</v>
      </c>
      <c r="G2015" s="87">
        <f t="shared" si="552"/>
        <v>686052</v>
      </c>
      <c r="H2015" s="87">
        <f t="shared" si="552"/>
        <v>722160</v>
      </c>
      <c r="I2015" s="87">
        <f t="shared" si="552"/>
        <v>722160</v>
      </c>
      <c r="J2015" s="177"/>
      <c r="K2015" s="220"/>
      <c r="L2015" s="210"/>
      <c r="M2015" s="210"/>
      <c r="N2015" s="210"/>
      <c r="O2015" s="210"/>
      <c r="P2015" s="210"/>
      <c r="Q2015" s="210"/>
      <c r="R2015" s="210"/>
    </row>
    <row r="2016" spans="1:18" s="33" customFormat="1" ht="26.4">
      <c r="A2016" s="146" t="s">
        <v>55</v>
      </c>
      <c r="B2016" s="149">
        <v>794</v>
      </c>
      <c r="C2016" s="84" t="s">
        <v>18</v>
      </c>
      <c r="D2016" s="84" t="s">
        <v>69</v>
      </c>
      <c r="E2016" s="84" t="s">
        <v>266</v>
      </c>
      <c r="F2016" s="84" t="s">
        <v>58</v>
      </c>
      <c r="G2016" s="87">
        <v>686052</v>
      </c>
      <c r="H2016" s="87">
        <v>722160</v>
      </c>
      <c r="I2016" s="87">
        <v>722160</v>
      </c>
      <c r="J2016" s="177"/>
      <c r="K2016" s="210"/>
      <c r="L2016" s="210"/>
      <c r="M2016" s="220"/>
      <c r="N2016" s="210"/>
      <c r="O2016" s="210"/>
      <c r="P2016" s="210"/>
      <c r="Q2016" s="210"/>
      <c r="R2016" s="210"/>
    </row>
    <row r="2017" spans="1:18" ht="26.4">
      <c r="A2017" s="146" t="s">
        <v>363</v>
      </c>
      <c r="B2017" s="149">
        <v>794</v>
      </c>
      <c r="C2017" s="84" t="s">
        <v>18</v>
      </c>
      <c r="D2017" s="84" t="s">
        <v>69</v>
      </c>
      <c r="E2017" s="84" t="s">
        <v>267</v>
      </c>
      <c r="F2017" s="84"/>
      <c r="G2017" s="87">
        <f>G2018</f>
        <v>2359509</v>
      </c>
      <c r="H2017" s="87">
        <f>H2018</f>
        <v>2438351</v>
      </c>
      <c r="I2017" s="87">
        <f>I2018</f>
        <v>2438351</v>
      </c>
      <c r="J2017" s="177"/>
      <c r="Q2017" s="210"/>
    </row>
    <row r="2018" spans="1:18" s="33" customFormat="1" ht="26.4">
      <c r="A2018" s="82" t="s">
        <v>75</v>
      </c>
      <c r="B2018" s="149">
        <v>794</v>
      </c>
      <c r="C2018" s="84" t="s">
        <v>18</v>
      </c>
      <c r="D2018" s="84" t="s">
        <v>69</v>
      </c>
      <c r="E2018" s="84" t="s">
        <v>268</v>
      </c>
      <c r="F2018" s="168"/>
      <c r="G2018" s="87">
        <f>G2019+G2021</f>
        <v>2359509</v>
      </c>
      <c r="H2018" s="87">
        <f t="shared" ref="H2018:I2018" si="553">H2019+H2021</f>
        <v>2438351</v>
      </c>
      <c r="I2018" s="87">
        <f t="shared" si="553"/>
        <v>2438351</v>
      </c>
      <c r="J2018" s="177"/>
      <c r="K2018" s="210"/>
      <c r="L2018" s="210"/>
      <c r="M2018" s="210"/>
      <c r="N2018" s="210"/>
      <c r="O2018" s="210"/>
      <c r="P2018" s="210"/>
      <c r="Q2018" s="210"/>
      <c r="R2018" s="210"/>
    </row>
    <row r="2019" spans="1:18" ht="66">
      <c r="A2019" s="146" t="s">
        <v>54</v>
      </c>
      <c r="B2019" s="149">
        <v>794</v>
      </c>
      <c r="C2019" s="84" t="s">
        <v>18</v>
      </c>
      <c r="D2019" s="84" t="s">
        <v>69</v>
      </c>
      <c r="E2019" s="84" t="s">
        <v>268</v>
      </c>
      <c r="F2019" s="84" t="s">
        <v>57</v>
      </c>
      <c r="G2019" s="87">
        <f>G2020</f>
        <v>1893551</v>
      </c>
      <c r="H2019" s="87">
        <f>H2020</f>
        <v>1943351</v>
      </c>
      <c r="I2019" s="87">
        <f>I2020</f>
        <v>1943351</v>
      </c>
      <c r="J2019" s="177"/>
      <c r="Q2019" s="210"/>
    </row>
    <row r="2020" spans="1:18" ht="26.4">
      <c r="A2020" s="146" t="s">
        <v>55</v>
      </c>
      <c r="B2020" s="149">
        <v>794</v>
      </c>
      <c r="C2020" s="84" t="s">
        <v>18</v>
      </c>
      <c r="D2020" s="84" t="s">
        <v>69</v>
      </c>
      <c r="E2020" s="84" t="s">
        <v>268</v>
      </c>
      <c r="F2020" s="84" t="s">
        <v>58</v>
      </c>
      <c r="G2020" s="87">
        <v>1893551</v>
      </c>
      <c r="H2020" s="87">
        <v>1943351</v>
      </c>
      <c r="I2020" s="87">
        <v>1943351</v>
      </c>
      <c r="J2020" s="177"/>
      <c r="Q2020" s="210"/>
    </row>
    <row r="2021" spans="1:18" ht="26.4">
      <c r="A2021" s="82" t="s">
        <v>35</v>
      </c>
      <c r="B2021" s="149">
        <v>794</v>
      </c>
      <c r="C2021" s="84" t="s">
        <v>18</v>
      </c>
      <c r="D2021" s="84" t="s">
        <v>69</v>
      </c>
      <c r="E2021" s="84" t="s">
        <v>268</v>
      </c>
      <c r="F2021" s="84" t="s">
        <v>36</v>
      </c>
      <c r="G2021" s="87">
        <f>G2022</f>
        <v>465958</v>
      </c>
      <c r="H2021" s="87">
        <f>H2022</f>
        <v>495000</v>
      </c>
      <c r="I2021" s="87">
        <f>I2022</f>
        <v>495000</v>
      </c>
      <c r="J2021" s="177"/>
      <c r="Q2021" s="210"/>
    </row>
    <row r="2022" spans="1:18" ht="26.4">
      <c r="A2022" s="82" t="s">
        <v>37</v>
      </c>
      <c r="B2022" s="149">
        <v>794</v>
      </c>
      <c r="C2022" s="84" t="s">
        <v>18</v>
      </c>
      <c r="D2022" s="84" t="s">
        <v>69</v>
      </c>
      <c r="E2022" s="84" t="s">
        <v>268</v>
      </c>
      <c r="F2022" s="84" t="s">
        <v>38</v>
      </c>
      <c r="G2022" s="87">
        <v>465958</v>
      </c>
      <c r="H2022" s="87">
        <v>495000</v>
      </c>
      <c r="I2022" s="87">
        <v>495000</v>
      </c>
      <c r="J2022" s="177"/>
      <c r="Q2022" s="210"/>
    </row>
    <row r="2023" spans="1:18" s="124" customFormat="1">
      <c r="A2023" s="282" t="s">
        <v>73</v>
      </c>
      <c r="B2023" s="270"/>
      <c r="C2023" s="162"/>
      <c r="D2023" s="162"/>
      <c r="E2023" s="162"/>
      <c r="F2023" s="162"/>
      <c r="G2023" s="96">
        <f>G2006</f>
        <v>4629461</v>
      </c>
      <c r="H2023" s="96">
        <f t="shared" ref="H2023:I2023" si="554">H2006</f>
        <v>4744411</v>
      </c>
      <c r="I2023" s="96">
        <f t="shared" si="554"/>
        <v>4744411</v>
      </c>
      <c r="J2023" s="191"/>
      <c r="K2023" s="206"/>
      <c r="L2023" s="206"/>
      <c r="M2023" s="206"/>
      <c r="N2023" s="206"/>
      <c r="O2023" s="206"/>
      <c r="P2023" s="206"/>
      <c r="Q2023" s="206"/>
      <c r="R2023" s="206"/>
    </row>
    <row r="2024" spans="1:18" s="124" customFormat="1" ht="39.6" hidden="1">
      <c r="A2024" s="274" t="s">
        <v>398</v>
      </c>
      <c r="B2024" s="270">
        <v>795</v>
      </c>
      <c r="C2024" s="162"/>
      <c r="D2024" s="162"/>
      <c r="E2024" s="162"/>
      <c r="F2024" s="162"/>
      <c r="G2024" s="96"/>
      <c r="H2024" s="96"/>
      <c r="I2024" s="96"/>
      <c r="J2024" s="191"/>
      <c r="K2024" s="206"/>
      <c r="L2024" s="206"/>
      <c r="M2024" s="206"/>
      <c r="N2024" s="206"/>
      <c r="O2024" s="206"/>
      <c r="P2024" s="206"/>
      <c r="Q2024" s="206"/>
      <c r="R2024" s="206"/>
    </row>
    <row r="2025" spans="1:18" hidden="1">
      <c r="A2025" s="272" t="s">
        <v>17</v>
      </c>
      <c r="B2025" s="270">
        <v>795</v>
      </c>
      <c r="C2025" s="267" t="s">
        <v>18</v>
      </c>
      <c r="D2025" s="267"/>
      <c r="E2025" s="267"/>
      <c r="F2025" s="267"/>
      <c r="G2025" s="264">
        <f>G2026</f>
        <v>0</v>
      </c>
      <c r="H2025" s="264">
        <f t="shared" ref="H2025:I2025" si="555">H2026</f>
        <v>0</v>
      </c>
      <c r="I2025" s="264">
        <f t="shared" si="555"/>
        <v>0</v>
      </c>
      <c r="J2025" s="190"/>
      <c r="K2025" s="206"/>
      <c r="L2025" s="206"/>
    </row>
    <row r="2026" spans="1:18" hidden="1">
      <c r="A2026" s="137" t="s">
        <v>21</v>
      </c>
      <c r="B2026" s="149">
        <v>795</v>
      </c>
      <c r="C2026" s="84" t="s">
        <v>18</v>
      </c>
      <c r="D2026" s="84" t="s">
        <v>22</v>
      </c>
      <c r="E2026" s="84"/>
      <c r="F2026" s="84"/>
      <c r="G2026" s="87">
        <f>G2027</f>
        <v>0</v>
      </c>
      <c r="H2026" s="87">
        <f t="shared" ref="H2026:I2026" si="556">H2027</f>
        <v>0</v>
      </c>
      <c r="I2026" s="87">
        <f t="shared" si="556"/>
        <v>0</v>
      </c>
      <c r="J2026" s="177"/>
      <c r="K2026" s="206"/>
      <c r="L2026" s="206"/>
    </row>
    <row r="2027" spans="1:18" ht="25.5" hidden="1" customHeight="1">
      <c r="A2027" s="82" t="s">
        <v>162</v>
      </c>
      <c r="B2027" s="83">
        <v>795</v>
      </c>
      <c r="C2027" s="84" t="s">
        <v>18</v>
      </c>
      <c r="D2027" s="84" t="s">
        <v>22</v>
      </c>
      <c r="E2027" s="84" t="s">
        <v>208</v>
      </c>
      <c r="F2027" s="84"/>
      <c r="G2027" s="87">
        <f t="shared" ref="G2027:I2028" si="557">G2028</f>
        <v>0</v>
      </c>
      <c r="H2027" s="87">
        <f t="shared" si="557"/>
        <v>0</v>
      </c>
      <c r="I2027" s="87">
        <f t="shared" si="557"/>
        <v>0</v>
      </c>
      <c r="J2027" s="177"/>
      <c r="K2027" s="206"/>
      <c r="L2027" s="206"/>
    </row>
    <row r="2028" spans="1:18" ht="27" hidden="1" customHeight="1">
      <c r="A2028" s="82" t="s">
        <v>402</v>
      </c>
      <c r="B2028" s="83">
        <v>795</v>
      </c>
      <c r="C2028" s="84" t="s">
        <v>18</v>
      </c>
      <c r="D2028" s="84" t="s">
        <v>22</v>
      </c>
      <c r="E2028" s="84" t="s">
        <v>401</v>
      </c>
      <c r="F2028" s="84"/>
      <c r="G2028" s="87">
        <f t="shared" si="557"/>
        <v>0</v>
      </c>
      <c r="H2028" s="87">
        <f t="shared" si="557"/>
        <v>0</v>
      </c>
      <c r="I2028" s="87">
        <f t="shared" si="557"/>
        <v>0</v>
      </c>
      <c r="J2028" s="177"/>
      <c r="K2028" s="206"/>
      <c r="L2028" s="206"/>
    </row>
    <row r="2029" spans="1:18" ht="19.5" hidden="1" customHeight="1">
      <c r="A2029" s="82" t="s">
        <v>62</v>
      </c>
      <c r="B2029" s="83">
        <v>795</v>
      </c>
      <c r="C2029" s="84" t="s">
        <v>18</v>
      </c>
      <c r="D2029" s="84" t="s">
        <v>22</v>
      </c>
      <c r="E2029" s="84" t="s">
        <v>401</v>
      </c>
      <c r="F2029" s="84" t="s">
        <v>63</v>
      </c>
      <c r="G2029" s="87">
        <f>G2030</f>
        <v>0</v>
      </c>
      <c r="H2029" s="87">
        <v>0</v>
      </c>
      <c r="I2029" s="87">
        <v>0</v>
      </c>
      <c r="J2029" s="177"/>
      <c r="K2029" s="206"/>
      <c r="L2029" s="206"/>
    </row>
    <row r="2030" spans="1:18" ht="18.75" hidden="1" customHeight="1">
      <c r="A2030" s="82" t="s">
        <v>327</v>
      </c>
      <c r="B2030" s="83">
        <v>795</v>
      </c>
      <c r="C2030" s="84" t="s">
        <v>18</v>
      </c>
      <c r="D2030" s="84" t="s">
        <v>22</v>
      </c>
      <c r="E2030" s="84" t="s">
        <v>401</v>
      </c>
      <c r="F2030" s="84" t="s">
        <v>326</v>
      </c>
      <c r="G2030" s="87"/>
      <c r="H2030" s="87">
        <v>0</v>
      </c>
      <c r="I2030" s="87">
        <v>0</v>
      </c>
      <c r="J2030" s="177"/>
      <c r="K2030" s="206"/>
      <c r="L2030" s="206"/>
    </row>
    <row r="2031" spans="1:18" s="22" customFormat="1" hidden="1">
      <c r="A2031" s="265" t="s">
        <v>85</v>
      </c>
      <c r="B2031" s="270">
        <v>795</v>
      </c>
      <c r="C2031" s="162" t="s">
        <v>53</v>
      </c>
      <c r="D2031" s="162"/>
      <c r="E2031" s="162"/>
      <c r="F2031" s="162"/>
      <c r="G2031" s="96">
        <f>G2117+G2032</f>
        <v>0</v>
      </c>
      <c r="H2031" s="96">
        <f>H2117+H2032</f>
        <v>0</v>
      </c>
      <c r="I2031" s="96">
        <f>I2117+I2032</f>
        <v>0</v>
      </c>
      <c r="J2031" s="191"/>
      <c r="K2031" s="206"/>
      <c r="L2031" s="206"/>
      <c r="M2031" s="206"/>
      <c r="N2031" s="206"/>
      <c r="O2031" s="206"/>
      <c r="P2031" s="206"/>
      <c r="Q2031" s="206"/>
      <c r="R2031" s="206"/>
    </row>
    <row r="2032" spans="1:18" s="3" customFormat="1" hidden="1">
      <c r="A2032" s="286" t="s">
        <v>170</v>
      </c>
      <c r="B2032" s="270">
        <v>795</v>
      </c>
      <c r="C2032" s="156" t="s">
        <v>53</v>
      </c>
      <c r="D2032" s="156" t="s">
        <v>122</v>
      </c>
      <c r="E2032" s="156"/>
      <c r="F2032" s="156"/>
      <c r="G2032" s="157">
        <f>G2033+G2101+G2108+G2111</f>
        <v>0</v>
      </c>
      <c r="H2032" s="157">
        <f>H2033+H2101+H2105</f>
        <v>0</v>
      </c>
      <c r="I2032" s="157">
        <f>I2033+I2101</f>
        <v>0</v>
      </c>
      <c r="J2032" s="195"/>
      <c r="K2032" s="206"/>
      <c r="L2032" s="206"/>
      <c r="M2032" s="198"/>
      <c r="N2032" s="198"/>
      <c r="O2032" s="198"/>
      <c r="P2032" s="198"/>
      <c r="Q2032" s="198"/>
      <c r="R2032" s="198"/>
    </row>
    <row r="2033" spans="1:18" s="18" customFormat="1" ht="27" hidden="1" customHeight="1">
      <c r="A2033" s="82" t="s">
        <v>473</v>
      </c>
      <c r="B2033" s="83">
        <v>795</v>
      </c>
      <c r="C2033" s="84" t="s">
        <v>53</v>
      </c>
      <c r="D2033" s="84" t="s">
        <v>122</v>
      </c>
      <c r="E2033" s="84" t="s">
        <v>233</v>
      </c>
      <c r="F2033" s="84"/>
      <c r="G2033" s="87">
        <f>G2034+G2062+G2089+G2083</f>
        <v>0</v>
      </c>
      <c r="H2033" s="87">
        <f t="shared" ref="H2033:I2033" si="558">H2034+H2062+H2089+H2083</f>
        <v>0</v>
      </c>
      <c r="I2033" s="87">
        <f t="shared" si="558"/>
        <v>0</v>
      </c>
      <c r="J2033" s="177"/>
      <c r="K2033" s="195"/>
      <c r="L2033" s="195"/>
      <c r="M2033" s="177"/>
      <c r="N2033" s="177"/>
      <c r="O2033" s="177"/>
      <c r="P2033" s="199"/>
      <c r="Q2033" s="214"/>
      <c r="R2033" s="199"/>
    </row>
    <row r="2034" spans="1:18" s="18" customFormat="1" ht="75" hidden="1" customHeight="1">
      <c r="A2034" s="133" t="s">
        <v>386</v>
      </c>
      <c r="B2034" s="83">
        <v>795</v>
      </c>
      <c r="C2034" s="84" t="s">
        <v>53</v>
      </c>
      <c r="D2034" s="84" t="s">
        <v>122</v>
      </c>
      <c r="E2034" s="84" t="s">
        <v>100</v>
      </c>
      <c r="F2034" s="84"/>
      <c r="G2034" s="87">
        <f>G2038+G2041+G2052+G2047+G2044+G2059+G2035</f>
        <v>0</v>
      </c>
      <c r="H2034" s="87">
        <f t="shared" ref="H2034" si="559">H2038+H2041+H2052+H2047+H2044+H2059+H2035</f>
        <v>0</v>
      </c>
      <c r="I2034" s="87">
        <f>I2038+I2041+I2052+I2047+I2044+I2059+I2035</f>
        <v>0</v>
      </c>
      <c r="J2034" s="177"/>
      <c r="K2034" s="201"/>
      <c r="L2034" s="201"/>
      <c r="M2034" s="199"/>
      <c r="N2034" s="199"/>
      <c r="O2034" s="199"/>
      <c r="P2034" s="199"/>
      <c r="Q2034" s="214"/>
      <c r="R2034" s="199"/>
    </row>
    <row r="2035" spans="1:18" s="18" customFormat="1" ht="76.5" hidden="1" customHeight="1">
      <c r="A2035" s="133" t="s">
        <v>651</v>
      </c>
      <c r="B2035" s="83">
        <v>795</v>
      </c>
      <c r="C2035" s="84" t="s">
        <v>53</v>
      </c>
      <c r="D2035" s="84" t="s">
        <v>122</v>
      </c>
      <c r="E2035" s="84" t="s">
        <v>650</v>
      </c>
      <c r="F2035" s="84"/>
      <c r="G2035" s="87">
        <f t="shared" ref="G2035:I2036" si="560">G2036</f>
        <v>0</v>
      </c>
      <c r="H2035" s="87">
        <f t="shared" si="560"/>
        <v>0</v>
      </c>
      <c r="I2035" s="87">
        <f t="shared" si="560"/>
        <v>0</v>
      </c>
      <c r="J2035" s="177"/>
      <c r="K2035" s="201"/>
      <c r="L2035" s="201"/>
      <c r="M2035" s="199"/>
      <c r="N2035" s="199"/>
      <c r="O2035" s="199"/>
      <c r="P2035" s="199"/>
      <c r="Q2035" s="199"/>
      <c r="R2035" s="199"/>
    </row>
    <row r="2036" spans="1:18" s="18" customFormat="1" ht="15" hidden="1" customHeight="1">
      <c r="A2036" s="82" t="s">
        <v>322</v>
      </c>
      <c r="B2036" s="83">
        <v>795</v>
      </c>
      <c r="C2036" s="84" t="s">
        <v>53</v>
      </c>
      <c r="D2036" s="84" t="s">
        <v>122</v>
      </c>
      <c r="E2036" s="84" t="s">
        <v>650</v>
      </c>
      <c r="F2036" s="84" t="s">
        <v>36</v>
      </c>
      <c r="G2036" s="87">
        <f t="shared" si="560"/>
        <v>0</v>
      </c>
      <c r="H2036" s="87">
        <f t="shared" si="560"/>
        <v>0</v>
      </c>
      <c r="I2036" s="87">
        <f t="shared" si="560"/>
        <v>0</v>
      </c>
      <c r="J2036" s="177"/>
      <c r="K2036" s="201"/>
      <c r="L2036" s="201"/>
      <c r="M2036" s="199"/>
      <c r="N2036" s="199"/>
      <c r="O2036" s="199"/>
      <c r="P2036" s="199"/>
      <c r="Q2036" s="199"/>
      <c r="R2036" s="199"/>
    </row>
    <row r="2037" spans="1:18" s="18" customFormat="1" ht="32.25" hidden="1" customHeight="1">
      <c r="A2037" s="82" t="s">
        <v>37</v>
      </c>
      <c r="B2037" s="83">
        <v>795</v>
      </c>
      <c r="C2037" s="84" t="s">
        <v>53</v>
      </c>
      <c r="D2037" s="84" t="s">
        <v>122</v>
      </c>
      <c r="E2037" s="84" t="s">
        <v>650</v>
      </c>
      <c r="F2037" s="84" t="s">
        <v>38</v>
      </c>
      <c r="G2037" s="87"/>
      <c r="H2037" s="87"/>
      <c r="I2037" s="87"/>
      <c r="J2037" s="177"/>
      <c r="K2037" s="201"/>
      <c r="L2037" s="201"/>
      <c r="M2037" s="199"/>
      <c r="N2037" s="199"/>
      <c r="O2037" s="199"/>
      <c r="P2037" s="199"/>
      <c r="Q2037" s="199"/>
      <c r="R2037" s="199"/>
    </row>
    <row r="2038" spans="1:18" s="18" customFormat="1" ht="41.25" hidden="1" customHeight="1">
      <c r="A2038" s="133" t="s">
        <v>387</v>
      </c>
      <c r="B2038" s="83">
        <v>795</v>
      </c>
      <c r="C2038" s="84" t="s">
        <v>53</v>
      </c>
      <c r="D2038" s="84" t="s">
        <v>122</v>
      </c>
      <c r="E2038" s="84" t="s">
        <v>101</v>
      </c>
      <c r="F2038" s="84"/>
      <c r="G2038" s="87">
        <f t="shared" ref="G2038:I2039" si="561">G2039</f>
        <v>0</v>
      </c>
      <c r="H2038" s="87">
        <f t="shared" si="561"/>
        <v>0</v>
      </c>
      <c r="I2038" s="87">
        <f t="shared" si="561"/>
        <v>0</v>
      </c>
      <c r="J2038" s="177"/>
      <c r="K2038" s="201"/>
      <c r="L2038" s="201"/>
      <c r="M2038" s="199"/>
      <c r="N2038" s="199"/>
      <c r="O2038" s="199"/>
      <c r="P2038" s="199"/>
      <c r="Q2038" s="199"/>
      <c r="R2038" s="199"/>
    </row>
    <row r="2039" spans="1:18" s="18" customFormat="1" ht="15" hidden="1" customHeight="1">
      <c r="A2039" s="82" t="s">
        <v>322</v>
      </c>
      <c r="B2039" s="83">
        <v>795</v>
      </c>
      <c r="C2039" s="84" t="s">
        <v>53</v>
      </c>
      <c r="D2039" s="84" t="s">
        <v>122</v>
      </c>
      <c r="E2039" s="84" t="s">
        <v>101</v>
      </c>
      <c r="F2039" s="84" t="s">
        <v>36</v>
      </c>
      <c r="G2039" s="87">
        <f t="shared" si="561"/>
        <v>0</v>
      </c>
      <c r="H2039" s="87">
        <f t="shared" si="561"/>
        <v>0</v>
      </c>
      <c r="I2039" s="87">
        <f t="shared" si="561"/>
        <v>0</v>
      </c>
      <c r="J2039" s="177"/>
      <c r="K2039" s="201"/>
      <c r="L2039" s="201"/>
      <c r="M2039" s="199"/>
      <c r="N2039" s="199"/>
      <c r="O2039" s="199"/>
      <c r="P2039" s="199"/>
      <c r="Q2039" s="199"/>
      <c r="R2039" s="199"/>
    </row>
    <row r="2040" spans="1:18" s="18" customFormat="1" ht="32.25" hidden="1" customHeight="1">
      <c r="A2040" s="82" t="s">
        <v>37</v>
      </c>
      <c r="B2040" s="83">
        <v>795</v>
      </c>
      <c r="C2040" s="84" t="s">
        <v>53</v>
      </c>
      <c r="D2040" s="84" t="s">
        <v>122</v>
      </c>
      <c r="E2040" s="84" t="s">
        <v>101</v>
      </c>
      <c r="F2040" s="84" t="s">
        <v>38</v>
      </c>
      <c r="G2040" s="87"/>
      <c r="H2040" s="87"/>
      <c r="I2040" s="87"/>
      <c r="J2040" s="177"/>
      <c r="K2040" s="201"/>
      <c r="L2040" s="201"/>
      <c r="M2040" s="199"/>
      <c r="N2040" s="199"/>
      <c r="O2040" s="199"/>
      <c r="P2040" s="199"/>
      <c r="Q2040" s="199"/>
      <c r="R2040" s="199"/>
    </row>
    <row r="2041" spans="1:18" ht="63" hidden="1" customHeight="1">
      <c r="A2041" s="133" t="s">
        <v>386</v>
      </c>
      <c r="B2041" s="83">
        <v>795</v>
      </c>
      <c r="C2041" s="84" t="s">
        <v>53</v>
      </c>
      <c r="D2041" s="84" t="s">
        <v>122</v>
      </c>
      <c r="E2041" s="84" t="s">
        <v>131</v>
      </c>
      <c r="F2041" s="84"/>
      <c r="G2041" s="87">
        <f>G2042</f>
        <v>0</v>
      </c>
      <c r="H2041" s="87">
        <f t="shared" ref="H2041:I2041" si="562">H2042</f>
        <v>0</v>
      </c>
      <c r="I2041" s="87">
        <f t="shared" si="562"/>
        <v>0</v>
      </c>
      <c r="J2041" s="177"/>
      <c r="K2041" s="206"/>
      <c r="L2041" s="206"/>
      <c r="M2041" s="208"/>
    </row>
    <row r="2042" spans="1:18" ht="15" hidden="1" customHeight="1">
      <c r="A2042" s="82" t="s">
        <v>155</v>
      </c>
      <c r="B2042" s="83">
        <v>795</v>
      </c>
      <c r="C2042" s="84" t="s">
        <v>53</v>
      </c>
      <c r="D2042" s="84" t="s">
        <v>122</v>
      </c>
      <c r="E2042" s="84" t="s">
        <v>129</v>
      </c>
      <c r="F2042" s="84" t="s">
        <v>156</v>
      </c>
      <c r="G2042" s="87">
        <f>G2043</f>
        <v>0</v>
      </c>
      <c r="H2042" s="87">
        <f>H2043</f>
        <v>0</v>
      </c>
      <c r="I2042" s="87">
        <f>I2043</f>
        <v>0</v>
      </c>
      <c r="J2042" s="177"/>
      <c r="K2042" s="206"/>
      <c r="L2042" s="206"/>
    </row>
    <row r="2043" spans="1:18" ht="15" hidden="1" customHeight="1">
      <c r="A2043" s="82" t="s">
        <v>176</v>
      </c>
      <c r="B2043" s="83">
        <v>795</v>
      </c>
      <c r="C2043" s="84" t="s">
        <v>53</v>
      </c>
      <c r="D2043" s="84" t="s">
        <v>122</v>
      </c>
      <c r="E2043" s="84" t="s">
        <v>129</v>
      </c>
      <c r="F2043" s="84" t="s">
        <v>177</v>
      </c>
      <c r="G2043" s="87"/>
      <c r="H2043" s="87"/>
      <c r="I2043" s="87"/>
      <c r="J2043" s="177"/>
      <c r="K2043" s="206"/>
      <c r="L2043" s="206"/>
    </row>
    <row r="2044" spans="1:18" ht="81.75" hidden="1" customHeight="1">
      <c r="A2044" s="133" t="s">
        <v>418</v>
      </c>
      <c r="B2044" s="83">
        <v>795</v>
      </c>
      <c r="C2044" s="84" t="s">
        <v>53</v>
      </c>
      <c r="D2044" s="84" t="s">
        <v>122</v>
      </c>
      <c r="E2044" s="84" t="s">
        <v>132</v>
      </c>
      <c r="F2044" s="84"/>
      <c r="G2044" s="87">
        <f>G2045</f>
        <v>0</v>
      </c>
      <c r="H2044" s="87">
        <v>0</v>
      </c>
      <c r="I2044" s="87">
        <v>0</v>
      </c>
      <c r="J2044" s="177"/>
      <c r="K2044" s="206"/>
      <c r="L2044" s="206"/>
    </row>
    <row r="2045" spans="1:18" ht="24" hidden="1" customHeight="1">
      <c r="A2045" s="82" t="s">
        <v>322</v>
      </c>
      <c r="B2045" s="83">
        <v>795</v>
      </c>
      <c r="C2045" s="84" t="s">
        <v>53</v>
      </c>
      <c r="D2045" s="84" t="s">
        <v>122</v>
      </c>
      <c r="E2045" s="84" t="s">
        <v>130</v>
      </c>
      <c r="F2045" s="84" t="s">
        <v>36</v>
      </c>
      <c r="G2045" s="87">
        <f>G2046</f>
        <v>0</v>
      </c>
      <c r="H2045" s="87">
        <v>0</v>
      </c>
      <c r="I2045" s="87">
        <v>0</v>
      </c>
      <c r="J2045" s="177"/>
      <c r="K2045" s="206"/>
      <c r="L2045" s="206"/>
    </row>
    <row r="2046" spans="1:18" ht="41.25" hidden="1" customHeight="1">
      <c r="A2046" s="82" t="s">
        <v>37</v>
      </c>
      <c r="B2046" s="83">
        <v>795</v>
      </c>
      <c r="C2046" s="84" t="s">
        <v>53</v>
      </c>
      <c r="D2046" s="84" t="s">
        <v>122</v>
      </c>
      <c r="E2046" s="84" t="s">
        <v>130</v>
      </c>
      <c r="F2046" s="84" t="s">
        <v>38</v>
      </c>
      <c r="G2046" s="87"/>
      <c r="H2046" s="87">
        <v>0</v>
      </c>
      <c r="I2046" s="87">
        <v>0</v>
      </c>
      <c r="J2046" s="177"/>
      <c r="K2046" s="206"/>
      <c r="L2046" s="206"/>
    </row>
    <row r="2047" spans="1:18" ht="78" hidden="1" customHeight="1">
      <c r="A2047" s="133" t="s">
        <v>514</v>
      </c>
      <c r="B2047" s="83">
        <v>795</v>
      </c>
      <c r="C2047" s="84" t="s">
        <v>53</v>
      </c>
      <c r="D2047" s="84" t="s">
        <v>122</v>
      </c>
      <c r="E2047" s="84" t="s">
        <v>513</v>
      </c>
      <c r="F2047" s="84"/>
      <c r="G2047" s="87">
        <f>G2048+G2050</f>
        <v>0</v>
      </c>
      <c r="H2047" s="87">
        <v>0</v>
      </c>
      <c r="I2047" s="87">
        <v>0</v>
      </c>
      <c r="J2047" s="177"/>
      <c r="K2047" s="206"/>
      <c r="L2047" s="206"/>
    </row>
    <row r="2048" spans="1:18" ht="18" hidden="1" customHeight="1">
      <c r="A2048" s="82" t="s">
        <v>322</v>
      </c>
      <c r="B2048" s="83">
        <v>795</v>
      </c>
      <c r="C2048" s="84" t="s">
        <v>53</v>
      </c>
      <c r="D2048" s="84" t="s">
        <v>122</v>
      </c>
      <c r="E2048" s="84" t="s">
        <v>512</v>
      </c>
      <c r="F2048" s="84" t="s">
        <v>36</v>
      </c>
      <c r="G2048" s="87">
        <f>G2049</f>
        <v>0</v>
      </c>
      <c r="H2048" s="87">
        <v>0</v>
      </c>
      <c r="I2048" s="87">
        <v>0</v>
      </c>
      <c r="J2048" s="177"/>
      <c r="K2048" s="206"/>
      <c r="L2048" s="206"/>
    </row>
    <row r="2049" spans="1:18" ht="27.75" hidden="1" customHeight="1">
      <c r="A2049" s="82" t="s">
        <v>37</v>
      </c>
      <c r="B2049" s="83">
        <v>795</v>
      </c>
      <c r="C2049" s="84" t="s">
        <v>53</v>
      </c>
      <c r="D2049" s="84" t="s">
        <v>122</v>
      </c>
      <c r="E2049" s="84" t="s">
        <v>512</v>
      </c>
      <c r="F2049" s="84" t="s">
        <v>38</v>
      </c>
      <c r="G2049" s="87"/>
      <c r="H2049" s="87">
        <v>0</v>
      </c>
      <c r="I2049" s="87">
        <v>0</v>
      </c>
      <c r="J2049" s="177"/>
      <c r="K2049" s="206"/>
      <c r="L2049" s="206"/>
    </row>
    <row r="2050" spans="1:18" ht="36.75" hidden="1" customHeight="1">
      <c r="A2050" s="82" t="s">
        <v>95</v>
      </c>
      <c r="B2050" s="83">
        <v>795</v>
      </c>
      <c r="C2050" s="84" t="s">
        <v>53</v>
      </c>
      <c r="D2050" s="84" t="s">
        <v>122</v>
      </c>
      <c r="E2050" s="84" t="s">
        <v>512</v>
      </c>
      <c r="F2050" s="84" t="s">
        <v>346</v>
      </c>
      <c r="G2050" s="87">
        <f>G2051</f>
        <v>0</v>
      </c>
      <c r="H2050" s="87">
        <v>0</v>
      </c>
      <c r="I2050" s="87">
        <v>0</v>
      </c>
      <c r="J2050" s="177"/>
      <c r="K2050" s="206"/>
      <c r="L2050" s="206"/>
    </row>
    <row r="2051" spans="1:18" ht="27.75" hidden="1" customHeight="1">
      <c r="A2051" s="82" t="s">
        <v>347</v>
      </c>
      <c r="B2051" s="83">
        <v>795</v>
      </c>
      <c r="C2051" s="84" t="s">
        <v>53</v>
      </c>
      <c r="D2051" s="84" t="s">
        <v>122</v>
      </c>
      <c r="E2051" s="84" t="s">
        <v>512</v>
      </c>
      <c r="F2051" s="84" t="s">
        <v>348</v>
      </c>
      <c r="G2051" s="87"/>
      <c r="H2051" s="87"/>
      <c r="I2051" s="87"/>
      <c r="J2051" s="177"/>
      <c r="K2051" s="206"/>
      <c r="L2051" s="206"/>
    </row>
    <row r="2052" spans="1:18" s="18" customFormat="1" ht="62.25" hidden="1" customHeight="1">
      <c r="A2052" s="82" t="s">
        <v>511</v>
      </c>
      <c r="B2052" s="83">
        <v>795</v>
      </c>
      <c r="C2052" s="84" t="s">
        <v>53</v>
      </c>
      <c r="D2052" s="84" t="s">
        <v>122</v>
      </c>
      <c r="E2052" s="84" t="s">
        <v>185</v>
      </c>
      <c r="F2052" s="84"/>
      <c r="G2052" s="87">
        <f>G2053+G2057+G2056</f>
        <v>0</v>
      </c>
      <c r="H2052" s="87">
        <v>0</v>
      </c>
      <c r="I2052" s="87">
        <v>0</v>
      </c>
      <c r="J2052" s="177"/>
      <c r="K2052" s="201"/>
      <c r="L2052" s="201"/>
      <c r="M2052" s="199"/>
      <c r="N2052" s="199"/>
      <c r="O2052" s="199"/>
      <c r="P2052" s="199"/>
      <c r="Q2052" s="199"/>
      <c r="R2052" s="199"/>
    </row>
    <row r="2053" spans="1:18" s="18" customFormat="1" ht="32.25" hidden="1" customHeight="1">
      <c r="A2053" s="82" t="s">
        <v>322</v>
      </c>
      <c r="B2053" s="83">
        <v>795</v>
      </c>
      <c r="C2053" s="84" t="s">
        <v>53</v>
      </c>
      <c r="D2053" s="84" t="s">
        <v>122</v>
      </c>
      <c r="E2053" s="84" t="s">
        <v>185</v>
      </c>
      <c r="F2053" s="84" t="s">
        <v>36</v>
      </c>
      <c r="G2053" s="87">
        <f>G2054</f>
        <v>0</v>
      </c>
      <c r="H2053" s="87">
        <v>0</v>
      </c>
      <c r="I2053" s="87">
        <v>0</v>
      </c>
      <c r="J2053" s="177"/>
      <c r="K2053" s="201"/>
      <c r="L2053" s="201"/>
      <c r="M2053" s="199"/>
      <c r="N2053" s="199"/>
      <c r="O2053" s="199"/>
      <c r="P2053" s="199"/>
      <c r="Q2053" s="199"/>
      <c r="R2053" s="199"/>
    </row>
    <row r="2054" spans="1:18" s="18" customFormat="1" ht="32.25" hidden="1" customHeight="1">
      <c r="A2054" s="82" t="s">
        <v>37</v>
      </c>
      <c r="B2054" s="83">
        <v>795</v>
      </c>
      <c r="C2054" s="84" t="s">
        <v>53</v>
      </c>
      <c r="D2054" s="84" t="s">
        <v>122</v>
      </c>
      <c r="E2054" s="84" t="s">
        <v>185</v>
      </c>
      <c r="F2054" s="84" t="s">
        <v>38</v>
      </c>
      <c r="G2054" s="87"/>
      <c r="H2054" s="87">
        <v>0</v>
      </c>
      <c r="I2054" s="87">
        <v>0</v>
      </c>
      <c r="J2054" s="177"/>
      <c r="K2054" s="201"/>
      <c r="L2054" s="201"/>
      <c r="M2054" s="199"/>
      <c r="N2054" s="199"/>
      <c r="O2054" s="199"/>
      <c r="P2054" s="199"/>
      <c r="Q2054" s="199"/>
      <c r="R2054" s="199"/>
    </row>
    <row r="2055" spans="1:18" ht="18" hidden="1" customHeight="1">
      <c r="A2055" s="82" t="s">
        <v>322</v>
      </c>
      <c r="B2055" s="83">
        <v>795</v>
      </c>
      <c r="C2055" s="84" t="s">
        <v>53</v>
      </c>
      <c r="D2055" s="84" t="s">
        <v>122</v>
      </c>
      <c r="E2055" s="84" t="s">
        <v>185</v>
      </c>
      <c r="F2055" s="84" t="s">
        <v>36</v>
      </c>
      <c r="G2055" s="87">
        <f>G2056</f>
        <v>0</v>
      </c>
      <c r="H2055" s="87">
        <v>0</v>
      </c>
      <c r="I2055" s="87">
        <v>0</v>
      </c>
      <c r="J2055" s="177"/>
      <c r="K2055" s="206"/>
      <c r="L2055" s="206"/>
    </row>
    <row r="2056" spans="1:18" ht="29.25" hidden="1" customHeight="1">
      <c r="A2056" s="82" t="s">
        <v>37</v>
      </c>
      <c r="B2056" s="83">
        <v>795</v>
      </c>
      <c r="C2056" s="84" t="s">
        <v>53</v>
      </c>
      <c r="D2056" s="84" t="s">
        <v>122</v>
      </c>
      <c r="E2056" s="84" t="s">
        <v>185</v>
      </c>
      <c r="F2056" s="84" t="s">
        <v>38</v>
      </c>
      <c r="G2056" s="87"/>
      <c r="H2056" s="87"/>
      <c r="I2056" s="87"/>
      <c r="J2056" s="177"/>
      <c r="K2056" s="206"/>
      <c r="L2056" s="206"/>
    </row>
    <row r="2057" spans="1:18" ht="18" hidden="1" customHeight="1">
      <c r="A2057" s="82" t="s">
        <v>155</v>
      </c>
      <c r="B2057" s="83">
        <v>795</v>
      </c>
      <c r="C2057" s="84" t="s">
        <v>53</v>
      </c>
      <c r="D2057" s="84" t="s">
        <v>122</v>
      </c>
      <c r="E2057" s="84" t="s">
        <v>185</v>
      </c>
      <c r="F2057" s="84" t="s">
        <v>156</v>
      </c>
      <c r="G2057" s="87">
        <f>G2058</f>
        <v>0</v>
      </c>
      <c r="H2057" s="87">
        <v>0</v>
      </c>
      <c r="I2057" s="87">
        <v>0</v>
      </c>
      <c r="J2057" s="177"/>
      <c r="K2057" s="206"/>
      <c r="L2057" s="206"/>
    </row>
    <row r="2058" spans="1:18" ht="15" hidden="1" customHeight="1">
      <c r="A2058" s="82" t="s">
        <v>176</v>
      </c>
      <c r="B2058" s="83">
        <v>795</v>
      </c>
      <c r="C2058" s="84" t="s">
        <v>53</v>
      </c>
      <c r="D2058" s="84" t="s">
        <v>122</v>
      </c>
      <c r="E2058" s="84" t="s">
        <v>185</v>
      </c>
      <c r="F2058" s="84" t="s">
        <v>177</v>
      </c>
      <c r="G2058" s="87"/>
      <c r="H2058" s="87"/>
      <c r="I2058" s="87"/>
      <c r="J2058" s="177"/>
      <c r="K2058" s="206"/>
      <c r="L2058" s="206"/>
    </row>
    <row r="2059" spans="1:18" ht="78" hidden="1" customHeight="1">
      <c r="A2059" s="133" t="s">
        <v>640</v>
      </c>
      <c r="B2059" s="83">
        <v>795</v>
      </c>
      <c r="C2059" s="84" t="s">
        <v>53</v>
      </c>
      <c r="D2059" s="84" t="s">
        <v>122</v>
      </c>
      <c r="E2059" s="84" t="s">
        <v>642</v>
      </c>
      <c r="F2059" s="84"/>
      <c r="G2059" s="87">
        <f>G2060</f>
        <v>0</v>
      </c>
      <c r="H2059" s="87">
        <v>0</v>
      </c>
      <c r="I2059" s="87">
        <v>0</v>
      </c>
      <c r="J2059" s="177"/>
      <c r="K2059" s="206"/>
      <c r="L2059" s="206"/>
    </row>
    <row r="2060" spans="1:18" ht="18" hidden="1" customHeight="1">
      <c r="A2060" s="82" t="s">
        <v>155</v>
      </c>
      <c r="B2060" s="83">
        <v>795</v>
      </c>
      <c r="C2060" s="84" t="s">
        <v>53</v>
      </c>
      <c r="D2060" s="84" t="s">
        <v>122</v>
      </c>
      <c r="E2060" s="84" t="s">
        <v>642</v>
      </c>
      <c r="F2060" s="84" t="s">
        <v>156</v>
      </c>
      <c r="G2060" s="87">
        <f>G2061</f>
        <v>0</v>
      </c>
      <c r="H2060" s="87">
        <v>0</v>
      </c>
      <c r="I2060" s="87">
        <v>0</v>
      </c>
      <c r="J2060" s="177"/>
      <c r="K2060" s="206"/>
      <c r="L2060" s="206"/>
    </row>
    <row r="2061" spans="1:18" ht="27.75" hidden="1" customHeight="1">
      <c r="A2061" s="82" t="s">
        <v>176</v>
      </c>
      <c r="B2061" s="83">
        <v>795</v>
      </c>
      <c r="C2061" s="84" t="s">
        <v>53</v>
      </c>
      <c r="D2061" s="84" t="s">
        <v>122</v>
      </c>
      <c r="E2061" s="84" t="s">
        <v>642</v>
      </c>
      <c r="F2061" s="84" t="s">
        <v>177</v>
      </c>
      <c r="G2061" s="87"/>
      <c r="H2061" s="87">
        <v>0</v>
      </c>
      <c r="I2061" s="87">
        <v>0</v>
      </c>
      <c r="J2061" s="177"/>
      <c r="K2061" s="206"/>
      <c r="L2061" s="206"/>
    </row>
    <row r="2062" spans="1:18" ht="63.75" hidden="1" customHeight="1">
      <c r="A2062" s="82" t="s">
        <v>388</v>
      </c>
      <c r="B2062" s="83">
        <v>795</v>
      </c>
      <c r="C2062" s="84" t="s">
        <v>53</v>
      </c>
      <c r="D2062" s="84" t="s">
        <v>122</v>
      </c>
      <c r="E2062" s="84" t="s">
        <v>104</v>
      </c>
      <c r="F2062" s="84"/>
      <c r="G2062" s="87">
        <f>G2063+G2070+G2080+G2086+G2077</f>
        <v>0</v>
      </c>
      <c r="H2062" s="87">
        <f t="shared" ref="H2062:I2062" si="563">H2063+H2070+H2080</f>
        <v>0</v>
      </c>
      <c r="I2062" s="87">
        <f t="shared" si="563"/>
        <v>0</v>
      </c>
      <c r="J2062" s="177"/>
      <c r="K2062" s="206"/>
      <c r="L2062" s="206"/>
      <c r="M2062" s="208"/>
    </row>
    <row r="2063" spans="1:18" ht="48.75" hidden="1" customHeight="1">
      <c r="A2063" s="82" t="s">
        <v>389</v>
      </c>
      <c r="B2063" s="83">
        <v>795</v>
      </c>
      <c r="C2063" s="84" t="s">
        <v>53</v>
      </c>
      <c r="D2063" s="84" t="s">
        <v>122</v>
      </c>
      <c r="E2063" s="84" t="s">
        <v>105</v>
      </c>
      <c r="F2063" s="84"/>
      <c r="G2063" s="87">
        <f>G2064+G2066+G2068</f>
        <v>0</v>
      </c>
      <c r="H2063" s="87">
        <f t="shared" ref="H2063:I2063" si="564">H2064+H2066+H2068</f>
        <v>0</v>
      </c>
      <c r="I2063" s="87">
        <f t="shared" si="564"/>
        <v>0</v>
      </c>
      <c r="J2063" s="177"/>
      <c r="K2063" s="206"/>
      <c r="L2063" s="206"/>
      <c r="M2063" s="208"/>
    </row>
    <row r="2064" spans="1:18" s="18" customFormat="1" ht="15.75" hidden="1" customHeight="1">
      <c r="A2064" s="82" t="s">
        <v>62</v>
      </c>
      <c r="B2064" s="83">
        <v>795</v>
      </c>
      <c r="C2064" s="84" t="s">
        <v>53</v>
      </c>
      <c r="D2064" s="84" t="s">
        <v>122</v>
      </c>
      <c r="E2064" s="84" t="s">
        <v>105</v>
      </c>
      <c r="F2064" s="84" t="s">
        <v>63</v>
      </c>
      <c r="G2064" s="87">
        <f>G2065</f>
        <v>0</v>
      </c>
      <c r="H2064" s="287">
        <v>0</v>
      </c>
      <c r="I2064" s="287">
        <v>0</v>
      </c>
      <c r="J2064" s="200"/>
      <c r="K2064" s="222"/>
      <c r="L2064" s="201"/>
      <c r="M2064" s="199"/>
      <c r="N2064" s="199"/>
      <c r="O2064" s="199"/>
      <c r="P2064" s="199"/>
      <c r="Q2064" s="199"/>
      <c r="R2064" s="199"/>
    </row>
    <row r="2065" spans="1:18" s="18" customFormat="1" ht="15.75" hidden="1" customHeight="1">
      <c r="A2065" s="82" t="s">
        <v>178</v>
      </c>
      <c r="B2065" s="83">
        <v>795</v>
      </c>
      <c r="C2065" s="84" t="s">
        <v>53</v>
      </c>
      <c r="D2065" s="84" t="s">
        <v>122</v>
      </c>
      <c r="E2065" s="84" t="s">
        <v>105</v>
      </c>
      <c r="F2065" s="84" t="s">
        <v>179</v>
      </c>
      <c r="G2065" s="87">
        <f>5198269.13-268287.5-423091+149078.6-4655969.23</f>
        <v>0</v>
      </c>
      <c r="H2065" s="287">
        <v>0</v>
      </c>
      <c r="I2065" s="287">
        <v>0</v>
      </c>
      <c r="J2065" s="200"/>
      <c r="K2065" s="222"/>
      <c r="L2065" s="201"/>
      <c r="M2065" s="199"/>
      <c r="N2065" s="199"/>
      <c r="O2065" s="199"/>
      <c r="P2065" s="199"/>
      <c r="Q2065" s="199"/>
      <c r="R2065" s="199"/>
    </row>
    <row r="2066" spans="1:18" ht="22.5" hidden="1" customHeight="1">
      <c r="A2066" s="82" t="s">
        <v>155</v>
      </c>
      <c r="B2066" s="83">
        <v>795</v>
      </c>
      <c r="C2066" s="84" t="s">
        <v>53</v>
      </c>
      <c r="D2066" s="84" t="s">
        <v>122</v>
      </c>
      <c r="E2066" s="84" t="s">
        <v>105</v>
      </c>
      <c r="F2066" s="84" t="s">
        <v>156</v>
      </c>
      <c r="G2066" s="87">
        <f>G2067</f>
        <v>0</v>
      </c>
      <c r="H2066" s="87">
        <f>H2067</f>
        <v>0</v>
      </c>
      <c r="I2066" s="87">
        <f>I2067</f>
        <v>0</v>
      </c>
      <c r="J2066" s="177"/>
      <c r="K2066" s="206"/>
      <c r="L2066" s="206"/>
    </row>
    <row r="2067" spans="1:18" ht="16.5" hidden="1" customHeight="1">
      <c r="A2067" s="82" t="s">
        <v>176</v>
      </c>
      <c r="B2067" s="83">
        <v>795</v>
      </c>
      <c r="C2067" s="84" t="s">
        <v>53</v>
      </c>
      <c r="D2067" s="84" t="s">
        <v>122</v>
      </c>
      <c r="E2067" s="84" t="s">
        <v>105</v>
      </c>
      <c r="F2067" s="84" t="s">
        <v>177</v>
      </c>
      <c r="G2067" s="87"/>
      <c r="H2067" s="87"/>
      <c r="I2067" s="87"/>
      <c r="J2067" s="177"/>
      <c r="K2067" s="206"/>
      <c r="L2067" s="206"/>
    </row>
    <row r="2068" spans="1:18" ht="22.5" hidden="1" customHeight="1">
      <c r="A2068" s="82" t="s">
        <v>322</v>
      </c>
      <c r="B2068" s="83">
        <v>795</v>
      </c>
      <c r="C2068" s="84" t="s">
        <v>53</v>
      </c>
      <c r="D2068" s="84" t="s">
        <v>122</v>
      </c>
      <c r="E2068" s="84" t="s">
        <v>105</v>
      </c>
      <c r="F2068" s="84" t="s">
        <v>36</v>
      </c>
      <c r="G2068" s="87">
        <f>G2069</f>
        <v>0</v>
      </c>
      <c r="H2068" s="87">
        <f>H2069</f>
        <v>0</v>
      </c>
      <c r="I2068" s="87">
        <f>I2069</f>
        <v>0</v>
      </c>
      <c r="J2068" s="177"/>
      <c r="K2068" s="206"/>
      <c r="L2068" s="206"/>
    </row>
    <row r="2069" spans="1:18" ht="30.75" hidden="1" customHeight="1">
      <c r="A2069" s="82" t="s">
        <v>37</v>
      </c>
      <c r="B2069" s="83">
        <v>795</v>
      </c>
      <c r="C2069" s="84" t="s">
        <v>53</v>
      </c>
      <c r="D2069" s="84" t="s">
        <v>122</v>
      </c>
      <c r="E2069" s="84" t="s">
        <v>105</v>
      </c>
      <c r="F2069" s="84" t="s">
        <v>38</v>
      </c>
      <c r="G2069" s="87"/>
      <c r="H2069" s="87"/>
      <c r="I2069" s="87"/>
      <c r="J2069" s="177"/>
      <c r="K2069" s="206"/>
      <c r="L2069" s="206"/>
    </row>
    <row r="2070" spans="1:18" s="18" customFormat="1" ht="65.25" hidden="1" customHeight="1">
      <c r="A2070" s="82" t="s">
        <v>510</v>
      </c>
      <c r="B2070" s="83">
        <v>795</v>
      </c>
      <c r="C2070" s="84" t="s">
        <v>53</v>
      </c>
      <c r="D2070" s="84" t="s">
        <v>122</v>
      </c>
      <c r="E2070" s="84" t="s">
        <v>45</v>
      </c>
      <c r="F2070" s="84"/>
      <c r="G2070" s="87">
        <f>G2071+G2075+G2073</f>
        <v>0</v>
      </c>
      <c r="H2070" s="87">
        <v>0</v>
      </c>
      <c r="I2070" s="87">
        <v>0</v>
      </c>
      <c r="J2070" s="177"/>
      <c r="K2070" s="222"/>
      <c r="L2070" s="201"/>
      <c r="M2070" s="199"/>
      <c r="N2070" s="199"/>
      <c r="O2070" s="199"/>
      <c r="P2070" s="199"/>
      <c r="Q2070" s="199"/>
      <c r="R2070" s="199"/>
    </row>
    <row r="2071" spans="1:18" s="18" customFormat="1" ht="32.25" hidden="1" customHeight="1">
      <c r="A2071" s="82" t="s">
        <v>322</v>
      </c>
      <c r="B2071" s="83">
        <v>795</v>
      </c>
      <c r="C2071" s="84" t="s">
        <v>53</v>
      </c>
      <c r="D2071" s="84" t="s">
        <v>122</v>
      </c>
      <c r="E2071" s="84" t="s">
        <v>45</v>
      </c>
      <c r="F2071" s="84" t="s">
        <v>36</v>
      </c>
      <c r="G2071" s="87">
        <f>G2072</f>
        <v>0</v>
      </c>
      <c r="H2071" s="87">
        <v>0</v>
      </c>
      <c r="I2071" s="87">
        <v>0</v>
      </c>
      <c r="J2071" s="177"/>
      <c r="K2071" s="222"/>
      <c r="L2071" s="201"/>
      <c r="M2071" s="199"/>
      <c r="N2071" s="199"/>
      <c r="O2071" s="199"/>
      <c r="P2071" s="199"/>
      <c r="Q2071" s="199"/>
      <c r="R2071" s="199"/>
    </row>
    <row r="2072" spans="1:18" s="18" customFormat="1" ht="15.75" hidden="1" customHeight="1">
      <c r="A2072" s="82" t="s">
        <v>37</v>
      </c>
      <c r="B2072" s="83">
        <v>795</v>
      </c>
      <c r="C2072" s="84" t="s">
        <v>53</v>
      </c>
      <c r="D2072" s="84" t="s">
        <v>122</v>
      </c>
      <c r="E2072" s="84" t="s">
        <v>45</v>
      </c>
      <c r="F2072" s="84" t="s">
        <v>38</v>
      </c>
      <c r="G2072" s="87"/>
      <c r="H2072" s="87">
        <v>0</v>
      </c>
      <c r="I2072" s="87">
        <v>0</v>
      </c>
      <c r="J2072" s="177"/>
      <c r="K2072" s="222"/>
      <c r="L2072" s="201"/>
      <c r="M2072" s="199"/>
      <c r="N2072" s="199"/>
      <c r="O2072" s="199"/>
      <c r="P2072" s="199"/>
      <c r="Q2072" s="199"/>
      <c r="R2072" s="199"/>
    </row>
    <row r="2073" spans="1:18" ht="22.5" hidden="1" customHeight="1">
      <c r="A2073" s="82" t="s">
        <v>322</v>
      </c>
      <c r="B2073" s="83">
        <v>795</v>
      </c>
      <c r="C2073" s="84" t="s">
        <v>53</v>
      </c>
      <c r="D2073" s="84" t="s">
        <v>122</v>
      </c>
      <c r="E2073" s="84" t="s">
        <v>45</v>
      </c>
      <c r="F2073" s="84" t="s">
        <v>36</v>
      </c>
      <c r="G2073" s="87">
        <f>G2074</f>
        <v>0</v>
      </c>
      <c r="H2073" s="87">
        <v>0</v>
      </c>
      <c r="I2073" s="87">
        <v>0</v>
      </c>
      <c r="J2073" s="177"/>
      <c r="K2073" s="206"/>
      <c r="L2073" s="206"/>
    </row>
    <row r="2074" spans="1:18" ht="16.5" hidden="1" customHeight="1">
      <c r="A2074" s="82" t="s">
        <v>37</v>
      </c>
      <c r="B2074" s="83">
        <v>795</v>
      </c>
      <c r="C2074" s="84" t="s">
        <v>53</v>
      </c>
      <c r="D2074" s="84" t="s">
        <v>122</v>
      </c>
      <c r="E2074" s="84" t="s">
        <v>45</v>
      </c>
      <c r="F2074" s="84" t="s">
        <v>38</v>
      </c>
      <c r="G2074" s="87"/>
      <c r="H2074" s="87"/>
      <c r="I2074" s="87"/>
      <c r="J2074" s="177"/>
      <c r="K2074" s="206"/>
      <c r="L2074" s="206"/>
    </row>
    <row r="2075" spans="1:18" ht="22.5" hidden="1" customHeight="1">
      <c r="A2075" s="82" t="s">
        <v>155</v>
      </c>
      <c r="B2075" s="83">
        <v>795</v>
      </c>
      <c r="C2075" s="84" t="s">
        <v>53</v>
      </c>
      <c r="D2075" s="84" t="s">
        <v>122</v>
      </c>
      <c r="E2075" s="84" t="s">
        <v>45</v>
      </c>
      <c r="F2075" s="84" t="s">
        <v>156</v>
      </c>
      <c r="G2075" s="87">
        <f>G2076</f>
        <v>0</v>
      </c>
      <c r="H2075" s="87">
        <v>0</v>
      </c>
      <c r="I2075" s="87">
        <v>0</v>
      </c>
      <c r="J2075" s="177"/>
      <c r="K2075" s="206"/>
      <c r="L2075" s="206"/>
    </row>
    <row r="2076" spans="1:18" ht="16.5" hidden="1" customHeight="1">
      <c r="A2076" s="82" t="s">
        <v>176</v>
      </c>
      <c r="B2076" s="83">
        <v>795</v>
      </c>
      <c r="C2076" s="84" t="s">
        <v>53</v>
      </c>
      <c r="D2076" s="84" t="s">
        <v>122</v>
      </c>
      <c r="E2076" s="84" t="s">
        <v>45</v>
      </c>
      <c r="F2076" s="84" t="s">
        <v>177</v>
      </c>
      <c r="G2076" s="87"/>
      <c r="H2076" s="87"/>
      <c r="I2076" s="87"/>
      <c r="J2076" s="177"/>
      <c r="K2076" s="206"/>
      <c r="L2076" s="206"/>
    </row>
    <row r="2077" spans="1:18" ht="62.25" hidden="1" customHeight="1">
      <c r="A2077" s="82" t="s">
        <v>690</v>
      </c>
      <c r="B2077" s="83">
        <v>795</v>
      </c>
      <c r="C2077" s="84" t="s">
        <v>53</v>
      </c>
      <c r="D2077" s="84" t="s">
        <v>122</v>
      </c>
      <c r="E2077" s="84" t="s">
        <v>689</v>
      </c>
      <c r="F2077" s="84"/>
      <c r="G2077" s="87">
        <f>G2078</f>
        <v>0</v>
      </c>
      <c r="H2077" s="87">
        <f t="shared" ref="H2077:I2077" si="565">H2078+H2080+H2082</f>
        <v>0</v>
      </c>
      <c r="I2077" s="87">
        <f t="shared" si="565"/>
        <v>0</v>
      </c>
      <c r="J2077" s="177"/>
      <c r="K2077" s="206"/>
      <c r="L2077" s="206"/>
      <c r="M2077" s="208"/>
    </row>
    <row r="2078" spans="1:18" s="18" customFormat="1" ht="15.75" hidden="1" customHeight="1">
      <c r="A2078" s="82" t="s">
        <v>322</v>
      </c>
      <c r="B2078" s="83">
        <v>795</v>
      </c>
      <c r="C2078" s="84" t="s">
        <v>53</v>
      </c>
      <c r="D2078" s="84" t="s">
        <v>122</v>
      </c>
      <c r="E2078" s="84" t="s">
        <v>689</v>
      </c>
      <c r="F2078" s="84" t="s">
        <v>36</v>
      </c>
      <c r="G2078" s="87">
        <f>G2079</f>
        <v>0</v>
      </c>
      <c r="H2078" s="287">
        <v>0</v>
      </c>
      <c r="I2078" s="287">
        <v>0</v>
      </c>
      <c r="J2078" s="200"/>
      <c r="K2078" s="222"/>
      <c r="L2078" s="201"/>
      <c r="M2078" s="199"/>
      <c r="N2078" s="199"/>
      <c r="O2078" s="199"/>
      <c r="P2078" s="199"/>
      <c r="Q2078" s="199"/>
      <c r="R2078" s="199"/>
    </row>
    <row r="2079" spans="1:18" s="18" customFormat="1" ht="35.25" hidden="1" customHeight="1">
      <c r="A2079" s="82" t="s">
        <v>37</v>
      </c>
      <c r="B2079" s="83">
        <v>795</v>
      </c>
      <c r="C2079" s="84" t="s">
        <v>53</v>
      </c>
      <c r="D2079" s="84" t="s">
        <v>122</v>
      </c>
      <c r="E2079" s="84" t="s">
        <v>689</v>
      </c>
      <c r="F2079" s="84" t="s">
        <v>38</v>
      </c>
      <c r="G2079" s="87"/>
      <c r="H2079" s="287"/>
      <c r="I2079" s="287"/>
      <c r="J2079" s="200"/>
      <c r="K2079" s="222"/>
      <c r="L2079" s="201"/>
      <c r="M2079" s="199"/>
      <c r="N2079" s="199"/>
      <c r="O2079" s="199"/>
      <c r="P2079" s="199"/>
      <c r="Q2079" s="199"/>
      <c r="R2079" s="199"/>
    </row>
    <row r="2080" spans="1:18" ht="68.25" hidden="1" customHeight="1">
      <c r="A2080" s="82" t="s">
        <v>419</v>
      </c>
      <c r="B2080" s="83">
        <v>795</v>
      </c>
      <c r="C2080" s="84" t="s">
        <v>53</v>
      </c>
      <c r="D2080" s="84" t="s">
        <v>122</v>
      </c>
      <c r="E2080" s="84" t="s">
        <v>9</v>
      </c>
      <c r="F2080" s="84"/>
      <c r="G2080" s="87">
        <f>G2081</f>
        <v>0</v>
      </c>
      <c r="H2080" s="87">
        <v>0</v>
      </c>
      <c r="I2080" s="87">
        <v>0</v>
      </c>
      <c r="J2080" s="177"/>
      <c r="K2080" s="206"/>
      <c r="L2080" s="206"/>
    </row>
    <row r="2081" spans="1:18" ht="22.5" hidden="1" customHeight="1">
      <c r="A2081" s="82" t="s">
        <v>155</v>
      </c>
      <c r="B2081" s="83">
        <v>795</v>
      </c>
      <c r="C2081" s="84" t="s">
        <v>53</v>
      </c>
      <c r="D2081" s="84" t="s">
        <v>122</v>
      </c>
      <c r="E2081" s="84" t="s">
        <v>9</v>
      </c>
      <c r="F2081" s="84" t="s">
        <v>156</v>
      </c>
      <c r="G2081" s="87">
        <f>G2082</f>
        <v>0</v>
      </c>
      <c r="H2081" s="87">
        <v>0</v>
      </c>
      <c r="I2081" s="87">
        <v>0</v>
      </c>
      <c r="J2081" s="177"/>
      <c r="K2081" s="206"/>
      <c r="L2081" s="206"/>
    </row>
    <row r="2082" spans="1:18" ht="16.5" hidden="1" customHeight="1">
      <c r="A2082" s="82" t="s">
        <v>176</v>
      </c>
      <c r="B2082" s="83">
        <v>795</v>
      </c>
      <c r="C2082" s="84" t="s">
        <v>53</v>
      </c>
      <c r="D2082" s="84" t="s">
        <v>122</v>
      </c>
      <c r="E2082" s="84" t="s">
        <v>9</v>
      </c>
      <c r="F2082" s="84" t="s">
        <v>177</v>
      </c>
      <c r="G2082" s="87"/>
      <c r="H2082" s="87"/>
      <c r="I2082" s="87"/>
      <c r="J2082" s="177"/>
      <c r="K2082" s="206"/>
      <c r="L2082" s="206"/>
    </row>
    <row r="2083" spans="1:18" ht="63" hidden="1" customHeight="1">
      <c r="A2083" s="82" t="s">
        <v>641</v>
      </c>
      <c r="B2083" s="83">
        <v>795</v>
      </c>
      <c r="C2083" s="84" t="s">
        <v>53</v>
      </c>
      <c r="D2083" s="84" t="s">
        <v>122</v>
      </c>
      <c r="E2083" s="84" t="s">
        <v>298</v>
      </c>
      <c r="F2083" s="84"/>
      <c r="G2083" s="87">
        <f>G2084</f>
        <v>0</v>
      </c>
      <c r="H2083" s="87"/>
      <c r="I2083" s="87"/>
      <c r="J2083" s="177"/>
      <c r="K2083" s="206"/>
      <c r="L2083" s="206"/>
    </row>
    <row r="2084" spans="1:18" ht="16.5" hidden="1" customHeight="1">
      <c r="A2084" s="82" t="s">
        <v>322</v>
      </c>
      <c r="B2084" s="83">
        <v>795</v>
      </c>
      <c r="C2084" s="84" t="s">
        <v>53</v>
      </c>
      <c r="D2084" s="84" t="s">
        <v>122</v>
      </c>
      <c r="E2084" s="84" t="s">
        <v>298</v>
      </c>
      <c r="F2084" s="84" t="s">
        <v>36</v>
      </c>
      <c r="G2084" s="87">
        <f>G2085</f>
        <v>0</v>
      </c>
      <c r="H2084" s="87"/>
      <c r="I2084" s="87"/>
      <c r="J2084" s="177"/>
      <c r="K2084" s="206"/>
      <c r="L2084" s="206"/>
    </row>
    <row r="2085" spans="1:18" ht="28.5" hidden="1" customHeight="1">
      <c r="A2085" s="82" t="s">
        <v>37</v>
      </c>
      <c r="B2085" s="83">
        <v>795</v>
      </c>
      <c r="C2085" s="84" t="s">
        <v>53</v>
      </c>
      <c r="D2085" s="84" t="s">
        <v>122</v>
      </c>
      <c r="E2085" s="84" t="s">
        <v>298</v>
      </c>
      <c r="F2085" s="84" t="s">
        <v>38</v>
      </c>
      <c r="G2085" s="87"/>
      <c r="H2085" s="87"/>
      <c r="I2085" s="87"/>
      <c r="J2085" s="177"/>
      <c r="K2085" s="206"/>
      <c r="L2085" s="206"/>
    </row>
    <row r="2086" spans="1:18" s="18" customFormat="1" ht="76.5" hidden="1" customHeight="1">
      <c r="A2086" s="133" t="s">
        <v>651</v>
      </c>
      <c r="B2086" s="83">
        <v>795</v>
      </c>
      <c r="C2086" s="84" t="s">
        <v>53</v>
      </c>
      <c r="D2086" s="84" t="s">
        <v>122</v>
      </c>
      <c r="E2086" s="84" t="s">
        <v>680</v>
      </c>
      <c r="F2086" s="84"/>
      <c r="G2086" s="87">
        <f t="shared" ref="G2086:I2087" si="566">G2087</f>
        <v>0</v>
      </c>
      <c r="H2086" s="87">
        <f t="shared" si="566"/>
        <v>0</v>
      </c>
      <c r="I2086" s="87">
        <f t="shared" si="566"/>
        <v>0</v>
      </c>
      <c r="J2086" s="177"/>
      <c r="K2086" s="201"/>
      <c r="L2086" s="201"/>
      <c r="M2086" s="199"/>
      <c r="N2086" s="199"/>
      <c r="O2086" s="199"/>
      <c r="P2086" s="199"/>
      <c r="Q2086" s="199"/>
      <c r="R2086" s="199"/>
    </row>
    <row r="2087" spans="1:18" s="18" customFormat="1" ht="15" hidden="1" customHeight="1">
      <c r="A2087" s="82" t="s">
        <v>322</v>
      </c>
      <c r="B2087" s="83">
        <v>795</v>
      </c>
      <c r="C2087" s="84" t="s">
        <v>53</v>
      </c>
      <c r="D2087" s="84" t="s">
        <v>122</v>
      </c>
      <c r="E2087" s="84" t="s">
        <v>680</v>
      </c>
      <c r="F2087" s="84" t="s">
        <v>36</v>
      </c>
      <c r="G2087" s="87">
        <f t="shared" si="566"/>
        <v>0</v>
      </c>
      <c r="H2087" s="87">
        <f t="shared" si="566"/>
        <v>0</v>
      </c>
      <c r="I2087" s="87">
        <f t="shared" si="566"/>
        <v>0</v>
      </c>
      <c r="J2087" s="177"/>
      <c r="K2087" s="201"/>
      <c r="L2087" s="201"/>
      <c r="M2087" s="199"/>
      <c r="N2087" s="199"/>
      <c r="O2087" s="199"/>
      <c r="P2087" s="199"/>
      <c r="Q2087" s="199"/>
      <c r="R2087" s="199"/>
    </row>
    <row r="2088" spans="1:18" s="18" customFormat="1" ht="32.25" hidden="1" customHeight="1">
      <c r="A2088" s="82" t="s">
        <v>37</v>
      </c>
      <c r="B2088" s="83">
        <v>795</v>
      </c>
      <c r="C2088" s="84" t="s">
        <v>53</v>
      </c>
      <c r="D2088" s="84" t="s">
        <v>122</v>
      </c>
      <c r="E2088" s="84" t="s">
        <v>680</v>
      </c>
      <c r="F2088" s="84" t="s">
        <v>38</v>
      </c>
      <c r="G2088" s="87">
        <f>600000-600000</f>
        <v>0</v>
      </c>
      <c r="H2088" s="87">
        <v>0</v>
      </c>
      <c r="I2088" s="87">
        <v>0</v>
      </c>
      <c r="J2088" s="177"/>
      <c r="K2088" s="201"/>
      <c r="L2088" s="201"/>
      <c r="M2088" s="199"/>
      <c r="N2088" s="199"/>
      <c r="O2088" s="199"/>
      <c r="P2088" s="199"/>
      <c r="Q2088" s="199"/>
      <c r="R2088" s="199"/>
    </row>
    <row r="2089" spans="1:18" ht="87" hidden="1" customHeight="1">
      <c r="A2089" s="82" t="s">
        <v>656</v>
      </c>
      <c r="B2089" s="83">
        <v>795</v>
      </c>
      <c r="C2089" s="84" t="s">
        <v>53</v>
      </c>
      <c r="D2089" s="84" t="s">
        <v>122</v>
      </c>
      <c r="E2089" s="84" t="s">
        <v>10</v>
      </c>
      <c r="F2089" s="84"/>
      <c r="G2089" s="87">
        <f>G2090+G2093+G2096</f>
        <v>0</v>
      </c>
      <c r="H2089" s="87">
        <f>H2090+H2093+H2096</f>
        <v>0</v>
      </c>
      <c r="I2089" s="87">
        <f t="shared" ref="I2089" si="567">I2090+I2093+I2096</f>
        <v>0</v>
      </c>
      <c r="J2089" s="177"/>
      <c r="K2089" s="206"/>
      <c r="L2089" s="206"/>
    </row>
    <row r="2090" spans="1:18" ht="91.5" hidden="1" customHeight="1">
      <c r="A2090" s="82" t="s">
        <v>605</v>
      </c>
      <c r="B2090" s="83">
        <v>795</v>
      </c>
      <c r="C2090" s="84" t="s">
        <v>53</v>
      </c>
      <c r="D2090" s="84" t="s">
        <v>122</v>
      </c>
      <c r="E2090" s="84" t="s">
        <v>604</v>
      </c>
      <c r="F2090" s="84"/>
      <c r="G2090" s="87">
        <f>G2091</f>
        <v>0</v>
      </c>
      <c r="H2090" s="87">
        <v>0</v>
      </c>
      <c r="I2090" s="87">
        <v>0</v>
      </c>
      <c r="J2090" s="177"/>
      <c r="K2090" s="206"/>
      <c r="L2090" s="206"/>
    </row>
    <row r="2091" spans="1:18" ht="22.5" hidden="1" customHeight="1">
      <c r="A2091" s="82" t="s">
        <v>155</v>
      </c>
      <c r="B2091" s="83">
        <v>795</v>
      </c>
      <c r="C2091" s="84" t="s">
        <v>53</v>
      </c>
      <c r="D2091" s="84" t="s">
        <v>122</v>
      </c>
      <c r="E2091" s="84" t="s">
        <v>604</v>
      </c>
      <c r="F2091" s="84" t="s">
        <v>156</v>
      </c>
      <c r="G2091" s="87">
        <f>G2092</f>
        <v>0</v>
      </c>
      <c r="H2091" s="87">
        <v>0</v>
      </c>
      <c r="I2091" s="87">
        <v>0</v>
      </c>
      <c r="J2091" s="177"/>
      <c r="K2091" s="206"/>
      <c r="L2091" s="206"/>
    </row>
    <row r="2092" spans="1:18" ht="16.5" hidden="1" customHeight="1">
      <c r="A2092" s="82" t="s">
        <v>168</v>
      </c>
      <c r="B2092" s="83">
        <v>795</v>
      </c>
      <c r="C2092" s="84" t="s">
        <v>53</v>
      </c>
      <c r="D2092" s="84" t="s">
        <v>122</v>
      </c>
      <c r="E2092" s="84" t="s">
        <v>604</v>
      </c>
      <c r="F2092" s="84" t="s">
        <v>169</v>
      </c>
      <c r="G2092" s="87"/>
      <c r="H2092" s="87">
        <v>0</v>
      </c>
      <c r="I2092" s="87">
        <v>0</v>
      </c>
      <c r="J2092" s="177"/>
      <c r="K2092" s="206"/>
      <c r="L2092" s="206"/>
    </row>
    <row r="2093" spans="1:18" ht="48" hidden="1" customHeight="1">
      <c r="A2093" s="82" t="s">
        <v>589</v>
      </c>
      <c r="B2093" s="83">
        <v>795</v>
      </c>
      <c r="C2093" s="84" t="s">
        <v>53</v>
      </c>
      <c r="D2093" s="84" t="s">
        <v>122</v>
      </c>
      <c r="E2093" s="84" t="s">
        <v>403</v>
      </c>
      <c r="F2093" s="84"/>
      <c r="G2093" s="87">
        <f>G2094</f>
        <v>0</v>
      </c>
      <c r="H2093" s="87">
        <v>0</v>
      </c>
      <c r="I2093" s="87">
        <v>0</v>
      </c>
      <c r="J2093" s="177"/>
      <c r="K2093" s="206"/>
      <c r="L2093" s="206"/>
    </row>
    <row r="2094" spans="1:18" ht="22.5" hidden="1" customHeight="1">
      <c r="A2094" s="82" t="s">
        <v>155</v>
      </c>
      <c r="B2094" s="83">
        <v>795</v>
      </c>
      <c r="C2094" s="84" t="s">
        <v>53</v>
      </c>
      <c r="D2094" s="84" t="s">
        <v>122</v>
      </c>
      <c r="E2094" s="84" t="s">
        <v>403</v>
      </c>
      <c r="F2094" s="84" t="s">
        <v>156</v>
      </c>
      <c r="G2094" s="87">
        <f>G2095</f>
        <v>0</v>
      </c>
      <c r="H2094" s="87">
        <v>0</v>
      </c>
      <c r="I2094" s="87">
        <v>0</v>
      </c>
      <c r="J2094" s="177"/>
      <c r="K2094" s="206"/>
      <c r="L2094" s="206"/>
    </row>
    <row r="2095" spans="1:18" ht="16.5" hidden="1" customHeight="1">
      <c r="A2095" s="82" t="s">
        <v>168</v>
      </c>
      <c r="B2095" s="83">
        <v>795</v>
      </c>
      <c r="C2095" s="84" t="s">
        <v>53</v>
      </c>
      <c r="D2095" s="84" t="s">
        <v>122</v>
      </c>
      <c r="E2095" s="84" t="s">
        <v>403</v>
      </c>
      <c r="F2095" s="84" t="s">
        <v>169</v>
      </c>
      <c r="G2095" s="87"/>
      <c r="H2095" s="87">
        <v>0</v>
      </c>
      <c r="I2095" s="87">
        <v>0</v>
      </c>
      <c r="J2095" s="177"/>
      <c r="K2095" s="206"/>
      <c r="L2095" s="206"/>
    </row>
    <row r="2096" spans="1:18" s="18" customFormat="1" ht="122.25" hidden="1" customHeight="1">
      <c r="A2096" s="142" t="s">
        <v>657</v>
      </c>
      <c r="B2096" s="83">
        <v>795</v>
      </c>
      <c r="C2096" s="84" t="s">
        <v>53</v>
      </c>
      <c r="D2096" s="84" t="s">
        <v>122</v>
      </c>
      <c r="E2096" s="84" t="s">
        <v>606</v>
      </c>
      <c r="F2096" s="84"/>
      <c r="G2096" s="87">
        <f>G2097+G2099</f>
        <v>0</v>
      </c>
      <c r="H2096" s="87">
        <f t="shared" ref="H2096:I2096" si="568">H2097+H2099</f>
        <v>0</v>
      </c>
      <c r="I2096" s="87">
        <f t="shared" si="568"/>
        <v>0</v>
      </c>
      <c r="J2096" s="177"/>
      <c r="K2096" s="201"/>
      <c r="L2096" s="201"/>
      <c r="M2096" s="199"/>
      <c r="N2096" s="199"/>
      <c r="O2096" s="199"/>
      <c r="P2096" s="199"/>
      <c r="Q2096" s="199"/>
      <c r="R2096" s="199"/>
    </row>
    <row r="2097" spans="1:18" s="18" customFormat="1" ht="24.75" hidden="1" customHeight="1">
      <c r="A2097" s="82" t="s">
        <v>322</v>
      </c>
      <c r="B2097" s="83">
        <v>795</v>
      </c>
      <c r="C2097" s="84" t="s">
        <v>53</v>
      </c>
      <c r="D2097" s="84" t="s">
        <v>122</v>
      </c>
      <c r="E2097" s="84" t="s">
        <v>606</v>
      </c>
      <c r="F2097" s="84" t="s">
        <v>36</v>
      </c>
      <c r="G2097" s="87">
        <f t="shared" ref="G2097:I2097" si="569">G2098</f>
        <v>0</v>
      </c>
      <c r="H2097" s="87">
        <f t="shared" si="569"/>
        <v>0</v>
      </c>
      <c r="I2097" s="87">
        <f t="shared" si="569"/>
        <v>0</v>
      </c>
      <c r="J2097" s="177"/>
      <c r="K2097" s="201"/>
      <c r="L2097" s="201"/>
      <c r="M2097" s="199"/>
      <c r="N2097" s="199"/>
      <c r="O2097" s="199"/>
      <c r="P2097" s="199"/>
      <c r="Q2097" s="199"/>
      <c r="R2097" s="199"/>
    </row>
    <row r="2098" spans="1:18" s="18" customFormat="1" ht="30.75" hidden="1" customHeight="1">
      <c r="A2098" s="82" t="s">
        <v>37</v>
      </c>
      <c r="B2098" s="83">
        <v>795</v>
      </c>
      <c r="C2098" s="84" t="s">
        <v>53</v>
      </c>
      <c r="D2098" s="84" t="s">
        <v>122</v>
      </c>
      <c r="E2098" s="84" t="s">
        <v>606</v>
      </c>
      <c r="F2098" s="84" t="s">
        <v>38</v>
      </c>
      <c r="G2098" s="87">
        <f>5365800-50+268287.5-5634037.5</f>
        <v>0</v>
      </c>
      <c r="H2098" s="87"/>
      <c r="I2098" s="87"/>
      <c r="J2098" s="177"/>
      <c r="K2098" s="201"/>
      <c r="L2098" s="201"/>
      <c r="M2098" s="199"/>
      <c r="N2098" s="199"/>
      <c r="O2098" s="199"/>
      <c r="P2098" s="199"/>
      <c r="Q2098" s="199"/>
      <c r="R2098" s="199"/>
    </row>
    <row r="2099" spans="1:18" s="90" customFormat="1" ht="22.5" hidden="1" customHeight="1">
      <c r="A2099" s="82" t="s">
        <v>155</v>
      </c>
      <c r="B2099" s="83">
        <v>795</v>
      </c>
      <c r="C2099" s="84" t="s">
        <v>53</v>
      </c>
      <c r="D2099" s="84" t="s">
        <v>122</v>
      </c>
      <c r="E2099" s="84" t="s">
        <v>606</v>
      </c>
      <c r="F2099" s="84" t="s">
        <v>156</v>
      </c>
      <c r="G2099" s="87">
        <f>G2100</f>
        <v>0</v>
      </c>
      <c r="H2099" s="87">
        <f t="shared" ref="H2099:I2099" si="570">H2100</f>
        <v>0</v>
      </c>
      <c r="I2099" s="87">
        <f t="shared" si="570"/>
        <v>0</v>
      </c>
      <c r="J2099" s="177"/>
      <c r="K2099" s="206"/>
      <c r="L2099" s="206"/>
      <c r="M2099" s="185"/>
      <c r="N2099" s="185"/>
      <c r="O2099" s="185"/>
      <c r="P2099" s="185"/>
      <c r="Q2099" s="185"/>
      <c r="R2099" s="185"/>
    </row>
    <row r="2100" spans="1:18" s="90" customFormat="1" ht="16.5" hidden="1" customHeight="1">
      <c r="A2100" s="82" t="s">
        <v>176</v>
      </c>
      <c r="B2100" s="83">
        <v>795</v>
      </c>
      <c r="C2100" s="84" t="s">
        <v>53</v>
      </c>
      <c r="D2100" s="84" t="s">
        <v>122</v>
      </c>
      <c r="E2100" s="84" t="s">
        <v>606</v>
      </c>
      <c r="F2100" s="84" t="s">
        <v>177</v>
      </c>
      <c r="G2100" s="87"/>
      <c r="H2100" s="127"/>
      <c r="I2100" s="127"/>
      <c r="J2100" s="197"/>
      <c r="K2100" s="206"/>
      <c r="L2100" s="206"/>
      <c r="M2100" s="185"/>
      <c r="N2100" s="185"/>
      <c r="O2100" s="185"/>
      <c r="P2100" s="185"/>
      <c r="Q2100" s="185"/>
      <c r="R2100" s="185"/>
    </row>
    <row r="2101" spans="1:18" s="18" customFormat="1" ht="32.25" hidden="1" customHeight="1">
      <c r="A2101" s="82" t="s">
        <v>502</v>
      </c>
      <c r="B2101" s="83">
        <v>795</v>
      </c>
      <c r="C2101" s="84" t="s">
        <v>53</v>
      </c>
      <c r="D2101" s="84" t="s">
        <v>122</v>
      </c>
      <c r="E2101" s="84" t="s">
        <v>200</v>
      </c>
      <c r="F2101" s="84"/>
      <c r="G2101" s="87">
        <f t="shared" ref="G2101:I2106" si="571">G2102</f>
        <v>0</v>
      </c>
      <c r="H2101" s="87">
        <f t="shared" si="571"/>
        <v>0</v>
      </c>
      <c r="I2101" s="87">
        <f>I2102+I2105</f>
        <v>0</v>
      </c>
      <c r="J2101" s="177"/>
      <c r="K2101" s="201"/>
      <c r="L2101" s="201"/>
      <c r="M2101" s="199"/>
      <c r="N2101" s="199"/>
      <c r="O2101" s="199"/>
      <c r="P2101" s="199"/>
      <c r="Q2101" s="199"/>
      <c r="R2101" s="199"/>
    </row>
    <row r="2102" spans="1:18" s="18" customFormat="1" ht="56.25" hidden="1" customHeight="1">
      <c r="A2102" s="82" t="s">
        <v>768</v>
      </c>
      <c r="B2102" s="83">
        <v>795</v>
      </c>
      <c r="C2102" s="84" t="s">
        <v>53</v>
      </c>
      <c r="D2102" s="84" t="s">
        <v>122</v>
      </c>
      <c r="E2102" s="84" t="s">
        <v>415</v>
      </c>
      <c r="F2102" s="84"/>
      <c r="G2102" s="87">
        <f t="shared" si="571"/>
        <v>0</v>
      </c>
      <c r="H2102" s="87">
        <f t="shared" si="571"/>
        <v>0</v>
      </c>
      <c r="I2102" s="87">
        <f t="shared" si="571"/>
        <v>0</v>
      </c>
      <c r="J2102" s="177"/>
      <c r="K2102" s="201"/>
      <c r="L2102" s="201"/>
      <c r="M2102" s="199"/>
      <c r="N2102" s="199"/>
      <c r="O2102" s="199"/>
      <c r="P2102" s="199"/>
      <c r="Q2102" s="199"/>
      <c r="R2102" s="199"/>
    </row>
    <row r="2103" spans="1:18" s="18" customFormat="1" ht="39" hidden="1" customHeight="1">
      <c r="A2103" s="82" t="s">
        <v>95</v>
      </c>
      <c r="B2103" s="83">
        <v>795</v>
      </c>
      <c r="C2103" s="84" t="s">
        <v>53</v>
      </c>
      <c r="D2103" s="84" t="s">
        <v>122</v>
      </c>
      <c r="E2103" s="84" t="s">
        <v>415</v>
      </c>
      <c r="F2103" s="84" t="s">
        <v>346</v>
      </c>
      <c r="G2103" s="87">
        <f t="shared" si="571"/>
        <v>0</v>
      </c>
      <c r="H2103" s="87">
        <f t="shared" si="571"/>
        <v>0</v>
      </c>
      <c r="I2103" s="87">
        <f t="shared" si="571"/>
        <v>0</v>
      </c>
      <c r="J2103" s="177"/>
      <c r="K2103" s="201"/>
      <c r="L2103" s="201"/>
      <c r="M2103" s="199"/>
      <c r="N2103" s="199"/>
      <c r="O2103" s="199"/>
      <c r="P2103" s="199"/>
      <c r="Q2103" s="199"/>
      <c r="R2103" s="199"/>
    </row>
    <row r="2104" spans="1:18" s="18" customFormat="1" ht="15.75" hidden="1" customHeight="1">
      <c r="A2104" s="82" t="s">
        <v>347</v>
      </c>
      <c r="B2104" s="83">
        <v>795</v>
      </c>
      <c r="C2104" s="84" t="s">
        <v>53</v>
      </c>
      <c r="D2104" s="84" t="s">
        <v>122</v>
      </c>
      <c r="E2104" s="84" t="s">
        <v>415</v>
      </c>
      <c r="F2104" s="84" t="s">
        <v>348</v>
      </c>
      <c r="G2104" s="87"/>
      <c r="H2104" s="87"/>
      <c r="I2104" s="87"/>
      <c r="J2104" s="177"/>
      <c r="K2104" s="201"/>
      <c r="L2104" s="201"/>
      <c r="M2104" s="199"/>
      <c r="N2104" s="199"/>
      <c r="O2104" s="199"/>
      <c r="P2104" s="199"/>
      <c r="Q2104" s="199"/>
      <c r="R2104" s="199"/>
    </row>
    <row r="2105" spans="1:18" s="18" customFormat="1" ht="70.5" hidden="1" customHeight="1">
      <c r="A2105" s="82" t="s">
        <v>578</v>
      </c>
      <c r="B2105" s="83">
        <v>795</v>
      </c>
      <c r="C2105" s="84" t="s">
        <v>53</v>
      </c>
      <c r="D2105" s="84" t="s">
        <v>122</v>
      </c>
      <c r="E2105" s="84" t="s">
        <v>577</v>
      </c>
      <c r="F2105" s="84"/>
      <c r="G2105" s="87">
        <f t="shared" si="571"/>
        <v>0</v>
      </c>
      <c r="H2105" s="87">
        <f t="shared" si="571"/>
        <v>0</v>
      </c>
      <c r="I2105" s="87">
        <f t="shared" si="571"/>
        <v>0</v>
      </c>
      <c r="J2105" s="177"/>
      <c r="K2105" s="201"/>
      <c r="L2105" s="201"/>
      <c r="M2105" s="199"/>
      <c r="N2105" s="199"/>
      <c r="O2105" s="199"/>
      <c r="P2105" s="199"/>
      <c r="Q2105" s="199"/>
      <c r="R2105" s="199"/>
    </row>
    <row r="2106" spans="1:18" s="18" customFormat="1" ht="39" hidden="1" customHeight="1">
      <c r="A2106" s="82" t="s">
        <v>95</v>
      </c>
      <c r="B2106" s="83">
        <v>795</v>
      </c>
      <c r="C2106" s="84" t="s">
        <v>53</v>
      </c>
      <c r="D2106" s="84" t="s">
        <v>122</v>
      </c>
      <c r="E2106" s="84" t="s">
        <v>577</v>
      </c>
      <c r="F2106" s="84" t="s">
        <v>346</v>
      </c>
      <c r="G2106" s="87">
        <f t="shared" si="571"/>
        <v>0</v>
      </c>
      <c r="H2106" s="87">
        <f t="shared" si="571"/>
        <v>0</v>
      </c>
      <c r="I2106" s="87">
        <f t="shared" si="571"/>
        <v>0</v>
      </c>
      <c r="J2106" s="177"/>
      <c r="K2106" s="201"/>
      <c r="L2106" s="201"/>
      <c r="M2106" s="199"/>
      <c r="N2106" s="199"/>
      <c r="O2106" s="199"/>
      <c r="P2106" s="199"/>
      <c r="Q2106" s="199"/>
      <c r="R2106" s="199"/>
    </row>
    <row r="2107" spans="1:18" s="18" customFormat="1" ht="15.75" hidden="1" customHeight="1">
      <c r="A2107" s="82" t="s">
        <v>347</v>
      </c>
      <c r="B2107" s="83">
        <v>795</v>
      </c>
      <c r="C2107" s="84" t="s">
        <v>53</v>
      </c>
      <c r="D2107" s="84" t="s">
        <v>122</v>
      </c>
      <c r="E2107" s="84" t="s">
        <v>577</v>
      </c>
      <c r="F2107" s="84" t="s">
        <v>348</v>
      </c>
      <c r="G2107" s="87"/>
      <c r="H2107" s="87"/>
      <c r="I2107" s="87"/>
      <c r="J2107" s="177"/>
      <c r="K2107" s="201"/>
      <c r="L2107" s="201"/>
      <c r="M2107" s="199"/>
      <c r="N2107" s="199"/>
      <c r="O2107" s="199"/>
      <c r="P2107" s="199"/>
      <c r="Q2107" s="199"/>
      <c r="R2107" s="199"/>
    </row>
    <row r="2108" spans="1:18" ht="26.4" hidden="1">
      <c r="A2108" s="139" t="s">
        <v>167</v>
      </c>
      <c r="B2108" s="149">
        <v>793</v>
      </c>
      <c r="C2108" s="84" t="s">
        <v>53</v>
      </c>
      <c r="D2108" s="84" t="s">
        <v>122</v>
      </c>
      <c r="E2108" s="84" t="s">
        <v>232</v>
      </c>
      <c r="F2108" s="149"/>
      <c r="G2108" s="87">
        <f>G2109</f>
        <v>0</v>
      </c>
      <c r="H2108" s="87">
        <f t="shared" ref="H2108:I2108" si="572">H2109</f>
        <v>0</v>
      </c>
      <c r="I2108" s="87">
        <f t="shared" si="572"/>
        <v>0</v>
      </c>
      <c r="J2108" s="177"/>
      <c r="K2108" s="207"/>
      <c r="L2108" s="206"/>
    </row>
    <row r="2109" spans="1:18" hidden="1">
      <c r="A2109" s="82" t="s">
        <v>322</v>
      </c>
      <c r="B2109" s="149">
        <v>793</v>
      </c>
      <c r="C2109" s="84" t="s">
        <v>53</v>
      </c>
      <c r="D2109" s="84" t="s">
        <v>122</v>
      </c>
      <c r="E2109" s="84" t="s">
        <v>274</v>
      </c>
      <c r="F2109" s="84" t="s">
        <v>36</v>
      </c>
      <c r="G2109" s="87">
        <f>G2110</f>
        <v>0</v>
      </c>
      <c r="H2109" s="87">
        <f>H2110</f>
        <v>0</v>
      </c>
      <c r="I2109" s="87">
        <f>I2110</f>
        <v>0</v>
      </c>
      <c r="J2109" s="177"/>
      <c r="K2109" s="207"/>
      <c r="L2109" s="206"/>
    </row>
    <row r="2110" spans="1:18" ht="35.25" hidden="1" customHeight="1">
      <c r="A2110" s="82" t="s">
        <v>37</v>
      </c>
      <c r="B2110" s="149">
        <v>793</v>
      </c>
      <c r="C2110" s="84" t="s">
        <v>53</v>
      </c>
      <c r="D2110" s="84" t="s">
        <v>122</v>
      </c>
      <c r="E2110" s="84" t="s">
        <v>274</v>
      </c>
      <c r="F2110" s="84" t="s">
        <v>38</v>
      </c>
      <c r="G2110" s="87"/>
      <c r="H2110" s="87"/>
      <c r="I2110" s="87"/>
      <c r="J2110" s="177"/>
      <c r="K2110" s="207"/>
      <c r="L2110" s="206"/>
    </row>
    <row r="2111" spans="1:18" s="28" customFormat="1" ht="24.75" hidden="1" customHeight="1">
      <c r="A2111" s="139" t="s">
        <v>167</v>
      </c>
      <c r="B2111" s="149">
        <v>793</v>
      </c>
      <c r="C2111" s="84" t="s">
        <v>53</v>
      </c>
      <c r="D2111" s="84" t="s">
        <v>122</v>
      </c>
      <c r="E2111" s="84" t="s">
        <v>232</v>
      </c>
      <c r="F2111" s="168"/>
      <c r="G2111" s="87">
        <f t="shared" ref="G2111:I2111" si="573">G2112</f>
        <v>0</v>
      </c>
      <c r="H2111" s="87">
        <f t="shared" si="573"/>
        <v>0</v>
      </c>
      <c r="I2111" s="87">
        <f t="shared" si="573"/>
        <v>0</v>
      </c>
      <c r="J2111" s="177"/>
      <c r="K2111" s="216"/>
      <c r="L2111" s="216"/>
      <c r="M2111" s="203"/>
      <c r="N2111" s="203"/>
      <c r="O2111" s="203"/>
      <c r="P2111" s="203"/>
      <c r="Q2111" s="203"/>
      <c r="R2111" s="203"/>
    </row>
    <row r="2112" spans="1:18" ht="26.4" hidden="1">
      <c r="A2112" s="139" t="s">
        <v>167</v>
      </c>
      <c r="B2112" s="83">
        <v>795</v>
      </c>
      <c r="C2112" s="84" t="s">
        <v>53</v>
      </c>
      <c r="D2112" s="84" t="s">
        <v>122</v>
      </c>
      <c r="E2112" s="84" t="s">
        <v>274</v>
      </c>
      <c r="F2112" s="84"/>
      <c r="G2112" s="87">
        <f>G2113+G2115</f>
        <v>0</v>
      </c>
      <c r="H2112" s="87">
        <f>H2113+H2115</f>
        <v>0</v>
      </c>
      <c r="I2112" s="87">
        <f>I2113+I2115</f>
        <v>0</v>
      </c>
      <c r="J2112" s="177"/>
      <c r="K2112" s="206"/>
      <c r="L2112" s="206"/>
    </row>
    <row r="2113" spans="1:18" hidden="1">
      <c r="A2113" s="82"/>
      <c r="B2113" s="83"/>
      <c r="C2113" s="84" t="s">
        <v>53</v>
      </c>
      <c r="D2113" s="84" t="s">
        <v>122</v>
      </c>
      <c r="E2113" s="84" t="s">
        <v>274</v>
      </c>
      <c r="F2113" s="84"/>
      <c r="G2113" s="87"/>
      <c r="H2113" s="87"/>
      <c r="I2113" s="87"/>
      <c r="J2113" s="177"/>
      <c r="K2113" s="206"/>
      <c r="L2113" s="206"/>
    </row>
    <row r="2114" spans="1:18" ht="30.75" hidden="1" customHeight="1">
      <c r="A2114" s="82"/>
      <c r="B2114" s="83"/>
      <c r="C2114" s="84" t="s">
        <v>53</v>
      </c>
      <c r="D2114" s="84" t="s">
        <v>122</v>
      </c>
      <c r="E2114" s="84" t="s">
        <v>274</v>
      </c>
      <c r="F2114" s="84"/>
      <c r="G2114" s="87"/>
      <c r="H2114" s="87"/>
      <c r="I2114" s="87"/>
      <c r="J2114" s="177"/>
      <c r="K2114" s="206"/>
      <c r="L2114" s="206"/>
    </row>
    <row r="2115" spans="1:18" ht="30.75" hidden="1" customHeight="1">
      <c r="A2115" s="82" t="s">
        <v>35</v>
      </c>
      <c r="B2115" s="83">
        <v>795</v>
      </c>
      <c r="C2115" s="84" t="s">
        <v>53</v>
      </c>
      <c r="D2115" s="84" t="s">
        <v>122</v>
      </c>
      <c r="E2115" s="84" t="s">
        <v>274</v>
      </c>
      <c r="F2115" s="84" t="s">
        <v>36</v>
      </c>
      <c r="G2115" s="87">
        <f>G2116</f>
        <v>0</v>
      </c>
      <c r="H2115" s="87">
        <f>H2116</f>
        <v>0</v>
      </c>
      <c r="I2115" s="87">
        <f>I2116</f>
        <v>0</v>
      </c>
      <c r="J2115" s="177"/>
      <c r="K2115" s="206"/>
      <c r="L2115" s="206"/>
    </row>
    <row r="2116" spans="1:18" ht="35.25" hidden="1" customHeight="1">
      <c r="A2116" s="82" t="s">
        <v>37</v>
      </c>
      <c r="B2116" s="83">
        <v>795</v>
      </c>
      <c r="C2116" s="84" t="s">
        <v>53</v>
      </c>
      <c r="D2116" s="84" t="s">
        <v>122</v>
      </c>
      <c r="E2116" s="84" t="s">
        <v>274</v>
      </c>
      <c r="F2116" s="84" t="s">
        <v>38</v>
      </c>
      <c r="G2116" s="87"/>
      <c r="H2116" s="87"/>
      <c r="I2116" s="87"/>
      <c r="J2116" s="177"/>
      <c r="K2116" s="206"/>
      <c r="L2116" s="206"/>
    </row>
    <row r="2117" spans="1:18" s="46" customFormat="1" ht="23.25" hidden="1" customHeight="1">
      <c r="A2117" s="82" t="s">
        <v>86</v>
      </c>
      <c r="B2117" s="83">
        <v>795</v>
      </c>
      <c r="C2117" s="147" t="s">
        <v>53</v>
      </c>
      <c r="D2117" s="147" t="s">
        <v>87</v>
      </c>
      <c r="E2117" s="84"/>
      <c r="F2117" s="84"/>
      <c r="G2117" s="87">
        <f>G2118</f>
        <v>0</v>
      </c>
      <c r="H2117" s="87">
        <f t="shared" ref="H2117:I2117" si="574">H2118</f>
        <v>0</v>
      </c>
      <c r="I2117" s="87">
        <f t="shared" si="574"/>
        <v>0</v>
      </c>
      <c r="J2117" s="177"/>
      <c r="K2117" s="206"/>
      <c r="L2117" s="206"/>
      <c r="M2117" s="221"/>
      <c r="N2117" s="221"/>
      <c r="O2117" s="221"/>
      <c r="P2117" s="221"/>
      <c r="Q2117" s="221"/>
      <c r="R2117" s="221"/>
    </row>
    <row r="2118" spans="1:18" s="22" customFormat="1" ht="57" hidden="1" customHeight="1">
      <c r="A2118" s="82" t="s">
        <v>478</v>
      </c>
      <c r="B2118" s="83">
        <v>795</v>
      </c>
      <c r="C2118" s="147" t="s">
        <v>53</v>
      </c>
      <c r="D2118" s="147" t="s">
        <v>87</v>
      </c>
      <c r="E2118" s="148" t="s">
        <v>294</v>
      </c>
      <c r="F2118" s="147"/>
      <c r="G2118" s="93">
        <f>G2119</f>
        <v>0</v>
      </c>
      <c r="H2118" s="93">
        <f>H2119</f>
        <v>0</v>
      </c>
      <c r="I2118" s="93">
        <f>I2119</f>
        <v>0</v>
      </c>
      <c r="J2118" s="194"/>
      <c r="K2118" s="206"/>
      <c r="L2118" s="206"/>
      <c r="M2118" s="206"/>
      <c r="N2118" s="206"/>
      <c r="O2118" s="206"/>
      <c r="P2118" s="206"/>
      <c r="Q2118" s="206"/>
      <c r="R2118" s="206"/>
    </row>
    <row r="2119" spans="1:18" s="22" customFormat="1" ht="26.4" hidden="1">
      <c r="A2119" s="82" t="s">
        <v>75</v>
      </c>
      <c r="B2119" s="83">
        <v>795</v>
      </c>
      <c r="C2119" s="147" t="s">
        <v>53</v>
      </c>
      <c r="D2119" s="147" t="s">
        <v>87</v>
      </c>
      <c r="E2119" s="148" t="s">
        <v>281</v>
      </c>
      <c r="F2119" s="147"/>
      <c r="G2119" s="93">
        <f>G2120+G2123+G2124</f>
        <v>0</v>
      </c>
      <c r="H2119" s="93">
        <f t="shared" ref="H2119:I2119" si="575">H2120+H2123+H2124</f>
        <v>0</v>
      </c>
      <c r="I2119" s="93">
        <f t="shared" si="575"/>
        <v>0</v>
      </c>
      <c r="J2119" s="194"/>
      <c r="K2119" s="206"/>
      <c r="L2119" s="206"/>
      <c r="M2119" s="206"/>
      <c r="N2119" s="206"/>
      <c r="O2119" s="206"/>
      <c r="P2119" s="206"/>
      <c r="Q2119" s="206"/>
      <c r="R2119" s="206"/>
    </row>
    <row r="2120" spans="1:18" s="22" customFormat="1" ht="66" hidden="1">
      <c r="A2120" s="146" t="s">
        <v>54</v>
      </c>
      <c r="B2120" s="83">
        <v>795</v>
      </c>
      <c r="C2120" s="147" t="s">
        <v>53</v>
      </c>
      <c r="D2120" s="147" t="s">
        <v>87</v>
      </c>
      <c r="E2120" s="148" t="s">
        <v>281</v>
      </c>
      <c r="F2120" s="148" t="s">
        <v>57</v>
      </c>
      <c r="G2120" s="93">
        <f>G2121</f>
        <v>0</v>
      </c>
      <c r="H2120" s="93">
        <f>H2121</f>
        <v>0</v>
      </c>
      <c r="I2120" s="93">
        <f>I2121</f>
        <v>0</v>
      </c>
      <c r="J2120" s="194"/>
      <c r="K2120" s="206"/>
      <c r="L2120" s="206"/>
      <c r="M2120" s="206"/>
      <c r="N2120" s="206"/>
      <c r="O2120" s="206"/>
      <c r="P2120" s="206"/>
      <c r="Q2120" s="206"/>
      <c r="R2120" s="206"/>
    </row>
    <row r="2121" spans="1:18" s="22" customFormat="1" ht="26.4" hidden="1">
      <c r="A2121" s="146" t="s">
        <v>55</v>
      </c>
      <c r="B2121" s="83">
        <v>795</v>
      </c>
      <c r="C2121" s="147" t="s">
        <v>53</v>
      </c>
      <c r="D2121" s="147" t="s">
        <v>87</v>
      </c>
      <c r="E2121" s="148" t="s">
        <v>281</v>
      </c>
      <c r="F2121" s="148" t="s">
        <v>58</v>
      </c>
      <c r="G2121" s="93"/>
      <c r="H2121" s="93"/>
      <c r="I2121" s="93"/>
      <c r="J2121" s="194"/>
      <c r="K2121" s="206"/>
      <c r="L2121" s="206"/>
      <c r="M2121" s="206"/>
      <c r="N2121" s="206"/>
      <c r="O2121" s="206"/>
      <c r="P2121" s="206"/>
      <c r="Q2121" s="206"/>
      <c r="R2121" s="206"/>
    </row>
    <row r="2122" spans="1:18" ht="26.4" hidden="1">
      <c r="A2122" s="82" t="s">
        <v>35</v>
      </c>
      <c r="B2122" s="83">
        <v>795</v>
      </c>
      <c r="C2122" s="147" t="s">
        <v>53</v>
      </c>
      <c r="D2122" s="147" t="s">
        <v>87</v>
      </c>
      <c r="E2122" s="148" t="s">
        <v>281</v>
      </c>
      <c r="F2122" s="84" t="s">
        <v>36</v>
      </c>
      <c r="G2122" s="87">
        <f>G2123</f>
        <v>0</v>
      </c>
      <c r="H2122" s="87">
        <f t="shared" ref="H2122:I2122" si="576">H2123</f>
        <v>0</v>
      </c>
      <c r="I2122" s="87">
        <f t="shared" si="576"/>
        <v>0</v>
      </c>
      <c r="J2122" s="177"/>
      <c r="K2122" s="206"/>
      <c r="L2122" s="206"/>
    </row>
    <row r="2123" spans="1:18" ht="26.4" hidden="1">
      <c r="A2123" s="82" t="s">
        <v>37</v>
      </c>
      <c r="B2123" s="83">
        <v>795</v>
      </c>
      <c r="C2123" s="147" t="s">
        <v>53</v>
      </c>
      <c r="D2123" s="147" t="s">
        <v>87</v>
      </c>
      <c r="E2123" s="148" t="s">
        <v>281</v>
      </c>
      <c r="F2123" s="84" t="s">
        <v>38</v>
      </c>
      <c r="G2123" s="87"/>
      <c r="H2123" s="87"/>
      <c r="I2123" s="87"/>
      <c r="J2123" s="177"/>
      <c r="K2123" s="206"/>
      <c r="L2123" s="206"/>
    </row>
    <row r="2124" spans="1:18" s="46" customFormat="1" hidden="1">
      <c r="A2124" s="82" t="s">
        <v>62</v>
      </c>
      <c r="B2124" s="149">
        <v>795</v>
      </c>
      <c r="C2124" s="147" t="s">
        <v>53</v>
      </c>
      <c r="D2124" s="147" t="s">
        <v>87</v>
      </c>
      <c r="E2124" s="148" t="s">
        <v>281</v>
      </c>
      <c r="F2124" s="84" t="s">
        <v>63</v>
      </c>
      <c r="G2124" s="87">
        <f>G2125</f>
        <v>0</v>
      </c>
      <c r="H2124" s="87">
        <f>H2125</f>
        <v>0</v>
      </c>
      <c r="I2124" s="87">
        <f>I2125</f>
        <v>0</v>
      </c>
      <c r="J2124" s="177"/>
      <c r="K2124" s="206"/>
      <c r="L2124" s="206"/>
      <c r="M2124" s="221"/>
      <c r="N2124" s="221"/>
      <c r="O2124" s="221"/>
      <c r="P2124" s="221"/>
      <c r="Q2124" s="221"/>
      <c r="R2124" s="221"/>
    </row>
    <row r="2125" spans="1:18" s="46" customFormat="1" hidden="1">
      <c r="A2125" s="82" t="s">
        <v>143</v>
      </c>
      <c r="B2125" s="149">
        <v>795</v>
      </c>
      <c r="C2125" s="147" t="s">
        <v>53</v>
      </c>
      <c r="D2125" s="147" t="s">
        <v>87</v>
      </c>
      <c r="E2125" s="148" t="s">
        <v>281</v>
      </c>
      <c r="F2125" s="84" t="s">
        <v>66</v>
      </c>
      <c r="G2125" s="87"/>
      <c r="H2125" s="87"/>
      <c r="I2125" s="87"/>
      <c r="J2125" s="177"/>
      <c r="K2125" s="206"/>
      <c r="L2125" s="206"/>
      <c r="M2125" s="221"/>
      <c r="N2125" s="221"/>
      <c r="O2125" s="221"/>
      <c r="P2125" s="221"/>
      <c r="Q2125" s="221"/>
      <c r="R2125" s="221"/>
    </row>
    <row r="2126" spans="1:18" hidden="1">
      <c r="A2126" s="134" t="s">
        <v>344</v>
      </c>
      <c r="B2126" s="270">
        <v>795</v>
      </c>
      <c r="C2126" s="267" t="s">
        <v>171</v>
      </c>
      <c r="D2126" s="267"/>
      <c r="E2126" s="267"/>
      <c r="F2126" s="267"/>
      <c r="G2126" s="264">
        <f>G2156+G2127+G2233+G2256</f>
        <v>0</v>
      </c>
      <c r="H2126" s="264">
        <f>H2156+H2127+H2233+H2256</f>
        <v>0</v>
      </c>
      <c r="I2126" s="264">
        <f>I2156+I2127+I2233+I2256</f>
        <v>0</v>
      </c>
      <c r="J2126" s="190"/>
      <c r="K2126" s="206"/>
      <c r="L2126" s="206"/>
    </row>
    <row r="2127" spans="1:18" hidden="1">
      <c r="A2127" s="132" t="s">
        <v>172</v>
      </c>
      <c r="B2127" s="83">
        <v>795</v>
      </c>
      <c r="C2127" s="153" t="s">
        <v>171</v>
      </c>
      <c r="D2127" s="153" t="s">
        <v>18</v>
      </c>
      <c r="E2127" s="267"/>
      <c r="F2127" s="267"/>
      <c r="G2127" s="94">
        <f>G2128+G2141+G2151</f>
        <v>0</v>
      </c>
      <c r="H2127" s="94">
        <f>H2128+H2141+H2151</f>
        <v>0</v>
      </c>
      <c r="I2127" s="94">
        <f>I2128+I2141+I2151</f>
        <v>0</v>
      </c>
      <c r="J2127" s="193"/>
      <c r="K2127" s="206"/>
      <c r="L2127" s="206"/>
    </row>
    <row r="2128" spans="1:18" s="3" customFormat="1" ht="52.5" hidden="1" customHeight="1">
      <c r="A2128" s="82" t="s">
        <v>478</v>
      </c>
      <c r="B2128" s="83">
        <v>795</v>
      </c>
      <c r="C2128" s="84" t="s">
        <v>171</v>
      </c>
      <c r="D2128" s="84" t="s">
        <v>18</v>
      </c>
      <c r="E2128" s="84" t="s">
        <v>294</v>
      </c>
      <c r="F2128" s="84"/>
      <c r="G2128" s="87">
        <f>G2129+G2132+G2135+G2138</f>
        <v>0</v>
      </c>
      <c r="H2128" s="87">
        <f t="shared" ref="H2128:I2128" si="577">H2129+H2132+H2135+H2138</f>
        <v>0</v>
      </c>
      <c r="I2128" s="87">
        <f t="shared" si="577"/>
        <v>0</v>
      </c>
      <c r="J2128" s="177"/>
      <c r="K2128" s="206"/>
      <c r="L2128" s="206"/>
      <c r="M2128" s="198"/>
      <c r="N2128" s="198"/>
      <c r="O2128" s="198"/>
      <c r="P2128" s="198"/>
      <c r="Q2128" s="198"/>
      <c r="R2128" s="198"/>
    </row>
    <row r="2129" spans="1:18" s="18" customFormat="1" ht="63" hidden="1" customHeight="1">
      <c r="A2129" s="82" t="s">
        <v>80</v>
      </c>
      <c r="B2129" s="83">
        <v>795</v>
      </c>
      <c r="C2129" s="84" t="s">
        <v>171</v>
      </c>
      <c r="D2129" s="84" t="s">
        <v>18</v>
      </c>
      <c r="E2129" s="84" t="s">
        <v>79</v>
      </c>
      <c r="F2129" s="84"/>
      <c r="G2129" s="87">
        <f t="shared" ref="G2129:I2130" si="578">G2130</f>
        <v>0</v>
      </c>
      <c r="H2129" s="87">
        <f t="shared" si="578"/>
        <v>0</v>
      </c>
      <c r="I2129" s="87">
        <f t="shared" si="578"/>
        <v>0</v>
      </c>
      <c r="J2129" s="177"/>
      <c r="K2129" s="201"/>
      <c r="L2129" s="201"/>
      <c r="M2129" s="199"/>
      <c r="N2129" s="199"/>
      <c r="O2129" s="199"/>
      <c r="P2129" s="199"/>
      <c r="Q2129" s="199"/>
      <c r="R2129" s="199"/>
    </row>
    <row r="2130" spans="1:18" ht="30.75" hidden="1" customHeight="1">
      <c r="A2130" s="82" t="s">
        <v>35</v>
      </c>
      <c r="B2130" s="83">
        <v>795</v>
      </c>
      <c r="C2130" s="84" t="s">
        <v>171</v>
      </c>
      <c r="D2130" s="84" t="s">
        <v>18</v>
      </c>
      <c r="E2130" s="84" t="s">
        <v>79</v>
      </c>
      <c r="F2130" s="84" t="s">
        <v>36</v>
      </c>
      <c r="G2130" s="87">
        <f t="shared" si="578"/>
        <v>0</v>
      </c>
      <c r="H2130" s="87">
        <f t="shared" si="578"/>
        <v>0</v>
      </c>
      <c r="I2130" s="87">
        <f t="shared" si="578"/>
        <v>0</v>
      </c>
      <c r="J2130" s="177"/>
      <c r="K2130" s="206"/>
      <c r="L2130" s="206"/>
    </row>
    <row r="2131" spans="1:18" s="18" customFormat="1" ht="34.5" hidden="1" customHeight="1">
      <c r="A2131" s="82" t="s">
        <v>37</v>
      </c>
      <c r="B2131" s="83">
        <v>795</v>
      </c>
      <c r="C2131" s="84" t="s">
        <v>171</v>
      </c>
      <c r="D2131" s="84" t="s">
        <v>18</v>
      </c>
      <c r="E2131" s="84" t="s">
        <v>79</v>
      </c>
      <c r="F2131" s="84" t="s">
        <v>38</v>
      </c>
      <c r="G2131" s="87"/>
      <c r="H2131" s="87"/>
      <c r="I2131" s="87"/>
      <c r="J2131" s="177"/>
      <c r="K2131" s="201"/>
      <c r="L2131" s="201"/>
      <c r="M2131" s="199"/>
      <c r="N2131" s="199"/>
      <c r="O2131" s="199"/>
      <c r="P2131" s="199"/>
      <c r="Q2131" s="199"/>
      <c r="R2131" s="199"/>
    </row>
    <row r="2132" spans="1:18" s="18" customFormat="1" ht="20.25" hidden="1" customHeight="1">
      <c r="A2132" s="82" t="s">
        <v>82</v>
      </c>
      <c r="B2132" s="83">
        <v>795</v>
      </c>
      <c r="C2132" s="84" t="s">
        <v>171</v>
      </c>
      <c r="D2132" s="84" t="s">
        <v>18</v>
      </c>
      <c r="E2132" s="84" t="s">
        <v>81</v>
      </c>
      <c r="F2132" s="84"/>
      <c r="G2132" s="87">
        <f t="shared" ref="G2132:I2133" si="579">G2133</f>
        <v>0</v>
      </c>
      <c r="H2132" s="87">
        <f t="shared" si="579"/>
        <v>0</v>
      </c>
      <c r="I2132" s="87">
        <f t="shared" si="579"/>
        <v>0</v>
      </c>
      <c r="J2132" s="177"/>
      <c r="K2132" s="201"/>
      <c r="L2132" s="201"/>
      <c r="M2132" s="199"/>
      <c r="N2132" s="199"/>
      <c r="O2132" s="199"/>
      <c r="P2132" s="199"/>
      <c r="Q2132" s="199"/>
      <c r="R2132" s="199"/>
    </row>
    <row r="2133" spans="1:18" ht="30.75" hidden="1" customHeight="1">
      <c r="A2133" s="82" t="s">
        <v>35</v>
      </c>
      <c r="B2133" s="83">
        <v>795</v>
      </c>
      <c r="C2133" s="84" t="s">
        <v>171</v>
      </c>
      <c r="D2133" s="84" t="s">
        <v>18</v>
      </c>
      <c r="E2133" s="84" t="s">
        <v>81</v>
      </c>
      <c r="F2133" s="84" t="s">
        <v>36</v>
      </c>
      <c r="G2133" s="87">
        <f t="shared" si="579"/>
        <v>0</v>
      </c>
      <c r="H2133" s="87">
        <f t="shared" si="579"/>
        <v>0</v>
      </c>
      <c r="I2133" s="87">
        <f t="shared" si="579"/>
        <v>0</v>
      </c>
      <c r="J2133" s="177"/>
      <c r="K2133" s="206"/>
      <c r="L2133" s="206"/>
    </row>
    <row r="2134" spans="1:18" s="18" customFormat="1" ht="34.5" hidden="1" customHeight="1">
      <c r="A2134" s="82" t="s">
        <v>37</v>
      </c>
      <c r="B2134" s="83">
        <v>795</v>
      </c>
      <c r="C2134" s="84" t="s">
        <v>171</v>
      </c>
      <c r="D2134" s="84" t="s">
        <v>18</v>
      </c>
      <c r="E2134" s="84" t="s">
        <v>81</v>
      </c>
      <c r="F2134" s="84" t="s">
        <v>38</v>
      </c>
      <c r="G2134" s="87"/>
      <c r="H2134" s="87"/>
      <c r="I2134" s="87"/>
      <c r="J2134" s="177"/>
      <c r="K2134" s="201"/>
      <c r="L2134" s="201"/>
      <c r="M2134" s="199"/>
      <c r="N2134" s="199"/>
      <c r="O2134" s="199"/>
      <c r="P2134" s="199"/>
      <c r="Q2134" s="199"/>
      <c r="R2134" s="199"/>
    </row>
    <row r="2135" spans="1:18" s="18" customFormat="1" ht="20.25" hidden="1" customHeight="1">
      <c r="A2135" s="82" t="s">
        <v>84</v>
      </c>
      <c r="B2135" s="83">
        <v>795</v>
      </c>
      <c r="C2135" s="84" t="s">
        <v>171</v>
      </c>
      <c r="D2135" s="84" t="s">
        <v>18</v>
      </c>
      <c r="E2135" s="84" t="s">
        <v>83</v>
      </c>
      <c r="F2135" s="84"/>
      <c r="G2135" s="87">
        <f t="shared" ref="G2135:I2136" si="580">G2136</f>
        <v>0</v>
      </c>
      <c r="H2135" s="87">
        <f t="shared" si="580"/>
        <v>0</v>
      </c>
      <c r="I2135" s="87">
        <f t="shared" si="580"/>
        <v>0</v>
      </c>
      <c r="J2135" s="177"/>
      <c r="K2135" s="201"/>
      <c r="L2135" s="201"/>
      <c r="M2135" s="199"/>
      <c r="N2135" s="199"/>
      <c r="O2135" s="199"/>
      <c r="P2135" s="199"/>
      <c r="Q2135" s="199"/>
      <c r="R2135" s="199"/>
    </row>
    <row r="2136" spans="1:18" ht="30.75" hidden="1" customHeight="1">
      <c r="A2136" s="82" t="s">
        <v>35</v>
      </c>
      <c r="B2136" s="83">
        <v>795</v>
      </c>
      <c r="C2136" s="84" t="s">
        <v>171</v>
      </c>
      <c r="D2136" s="84" t="s">
        <v>18</v>
      </c>
      <c r="E2136" s="84" t="s">
        <v>83</v>
      </c>
      <c r="F2136" s="84" t="s">
        <v>36</v>
      </c>
      <c r="G2136" s="87">
        <f t="shared" si="580"/>
        <v>0</v>
      </c>
      <c r="H2136" s="87">
        <f t="shared" si="580"/>
        <v>0</v>
      </c>
      <c r="I2136" s="87">
        <f t="shared" si="580"/>
        <v>0</v>
      </c>
      <c r="J2136" s="177"/>
      <c r="K2136" s="206"/>
      <c r="L2136" s="206"/>
    </row>
    <row r="2137" spans="1:18" s="18" customFormat="1" ht="34.5" hidden="1" customHeight="1">
      <c r="A2137" s="82" t="s">
        <v>37</v>
      </c>
      <c r="B2137" s="83">
        <v>795</v>
      </c>
      <c r="C2137" s="84" t="s">
        <v>171</v>
      </c>
      <c r="D2137" s="84" t="s">
        <v>18</v>
      </c>
      <c r="E2137" s="84" t="s">
        <v>83</v>
      </c>
      <c r="F2137" s="84" t="s">
        <v>38</v>
      </c>
      <c r="G2137" s="87"/>
      <c r="H2137" s="87"/>
      <c r="I2137" s="87"/>
      <c r="J2137" s="177"/>
      <c r="K2137" s="201"/>
      <c r="L2137" s="201"/>
      <c r="M2137" s="199"/>
      <c r="N2137" s="199"/>
      <c r="O2137" s="199"/>
      <c r="P2137" s="199"/>
      <c r="Q2137" s="199"/>
      <c r="R2137" s="199"/>
    </row>
    <row r="2138" spans="1:18" s="46" customFormat="1" ht="24" hidden="1" customHeight="1">
      <c r="A2138" s="82" t="s">
        <v>521</v>
      </c>
      <c r="B2138" s="83">
        <v>795</v>
      </c>
      <c r="C2138" s="153" t="s">
        <v>171</v>
      </c>
      <c r="D2138" s="153" t="s">
        <v>18</v>
      </c>
      <c r="E2138" s="84" t="s">
        <v>520</v>
      </c>
      <c r="F2138" s="84"/>
      <c r="G2138" s="87">
        <f t="shared" ref="G2138:I2139" si="581">G2139</f>
        <v>0</v>
      </c>
      <c r="H2138" s="87">
        <f t="shared" si="581"/>
        <v>0</v>
      </c>
      <c r="I2138" s="87">
        <f t="shared" si="581"/>
        <v>0</v>
      </c>
      <c r="J2138" s="177"/>
      <c r="K2138" s="206"/>
      <c r="L2138" s="206"/>
      <c r="M2138" s="221"/>
      <c r="N2138" s="221"/>
      <c r="O2138" s="221"/>
      <c r="P2138" s="221"/>
      <c r="Q2138" s="221"/>
      <c r="R2138" s="221"/>
    </row>
    <row r="2139" spans="1:18" s="46" customFormat="1" ht="28.5" hidden="1" customHeight="1">
      <c r="A2139" s="82" t="s">
        <v>322</v>
      </c>
      <c r="B2139" s="83">
        <v>795</v>
      </c>
      <c r="C2139" s="153" t="s">
        <v>171</v>
      </c>
      <c r="D2139" s="153" t="s">
        <v>18</v>
      </c>
      <c r="E2139" s="84" t="s">
        <v>520</v>
      </c>
      <c r="F2139" s="84" t="s">
        <v>36</v>
      </c>
      <c r="G2139" s="87">
        <f t="shared" si="581"/>
        <v>0</v>
      </c>
      <c r="H2139" s="87">
        <f t="shared" si="581"/>
        <v>0</v>
      </c>
      <c r="I2139" s="87">
        <f t="shared" si="581"/>
        <v>0</v>
      </c>
      <c r="J2139" s="177"/>
      <c r="K2139" s="206"/>
      <c r="L2139" s="206"/>
      <c r="M2139" s="221"/>
      <c r="N2139" s="221"/>
      <c r="O2139" s="221"/>
      <c r="P2139" s="221"/>
      <c r="Q2139" s="221"/>
      <c r="R2139" s="221"/>
    </row>
    <row r="2140" spans="1:18" s="46" customFormat="1" ht="28.5" hidden="1" customHeight="1">
      <c r="A2140" s="82" t="s">
        <v>37</v>
      </c>
      <c r="B2140" s="83">
        <v>795</v>
      </c>
      <c r="C2140" s="153" t="s">
        <v>171</v>
      </c>
      <c r="D2140" s="153" t="s">
        <v>18</v>
      </c>
      <c r="E2140" s="84" t="s">
        <v>520</v>
      </c>
      <c r="F2140" s="84" t="s">
        <v>38</v>
      </c>
      <c r="G2140" s="87"/>
      <c r="H2140" s="87">
        <v>0</v>
      </c>
      <c r="I2140" s="87">
        <v>0</v>
      </c>
      <c r="J2140" s="177"/>
      <c r="K2140" s="206"/>
      <c r="L2140" s="206"/>
      <c r="M2140" s="221"/>
      <c r="N2140" s="221"/>
      <c r="O2140" s="221"/>
      <c r="P2140" s="221"/>
      <c r="Q2140" s="221"/>
      <c r="R2140" s="221"/>
    </row>
    <row r="2141" spans="1:18" s="18" customFormat="1" ht="52.8" hidden="1">
      <c r="A2141" s="82" t="s">
        <v>497</v>
      </c>
      <c r="B2141" s="83">
        <v>795</v>
      </c>
      <c r="C2141" s="153" t="s">
        <v>171</v>
      </c>
      <c r="D2141" s="153" t="s">
        <v>18</v>
      </c>
      <c r="E2141" s="84" t="s">
        <v>212</v>
      </c>
      <c r="F2141" s="84"/>
      <c r="G2141" s="87">
        <f>G2142+G2148+G2145</f>
        <v>0</v>
      </c>
      <c r="H2141" s="87">
        <f t="shared" ref="H2141:I2141" si="582">H2142+H2148+H2145</f>
        <v>0</v>
      </c>
      <c r="I2141" s="87">
        <f t="shared" si="582"/>
        <v>0</v>
      </c>
      <c r="J2141" s="177"/>
      <c r="K2141" s="201"/>
      <c r="L2141" s="201"/>
      <c r="M2141" s="199"/>
      <c r="N2141" s="199"/>
      <c r="O2141" s="199"/>
      <c r="P2141" s="199"/>
      <c r="Q2141" s="199"/>
      <c r="R2141" s="199"/>
    </row>
    <row r="2142" spans="1:18" s="18" customFormat="1" ht="92.4" hidden="1">
      <c r="A2142" s="82" t="s">
        <v>434</v>
      </c>
      <c r="B2142" s="83">
        <v>795</v>
      </c>
      <c r="C2142" s="153" t="s">
        <v>171</v>
      </c>
      <c r="D2142" s="153" t="s">
        <v>18</v>
      </c>
      <c r="E2142" s="84" t="s">
        <v>508</v>
      </c>
      <c r="F2142" s="84"/>
      <c r="G2142" s="87">
        <f>G2143</f>
        <v>0</v>
      </c>
      <c r="H2142" s="87">
        <f t="shared" ref="H2142:I2146" si="583">H2143</f>
        <v>0</v>
      </c>
      <c r="I2142" s="87">
        <f t="shared" si="583"/>
        <v>0</v>
      </c>
      <c r="J2142" s="177"/>
      <c r="K2142" s="201"/>
      <c r="L2142" s="201"/>
      <c r="M2142" s="199"/>
      <c r="N2142" s="199"/>
      <c r="O2142" s="199"/>
      <c r="P2142" s="199"/>
      <c r="Q2142" s="199"/>
      <c r="R2142" s="199"/>
    </row>
    <row r="2143" spans="1:18" s="18" customFormat="1" ht="23.25" hidden="1" customHeight="1">
      <c r="A2143" s="82" t="s">
        <v>62</v>
      </c>
      <c r="B2143" s="83">
        <v>795</v>
      </c>
      <c r="C2143" s="153" t="s">
        <v>171</v>
      </c>
      <c r="D2143" s="153" t="s">
        <v>18</v>
      </c>
      <c r="E2143" s="84" t="s">
        <v>508</v>
      </c>
      <c r="F2143" s="84" t="s">
        <v>63</v>
      </c>
      <c r="G2143" s="87">
        <f>G2144</f>
        <v>0</v>
      </c>
      <c r="H2143" s="87">
        <f t="shared" si="583"/>
        <v>0</v>
      </c>
      <c r="I2143" s="87">
        <f t="shared" si="583"/>
        <v>0</v>
      </c>
      <c r="J2143" s="177"/>
      <c r="K2143" s="201"/>
      <c r="L2143" s="201"/>
      <c r="M2143" s="199"/>
      <c r="N2143" s="199"/>
      <c r="O2143" s="199"/>
      <c r="P2143" s="199"/>
      <c r="Q2143" s="199"/>
      <c r="R2143" s="199"/>
    </row>
    <row r="2144" spans="1:18" s="18" customFormat="1" ht="20.25" hidden="1" customHeight="1">
      <c r="A2144" s="133" t="s">
        <v>143</v>
      </c>
      <c r="B2144" s="83">
        <v>795</v>
      </c>
      <c r="C2144" s="153" t="s">
        <v>171</v>
      </c>
      <c r="D2144" s="153" t="s">
        <v>18</v>
      </c>
      <c r="E2144" s="84" t="s">
        <v>508</v>
      </c>
      <c r="F2144" s="84" t="s">
        <v>66</v>
      </c>
      <c r="G2144" s="87"/>
      <c r="H2144" s="87"/>
      <c r="I2144" s="87"/>
      <c r="J2144" s="177"/>
      <c r="K2144" s="201"/>
      <c r="L2144" s="201"/>
      <c r="M2144" s="199"/>
      <c r="N2144" s="199"/>
      <c r="O2144" s="199"/>
      <c r="P2144" s="199"/>
      <c r="Q2144" s="199"/>
      <c r="R2144" s="199"/>
    </row>
    <row r="2145" spans="1:18" s="18" customFormat="1" ht="79.2" hidden="1">
      <c r="A2145" s="82" t="s">
        <v>435</v>
      </c>
      <c r="B2145" s="83">
        <v>795</v>
      </c>
      <c r="C2145" s="153" t="s">
        <v>171</v>
      </c>
      <c r="D2145" s="153" t="s">
        <v>18</v>
      </c>
      <c r="E2145" s="84" t="s">
        <v>509</v>
      </c>
      <c r="F2145" s="84"/>
      <c r="G2145" s="87">
        <f>G2146</f>
        <v>0</v>
      </c>
      <c r="H2145" s="87">
        <f t="shared" si="583"/>
        <v>0</v>
      </c>
      <c r="I2145" s="87">
        <f t="shared" si="583"/>
        <v>0</v>
      </c>
      <c r="J2145" s="177"/>
      <c r="K2145" s="201"/>
      <c r="L2145" s="201"/>
      <c r="M2145" s="199"/>
      <c r="N2145" s="199"/>
      <c r="O2145" s="199"/>
      <c r="P2145" s="199"/>
      <c r="Q2145" s="199"/>
      <c r="R2145" s="199"/>
    </row>
    <row r="2146" spans="1:18" s="18" customFormat="1" ht="22.5" hidden="1" customHeight="1">
      <c r="A2146" s="82" t="s">
        <v>62</v>
      </c>
      <c r="B2146" s="83">
        <v>795</v>
      </c>
      <c r="C2146" s="153" t="s">
        <v>171</v>
      </c>
      <c r="D2146" s="153" t="s">
        <v>18</v>
      </c>
      <c r="E2146" s="84" t="s">
        <v>509</v>
      </c>
      <c r="F2146" s="84" t="s">
        <v>63</v>
      </c>
      <c r="G2146" s="87">
        <f>G2147</f>
        <v>0</v>
      </c>
      <c r="H2146" s="87">
        <f t="shared" si="583"/>
        <v>0</v>
      </c>
      <c r="I2146" s="87">
        <f t="shared" si="583"/>
        <v>0</v>
      </c>
      <c r="J2146" s="177"/>
      <c r="K2146" s="201"/>
      <c r="L2146" s="201"/>
      <c r="M2146" s="199"/>
      <c r="N2146" s="199"/>
      <c r="O2146" s="199"/>
      <c r="P2146" s="199"/>
      <c r="Q2146" s="199"/>
      <c r="R2146" s="199"/>
    </row>
    <row r="2147" spans="1:18" s="18" customFormat="1" ht="17.25" hidden="1" customHeight="1">
      <c r="A2147" s="133" t="s">
        <v>143</v>
      </c>
      <c r="B2147" s="83">
        <v>795</v>
      </c>
      <c r="C2147" s="153" t="s">
        <v>171</v>
      </c>
      <c r="D2147" s="153" t="s">
        <v>18</v>
      </c>
      <c r="E2147" s="84" t="s">
        <v>509</v>
      </c>
      <c r="F2147" s="84" t="s">
        <v>66</v>
      </c>
      <c r="G2147" s="87"/>
      <c r="H2147" s="87"/>
      <c r="I2147" s="87"/>
      <c r="J2147" s="177"/>
      <c r="K2147" s="201"/>
      <c r="L2147" s="201"/>
      <c r="M2147" s="199"/>
      <c r="N2147" s="199"/>
      <c r="O2147" s="199"/>
      <c r="P2147" s="199"/>
      <c r="Q2147" s="199"/>
      <c r="R2147" s="199"/>
    </row>
    <row r="2148" spans="1:18" s="46" customFormat="1" ht="48.75" hidden="1" customHeight="1">
      <c r="A2148" s="82" t="s">
        <v>420</v>
      </c>
      <c r="B2148" s="83">
        <v>795</v>
      </c>
      <c r="C2148" s="153" t="s">
        <v>171</v>
      </c>
      <c r="D2148" s="153" t="s">
        <v>18</v>
      </c>
      <c r="E2148" s="84" t="s">
        <v>375</v>
      </c>
      <c r="F2148" s="84"/>
      <c r="G2148" s="87">
        <f>G2149+G2154</f>
        <v>0</v>
      </c>
      <c r="H2148" s="87">
        <f t="shared" ref="G2148:I2149" si="584">H2149</f>
        <v>0</v>
      </c>
      <c r="I2148" s="87">
        <f t="shared" si="584"/>
        <v>0</v>
      </c>
      <c r="J2148" s="177"/>
      <c r="K2148" s="206"/>
      <c r="L2148" s="206"/>
      <c r="M2148" s="221"/>
      <c r="N2148" s="221"/>
      <c r="O2148" s="221"/>
      <c r="P2148" s="221"/>
      <c r="Q2148" s="221"/>
      <c r="R2148" s="221"/>
    </row>
    <row r="2149" spans="1:18" s="46" customFormat="1" ht="21" hidden="1" customHeight="1">
      <c r="A2149" s="82" t="s">
        <v>322</v>
      </c>
      <c r="B2149" s="83">
        <v>795</v>
      </c>
      <c r="C2149" s="153" t="s">
        <v>171</v>
      </c>
      <c r="D2149" s="153" t="s">
        <v>18</v>
      </c>
      <c r="E2149" s="84" t="s">
        <v>375</v>
      </c>
      <c r="F2149" s="84" t="s">
        <v>36</v>
      </c>
      <c r="G2149" s="87">
        <f t="shared" si="584"/>
        <v>0</v>
      </c>
      <c r="H2149" s="87">
        <f t="shared" si="584"/>
        <v>0</v>
      </c>
      <c r="I2149" s="87">
        <f t="shared" si="584"/>
        <v>0</v>
      </c>
      <c r="J2149" s="177"/>
      <c r="K2149" s="206"/>
      <c r="L2149" s="206"/>
      <c r="M2149" s="221"/>
      <c r="N2149" s="221"/>
      <c r="O2149" s="221"/>
      <c r="P2149" s="221"/>
      <c r="Q2149" s="221"/>
      <c r="R2149" s="221"/>
    </row>
    <row r="2150" spans="1:18" s="46" customFormat="1" ht="28.5" hidden="1" customHeight="1">
      <c r="A2150" s="82" t="s">
        <v>37</v>
      </c>
      <c r="B2150" s="83">
        <v>795</v>
      </c>
      <c r="C2150" s="153" t="s">
        <v>171</v>
      </c>
      <c r="D2150" s="153" t="s">
        <v>18</v>
      </c>
      <c r="E2150" s="84" t="s">
        <v>375</v>
      </c>
      <c r="F2150" s="84" t="s">
        <v>38</v>
      </c>
      <c r="G2150" s="87"/>
      <c r="H2150" s="87"/>
      <c r="I2150" s="87"/>
      <c r="J2150" s="177"/>
      <c r="K2150" s="206"/>
      <c r="L2150" s="206"/>
      <c r="M2150" s="221"/>
      <c r="N2150" s="221"/>
      <c r="O2150" s="221"/>
      <c r="P2150" s="221"/>
      <c r="Q2150" s="221"/>
      <c r="R2150" s="221"/>
    </row>
    <row r="2151" spans="1:18" ht="26.4" hidden="1">
      <c r="A2151" s="82" t="s">
        <v>167</v>
      </c>
      <c r="B2151" s="83">
        <v>795</v>
      </c>
      <c r="C2151" s="153" t="s">
        <v>171</v>
      </c>
      <c r="D2151" s="153" t="s">
        <v>18</v>
      </c>
      <c r="E2151" s="84" t="s">
        <v>274</v>
      </c>
      <c r="F2151" s="84"/>
      <c r="G2151" s="87">
        <f>G2152</f>
        <v>0</v>
      </c>
      <c r="H2151" s="87"/>
      <c r="I2151" s="87"/>
      <c r="J2151" s="177"/>
      <c r="K2151" s="206"/>
      <c r="L2151" s="206"/>
    </row>
    <row r="2152" spans="1:18" hidden="1">
      <c r="A2152" s="82" t="s">
        <v>322</v>
      </c>
      <c r="B2152" s="83">
        <v>795</v>
      </c>
      <c r="C2152" s="153" t="s">
        <v>171</v>
      </c>
      <c r="D2152" s="153" t="s">
        <v>18</v>
      </c>
      <c r="E2152" s="84" t="s">
        <v>274</v>
      </c>
      <c r="F2152" s="84" t="s">
        <v>36</v>
      </c>
      <c r="G2152" s="87">
        <f>G2153</f>
        <v>0</v>
      </c>
      <c r="H2152" s="87"/>
      <c r="I2152" s="87"/>
      <c r="J2152" s="177"/>
      <c r="K2152" s="206"/>
      <c r="L2152" s="206"/>
    </row>
    <row r="2153" spans="1:18" ht="26.4" hidden="1">
      <c r="A2153" s="82" t="s">
        <v>37</v>
      </c>
      <c r="B2153" s="83">
        <v>795</v>
      </c>
      <c r="C2153" s="153" t="s">
        <v>171</v>
      </c>
      <c r="D2153" s="153" t="s">
        <v>18</v>
      </c>
      <c r="E2153" s="84" t="s">
        <v>274</v>
      </c>
      <c r="F2153" s="84" t="s">
        <v>38</v>
      </c>
      <c r="G2153" s="87"/>
      <c r="H2153" s="87">
        <v>0</v>
      </c>
      <c r="I2153" s="87">
        <v>0</v>
      </c>
      <c r="J2153" s="177"/>
      <c r="K2153" s="206"/>
      <c r="L2153" s="206"/>
    </row>
    <row r="2154" spans="1:18" ht="23.25" hidden="1" customHeight="1">
      <c r="A2154" s="82" t="s">
        <v>155</v>
      </c>
      <c r="B2154" s="83">
        <v>795</v>
      </c>
      <c r="C2154" s="84" t="s">
        <v>171</v>
      </c>
      <c r="D2154" s="84" t="s">
        <v>27</v>
      </c>
      <c r="E2154" s="84" t="s">
        <v>375</v>
      </c>
      <c r="F2154" s="84" t="s">
        <v>156</v>
      </c>
      <c r="G2154" s="87">
        <f>G2155</f>
        <v>0</v>
      </c>
      <c r="H2154" s="87">
        <f>H2155</f>
        <v>0</v>
      </c>
      <c r="I2154" s="87">
        <f>I2155</f>
        <v>0</v>
      </c>
      <c r="J2154" s="177"/>
      <c r="K2154" s="206"/>
      <c r="L2154" s="206"/>
    </row>
    <row r="2155" spans="1:18" ht="23.25" hidden="1" customHeight="1">
      <c r="A2155" s="82" t="s">
        <v>176</v>
      </c>
      <c r="B2155" s="83">
        <v>795</v>
      </c>
      <c r="C2155" s="84" t="s">
        <v>171</v>
      </c>
      <c r="D2155" s="84" t="s">
        <v>27</v>
      </c>
      <c r="E2155" s="84" t="s">
        <v>375</v>
      </c>
      <c r="F2155" s="84" t="s">
        <v>177</v>
      </c>
      <c r="G2155" s="87"/>
      <c r="H2155" s="87">
        <v>0</v>
      </c>
      <c r="I2155" s="87">
        <v>0</v>
      </c>
      <c r="J2155" s="177"/>
      <c r="K2155" s="206"/>
      <c r="L2155" s="206"/>
    </row>
    <row r="2156" spans="1:18" hidden="1">
      <c r="A2156" s="135" t="s">
        <v>173</v>
      </c>
      <c r="B2156" s="83">
        <v>795</v>
      </c>
      <c r="C2156" s="84" t="s">
        <v>171</v>
      </c>
      <c r="D2156" s="84" t="s">
        <v>27</v>
      </c>
      <c r="E2156" s="84"/>
      <c r="F2156" s="84"/>
      <c r="G2156" s="87">
        <f>G2157+G2215+G2227</f>
        <v>0</v>
      </c>
      <c r="H2156" s="87">
        <f>H2157+H2207+H2212</f>
        <v>0</v>
      </c>
      <c r="I2156" s="87">
        <f>I2157+I2207+I2212</f>
        <v>0</v>
      </c>
      <c r="J2156" s="177"/>
      <c r="K2156" s="206"/>
      <c r="L2156" s="206"/>
    </row>
    <row r="2157" spans="1:18" s="3" customFormat="1" ht="52.5" hidden="1" customHeight="1">
      <c r="A2157" s="82" t="s">
        <v>478</v>
      </c>
      <c r="B2157" s="83">
        <v>795</v>
      </c>
      <c r="C2157" s="84" t="s">
        <v>171</v>
      </c>
      <c r="D2157" s="84" t="s">
        <v>27</v>
      </c>
      <c r="E2157" s="84" t="s">
        <v>294</v>
      </c>
      <c r="F2157" s="84"/>
      <c r="G2157" s="87">
        <f>G2158+G2166+G2169+G2172+G2175+G2178+G2181+G2184+G2192</f>
        <v>0</v>
      </c>
      <c r="H2157" s="87">
        <f t="shared" ref="H2157:I2157" si="585">H2158+H2169+H2184+H2195+H2198+H2187+H2192+H2201+H2204+H2163</f>
        <v>0</v>
      </c>
      <c r="I2157" s="87">
        <f t="shared" si="585"/>
        <v>0</v>
      </c>
      <c r="J2157" s="177"/>
      <c r="K2157" s="206"/>
      <c r="L2157" s="206"/>
      <c r="M2157" s="198"/>
      <c r="N2157" s="198"/>
      <c r="O2157" s="198"/>
      <c r="P2157" s="198"/>
      <c r="Q2157" s="198"/>
      <c r="R2157" s="198"/>
    </row>
    <row r="2158" spans="1:18" hidden="1">
      <c r="A2158" s="82" t="s">
        <v>732</v>
      </c>
      <c r="B2158" s="83">
        <v>795</v>
      </c>
      <c r="C2158" s="84" t="s">
        <v>171</v>
      </c>
      <c r="D2158" s="84" t="s">
        <v>27</v>
      </c>
      <c r="E2158" s="84" t="s">
        <v>295</v>
      </c>
      <c r="F2158" s="84"/>
      <c r="G2158" s="87">
        <f>G2159+G2161</f>
        <v>0</v>
      </c>
      <c r="H2158" s="87">
        <f t="shared" ref="G2158:I2167" si="586">H2159</f>
        <v>0</v>
      </c>
      <c r="I2158" s="87">
        <f t="shared" si="586"/>
        <v>0</v>
      </c>
      <c r="J2158" s="177"/>
      <c r="K2158" s="206"/>
      <c r="L2158" s="206"/>
    </row>
    <row r="2159" spans="1:18" ht="26.4" hidden="1">
      <c r="A2159" s="82" t="s">
        <v>35</v>
      </c>
      <c r="B2159" s="83">
        <v>795</v>
      </c>
      <c r="C2159" s="84" t="s">
        <v>171</v>
      </c>
      <c r="D2159" s="84" t="s">
        <v>27</v>
      </c>
      <c r="E2159" s="84" t="s">
        <v>295</v>
      </c>
      <c r="F2159" s="84" t="s">
        <v>36</v>
      </c>
      <c r="G2159" s="87">
        <f t="shared" si="586"/>
        <v>0</v>
      </c>
      <c r="H2159" s="87">
        <f t="shared" si="586"/>
        <v>0</v>
      </c>
      <c r="I2159" s="87">
        <f t="shared" si="586"/>
        <v>0</v>
      </c>
      <c r="J2159" s="177"/>
      <c r="K2159" s="206"/>
      <c r="L2159" s="206"/>
    </row>
    <row r="2160" spans="1:18" ht="26.4" hidden="1">
      <c r="A2160" s="82" t="s">
        <v>37</v>
      </c>
      <c r="B2160" s="83">
        <v>795</v>
      </c>
      <c r="C2160" s="84" t="s">
        <v>171</v>
      </c>
      <c r="D2160" s="84" t="s">
        <v>27</v>
      </c>
      <c r="E2160" s="84" t="s">
        <v>295</v>
      </c>
      <c r="F2160" s="84" t="s">
        <v>38</v>
      </c>
      <c r="G2160" s="87"/>
      <c r="H2160" s="87"/>
      <c r="I2160" s="87"/>
      <c r="J2160" s="177"/>
      <c r="K2160" s="206"/>
      <c r="L2160" s="206"/>
    </row>
    <row r="2161" spans="1:18" hidden="1">
      <c r="A2161" s="82" t="s">
        <v>62</v>
      </c>
      <c r="B2161" s="83">
        <v>795</v>
      </c>
      <c r="C2161" s="84" t="s">
        <v>171</v>
      </c>
      <c r="D2161" s="84" t="s">
        <v>27</v>
      </c>
      <c r="E2161" s="84" t="s">
        <v>295</v>
      </c>
      <c r="F2161" s="84" t="s">
        <v>63</v>
      </c>
      <c r="G2161" s="87">
        <f>G2162</f>
        <v>0</v>
      </c>
      <c r="H2161" s="87"/>
      <c r="I2161" s="87"/>
      <c r="J2161" s="177"/>
      <c r="K2161" s="206"/>
      <c r="L2161" s="206"/>
    </row>
    <row r="2162" spans="1:18" hidden="1">
      <c r="A2162" s="82" t="s">
        <v>178</v>
      </c>
      <c r="B2162" s="83">
        <v>795</v>
      </c>
      <c r="C2162" s="84" t="s">
        <v>171</v>
      </c>
      <c r="D2162" s="84" t="s">
        <v>27</v>
      </c>
      <c r="E2162" s="84" t="s">
        <v>295</v>
      </c>
      <c r="F2162" s="84" t="s">
        <v>179</v>
      </c>
      <c r="G2162" s="87">
        <v>0</v>
      </c>
      <c r="H2162" s="87"/>
      <c r="I2162" s="87"/>
      <c r="J2162" s="177"/>
      <c r="K2162" s="206"/>
      <c r="L2162" s="206"/>
    </row>
    <row r="2163" spans="1:18" hidden="1">
      <c r="A2163" s="82" t="s">
        <v>677</v>
      </c>
      <c r="B2163" s="83">
        <v>795</v>
      </c>
      <c r="C2163" s="84" t="s">
        <v>171</v>
      </c>
      <c r="D2163" s="84" t="s">
        <v>27</v>
      </c>
      <c r="E2163" s="84" t="s">
        <v>676</v>
      </c>
      <c r="F2163" s="84"/>
      <c r="G2163" s="87">
        <f t="shared" si="586"/>
        <v>0</v>
      </c>
      <c r="H2163" s="87">
        <f t="shared" si="586"/>
        <v>0</v>
      </c>
      <c r="I2163" s="87">
        <f t="shared" si="586"/>
        <v>0</v>
      </c>
      <c r="J2163" s="177"/>
      <c r="K2163" s="206"/>
      <c r="L2163" s="206"/>
    </row>
    <row r="2164" spans="1:18" ht="26.4" hidden="1">
      <c r="A2164" s="82" t="s">
        <v>35</v>
      </c>
      <c r="B2164" s="83">
        <v>795</v>
      </c>
      <c r="C2164" s="84" t="s">
        <v>171</v>
      </c>
      <c r="D2164" s="84" t="s">
        <v>27</v>
      </c>
      <c r="E2164" s="84" t="s">
        <v>676</v>
      </c>
      <c r="F2164" s="84" t="s">
        <v>36</v>
      </c>
      <c r="G2164" s="87">
        <f t="shared" si="586"/>
        <v>0</v>
      </c>
      <c r="H2164" s="87">
        <f t="shared" si="586"/>
        <v>0</v>
      </c>
      <c r="I2164" s="87">
        <f t="shared" si="586"/>
        <v>0</v>
      </c>
      <c r="J2164" s="177"/>
      <c r="K2164" s="206"/>
      <c r="L2164" s="206"/>
    </row>
    <row r="2165" spans="1:18" ht="26.4" hidden="1">
      <c r="A2165" s="82" t="s">
        <v>37</v>
      </c>
      <c r="B2165" s="83">
        <v>795</v>
      </c>
      <c r="C2165" s="84" t="s">
        <v>171</v>
      </c>
      <c r="D2165" s="84" t="s">
        <v>27</v>
      </c>
      <c r="E2165" s="84" t="s">
        <v>676</v>
      </c>
      <c r="F2165" s="84" t="s">
        <v>38</v>
      </c>
      <c r="G2165" s="87"/>
      <c r="H2165" s="87">
        <v>0</v>
      </c>
      <c r="I2165" s="87">
        <v>0</v>
      </c>
      <c r="J2165" s="177"/>
      <c r="K2165" s="206"/>
      <c r="L2165" s="206"/>
    </row>
    <row r="2166" spans="1:18" hidden="1">
      <c r="A2166" s="82" t="s">
        <v>723</v>
      </c>
      <c r="B2166" s="83">
        <v>795</v>
      </c>
      <c r="C2166" s="84" t="s">
        <v>171</v>
      </c>
      <c r="D2166" s="84" t="s">
        <v>27</v>
      </c>
      <c r="E2166" s="84" t="s">
        <v>722</v>
      </c>
      <c r="F2166" s="84"/>
      <c r="G2166" s="87">
        <f t="shared" si="586"/>
        <v>0</v>
      </c>
      <c r="H2166" s="87">
        <f t="shared" si="586"/>
        <v>0</v>
      </c>
      <c r="I2166" s="87">
        <f t="shared" si="586"/>
        <v>0</v>
      </c>
      <c r="J2166" s="177"/>
      <c r="K2166" s="206"/>
      <c r="L2166" s="206"/>
    </row>
    <row r="2167" spans="1:18" ht="26.4" hidden="1">
      <c r="A2167" s="82" t="s">
        <v>35</v>
      </c>
      <c r="B2167" s="83">
        <v>795</v>
      </c>
      <c r="C2167" s="84" t="s">
        <v>171</v>
      </c>
      <c r="D2167" s="84" t="s">
        <v>27</v>
      </c>
      <c r="E2167" s="84" t="s">
        <v>722</v>
      </c>
      <c r="F2167" s="84" t="s">
        <v>36</v>
      </c>
      <c r="G2167" s="87">
        <f t="shared" si="586"/>
        <v>0</v>
      </c>
      <c r="H2167" s="87">
        <f t="shared" si="586"/>
        <v>0</v>
      </c>
      <c r="I2167" s="87">
        <f t="shared" si="586"/>
        <v>0</v>
      </c>
      <c r="J2167" s="177"/>
      <c r="K2167" s="206"/>
      <c r="L2167" s="206"/>
    </row>
    <row r="2168" spans="1:18" ht="26.4" hidden="1">
      <c r="A2168" s="82" t="s">
        <v>37</v>
      </c>
      <c r="B2168" s="83">
        <v>795</v>
      </c>
      <c r="C2168" s="84" t="s">
        <v>171</v>
      </c>
      <c r="D2168" s="84" t="s">
        <v>27</v>
      </c>
      <c r="E2168" s="84" t="s">
        <v>722</v>
      </c>
      <c r="F2168" s="84" t="s">
        <v>38</v>
      </c>
      <c r="G2168" s="87"/>
      <c r="H2168" s="87"/>
      <c r="I2168" s="87"/>
      <c r="J2168" s="177"/>
      <c r="K2168" s="206"/>
      <c r="L2168" s="206"/>
    </row>
    <row r="2169" spans="1:18" s="3" customFormat="1" ht="67.5" hidden="1" customHeight="1">
      <c r="A2169" s="82" t="s">
        <v>319</v>
      </c>
      <c r="B2169" s="83">
        <v>795</v>
      </c>
      <c r="C2169" s="84" t="s">
        <v>171</v>
      </c>
      <c r="D2169" s="84" t="s">
        <v>27</v>
      </c>
      <c r="E2169" s="84" t="s">
        <v>320</v>
      </c>
      <c r="F2169" s="84"/>
      <c r="G2169" s="87">
        <f>G2171</f>
        <v>0</v>
      </c>
      <c r="H2169" s="87">
        <f>H2171</f>
        <v>0</v>
      </c>
      <c r="I2169" s="87">
        <f>I2171</f>
        <v>0</v>
      </c>
      <c r="J2169" s="177"/>
      <c r="K2169" s="206"/>
      <c r="L2169" s="206"/>
      <c r="M2169" s="198"/>
      <c r="N2169" s="198"/>
      <c r="O2169" s="198"/>
      <c r="P2169" s="198"/>
      <c r="Q2169" s="198"/>
      <c r="R2169" s="198"/>
    </row>
    <row r="2170" spans="1:18" hidden="1">
      <c r="A2170" s="82" t="s">
        <v>155</v>
      </c>
      <c r="B2170" s="83">
        <v>795</v>
      </c>
      <c r="C2170" s="84" t="s">
        <v>171</v>
      </c>
      <c r="D2170" s="84" t="s">
        <v>27</v>
      </c>
      <c r="E2170" s="84" t="s">
        <v>320</v>
      </c>
      <c r="F2170" s="84" t="s">
        <v>156</v>
      </c>
      <c r="G2170" s="87">
        <f>G2171</f>
        <v>0</v>
      </c>
      <c r="H2170" s="87">
        <f>H2171</f>
        <v>0</v>
      </c>
      <c r="I2170" s="87">
        <f>I2171</f>
        <v>0</v>
      </c>
      <c r="J2170" s="177"/>
      <c r="K2170" s="206"/>
      <c r="L2170" s="206"/>
    </row>
    <row r="2171" spans="1:18" hidden="1">
      <c r="A2171" s="82" t="s">
        <v>176</v>
      </c>
      <c r="B2171" s="83">
        <v>795</v>
      </c>
      <c r="C2171" s="84" t="s">
        <v>171</v>
      </c>
      <c r="D2171" s="84" t="s">
        <v>27</v>
      </c>
      <c r="E2171" s="84" t="s">
        <v>320</v>
      </c>
      <c r="F2171" s="84" t="s">
        <v>177</v>
      </c>
      <c r="G2171" s="87"/>
      <c r="H2171" s="87"/>
      <c r="I2171" s="87"/>
      <c r="J2171" s="177"/>
      <c r="K2171" s="206"/>
      <c r="L2171" s="206"/>
    </row>
    <row r="2172" spans="1:18" ht="44.25" hidden="1" customHeight="1">
      <c r="A2172" s="82" t="s">
        <v>788</v>
      </c>
      <c r="B2172" s="83">
        <v>795</v>
      </c>
      <c r="C2172" s="84" t="s">
        <v>171</v>
      </c>
      <c r="D2172" s="84" t="s">
        <v>27</v>
      </c>
      <c r="E2172" s="84" t="s">
        <v>787</v>
      </c>
      <c r="F2172" s="84"/>
      <c r="G2172" s="87">
        <f t="shared" ref="G2172:I2182" si="587">G2173</f>
        <v>0</v>
      </c>
      <c r="H2172" s="87">
        <f t="shared" si="587"/>
        <v>0</v>
      </c>
      <c r="I2172" s="87">
        <f t="shared" si="587"/>
        <v>0</v>
      </c>
      <c r="J2172" s="177"/>
      <c r="K2172" s="206"/>
      <c r="L2172" s="206"/>
    </row>
    <row r="2173" spans="1:18" ht="34.5" hidden="1" customHeight="1">
      <c r="A2173" s="82" t="s">
        <v>35</v>
      </c>
      <c r="B2173" s="83">
        <v>795</v>
      </c>
      <c r="C2173" s="84" t="s">
        <v>171</v>
      </c>
      <c r="D2173" s="84" t="s">
        <v>27</v>
      </c>
      <c r="E2173" s="84" t="s">
        <v>787</v>
      </c>
      <c r="F2173" s="84" t="s">
        <v>346</v>
      </c>
      <c r="G2173" s="87">
        <f t="shared" si="587"/>
        <v>0</v>
      </c>
      <c r="H2173" s="87">
        <f t="shared" si="587"/>
        <v>0</v>
      </c>
      <c r="I2173" s="87">
        <f t="shared" si="587"/>
        <v>0</v>
      </c>
      <c r="J2173" s="177"/>
      <c r="K2173" s="206"/>
      <c r="L2173" s="206"/>
    </row>
    <row r="2174" spans="1:18" ht="34.5" hidden="1" customHeight="1">
      <c r="A2174" s="82" t="s">
        <v>37</v>
      </c>
      <c r="B2174" s="83">
        <v>795</v>
      </c>
      <c r="C2174" s="84" t="s">
        <v>171</v>
      </c>
      <c r="D2174" s="84" t="s">
        <v>27</v>
      </c>
      <c r="E2174" s="84" t="s">
        <v>787</v>
      </c>
      <c r="F2174" s="84" t="s">
        <v>348</v>
      </c>
      <c r="G2174" s="87"/>
      <c r="H2174" s="87"/>
      <c r="I2174" s="87"/>
      <c r="J2174" s="177"/>
      <c r="K2174" s="206"/>
      <c r="L2174" s="206"/>
    </row>
    <row r="2175" spans="1:18" ht="44.25" hidden="1" customHeight="1">
      <c r="A2175" s="82" t="s">
        <v>790</v>
      </c>
      <c r="B2175" s="83">
        <v>795</v>
      </c>
      <c r="C2175" s="84" t="s">
        <v>171</v>
      </c>
      <c r="D2175" s="84" t="s">
        <v>27</v>
      </c>
      <c r="E2175" s="84" t="s">
        <v>789</v>
      </c>
      <c r="F2175" s="84"/>
      <c r="G2175" s="87">
        <f t="shared" si="587"/>
        <v>0</v>
      </c>
      <c r="H2175" s="87">
        <f t="shared" si="587"/>
        <v>0</v>
      </c>
      <c r="I2175" s="87">
        <f t="shared" si="587"/>
        <v>0</v>
      </c>
      <c r="J2175" s="177"/>
      <c r="K2175" s="206"/>
      <c r="L2175" s="206"/>
    </row>
    <row r="2176" spans="1:18" ht="34.5" hidden="1" customHeight="1">
      <c r="A2176" s="82" t="s">
        <v>35</v>
      </c>
      <c r="B2176" s="83">
        <v>795</v>
      </c>
      <c r="C2176" s="84" t="s">
        <v>171</v>
      </c>
      <c r="D2176" s="84" t="s">
        <v>27</v>
      </c>
      <c r="E2176" s="84" t="s">
        <v>789</v>
      </c>
      <c r="F2176" s="84" t="s">
        <v>346</v>
      </c>
      <c r="G2176" s="87">
        <f t="shared" si="587"/>
        <v>0</v>
      </c>
      <c r="H2176" s="87">
        <f t="shared" si="587"/>
        <v>0</v>
      </c>
      <c r="I2176" s="87">
        <f t="shared" si="587"/>
        <v>0</v>
      </c>
      <c r="J2176" s="177"/>
      <c r="K2176" s="206"/>
      <c r="L2176" s="206"/>
    </row>
    <row r="2177" spans="1:12" ht="34.5" hidden="1" customHeight="1">
      <c r="A2177" s="82" t="s">
        <v>37</v>
      </c>
      <c r="B2177" s="83">
        <v>795</v>
      </c>
      <c r="C2177" s="84" t="s">
        <v>171</v>
      </c>
      <c r="D2177" s="84" t="s">
        <v>27</v>
      </c>
      <c r="E2177" s="84" t="s">
        <v>789</v>
      </c>
      <c r="F2177" s="84" t="s">
        <v>348</v>
      </c>
      <c r="G2177" s="87"/>
      <c r="H2177" s="87"/>
      <c r="I2177" s="87"/>
      <c r="J2177" s="177"/>
      <c r="K2177" s="206"/>
      <c r="L2177" s="206"/>
    </row>
    <row r="2178" spans="1:12" ht="44.25" hidden="1" customHeight="1">
      <c r="A2178" s="82" t="s">
        <v>792</v>
      </c>
      <c r="B2178" s="83">
        <v>795</v>
      </c>
      <c r="C2178" s="84" t="s">
        <v>171</v>
      </c>
      <c r="D2178" s="84" t="s">
        <v>27</v>
      </c>
      <c r="E2178" s="84" t="s">
        <v>791</v>
      </c>
      <c r="F2178" s="84"/>
      <c r="G2178" s="87">
        <f t="shared" si="587"/>
        <v>0</v>
      </c>
      <c r="H2178" s="87">
        <f t="shared" si="587"/>
        <v>0</v>
      </c>
      <c r="I2178" s="87">
        <f t="shared" si="587"/>
        <v>0</v>
      </c>
      <c r="J2178" s="177"/>
      <c r="K2178" s="206"/>
      <c r="L2178" s="206"/>
    </row>
    <row r="2179" spans="1:12" ht="34.5" hidden="1" customHeight="1">
      <c r="A2179" s="82" t="s">
        <v>35</v>
      </c>
      <c r="B2179" s="83">
        <v>795</v>
      </c>
      <c r="C2179" s="84" t="s">
        <v>171</v>
      </c>
      <c r="D2179" s="84" t="s">
        <v>27</v>
      </c>
      <c r="E2179" s="84" t="s">
        <v>791</v>
      </c>
      <c r="F2179" s="84" t="s">
        <v>346</v>
      </c>
      <c r="G2179" s="87">
        <f t="shared" si="587"/>
        <v>0</v>
      </c>
      <c r="H2179" s="87">
        <f t="shared" si="587"/>
        <v>0</v>
      </c>
      <c r="I2179" s="87">
        <f t="shared" si="587"/>
        <v>0</v>
      </c>
      <c r="J2179" s="177"/>
      <c r="K2179" s="206"/>
      <c r="L2179" s="206"/>
    </row>
    <row r="2180" spans="1:12" ht="34.5" hidden="1" customHeight="1">
      <c r="A2180" s="82" t="s">
        <v>37</v>
      </c>
      <c r="B2180" s="83">
        <v>795</v>
      </c>
      <c r="C2180" s="84" t="s">
        <v>171</v>
      </c>
      <c r="D2180" s="84" t="s">
        <v>27</v>
      </c>
      <c r="E2180" s="84" t="s">
        <v>791</v>
      </c>
      <c r="F2180" s="84" t="s">
        <v>348</v>
      </c>
      <c r="G2180" s="87"/>
      <c r="H2180" s="87"/>
      <c r="I2180" s="87"/>
      <c r="J2180" s="177"/>
      <c r="K2180" s="206"/>
      <c r="L2180" s="206"/>
    </row>
    <row r="2181" spans="1:12" ht="57" hidden="1" customHeight="1">
      <c r="A2181" s="82" t="s">
        <v>794</v>
      </c>
      <c r="B2181" s="83">
        <v>795</v>
      </c>
      <c r="C2181" s="84" t="s">
        <v>171</v>
      </c>
      <c r="D2181" s="84" t="s">
        <v>27</v>
      </c>
      <c r="E2181" s="84" t="s">
        <v>793</v>
      </c>
      <c r="F2181" s="84"/>
      <c r="G2181" s="87">
        <f t="shared" si="587"/>
        <v>0</v>
      </c>
      <c r="H2181" s="87">
        <f t="shared" si="587"/>
        <v>0</v>
      </c>
      <c r="I2181" s="87">
        <f t="shared" si="587"/>
        <v>0</v>
      </c>
      <c r="J2181" s="177"/>
      <c r="K2181" s="206"/>
      <c r="L2181" s="206"/>
    </row>
    <row r="2182" spans="1:12" ht="34.5" hidden="1" customHeight="1">
      <c r="A2182" s="82" t="s">
        <v>35</v>
      </c>
      <c r="B2182" s="83">
        <v>795</v>
      </c>
      <c r="C2182" s="84" t="s">
        <v>171</v>
      </c>
      <c r="D2182" s="84" t="s">
        <v>27</v>
      </c>
      <c r="E2182" s="84" t="s">
        <v>793</v>
      </c>
      <c r="F2182" s="84" t="s">
        <v>346</v>
      </c>
      <c r="G2182" s="87">
        <f t="shared" si="587"/>
        <v>0</v>
      </c>
      <c r="H2182" s="87">
        <f t="shared" si="587"/>
        <v>0</v>
      </c>
      <c r="I2182" s="87">
        <f t="shared" si="587"/>
        <v>0</v>
      </c>
      <c r="J2182" s="177"/>
      <c r="K2182" s="206"/>
      <c r="L2182" s="206"/>
    </row>
    <row r="2183" spans="1:12" ht="34.5" hidden="1" customHeight="1">
      <c r="A2183" s="82" t="s">
        <v>37</v>
      </c>
      <c r="B2183" s="83">
        <v>795</v>
      </c>
      <c r="C2183" s="84" t="s">
        <v>171</v>
      </c>
      <c r="D2183" s="84" t="s">
        <v>27</v>
      </c>
      <c r="E2183" s="84" t="s">
        <v>793</v>
      </c>
      <c r="F2183" s="84" t="s">
        <v>348</v>
      </c>
      <c r="G2183" s="87"/>
      <c r="H2183" s="87"/>
      <c r="I2183" s="87"/>
      <c r="J2183" s="177"/>
      <c r="K2183" s="206"/>
      <c r="L2183" s="206"/>
    </row>
    <row r="2184" spans="1:12" ht="75" hidden="1" customHeight="1">
      <c r="A2184" s="82" t="s">
        <v>800</v>
      </c>
      <c r="B2184" s="83">
        <v>795</v>
      </c>
      <c r="C2184" s="84" t="s">
        <v>171</v>
      </c>
      <c r="D2184" s="84" t="s">
        <v>27</v>
      </c>
      <c r="E2184" s="84" t="s">
        <v>698</v>
      </c>
      <c r="F2184" s="84"/>
      <c r="G2184" s="87">
        <f>G2185+G2190</f>
        <v>0</v>
      </c>
      <c r="H2184" s="87">
        <f t="shared" ref="G2184:I2196" si="588">H2185</f>
        <v>0</v>
      </c>
      <c r="I2184" s="87">
        <f t="shared" si="588"/>
        <v>0</v>
      </c>
      <c r="J2184" s="177"/>
      <c r="K2184" s="206"/>
      <c r="L2184" s="206"/>
    </row>
    <row r="2185" spans="1:12" ht="34.5" hidden="1" customHeight="1">
      <c r="A2185" s="82" t="s">
        <v>35</v>
      </c>
      <c r="B2185" s="83">
        <v>795</v>
      </c>
      <c r="C2185" s="84" t="s">
        <v>171</v>
      </c>
      <c r="D2185" s="84" t="s">
        <v>27</v>
      </c>
      <c r="E2185" s="84" t="s">
        <v>698</v>
      </c>
      <c r="F2185" s="84" t="s">
        <v>346</v>
      </c>
      <c r="G2185" s="87">
        <f t="shared" si="588"/>
        <v>0</v>
      </c>
      <c r="H2185" s="87">
        <f t="shared" si="588"/>
        <v>0</v>
      </c>
      <c r="I2185" s="87">
        <f t="shared" si="588"/>
        <v>0</v>
      </c>
      <c r="J2185" s="177"/>
      <c r="K2185" s="206"/>
      <c r="L2185" s="206"/>
    </row>
    <row r="2186" spans="1:12" ht="34.5" hidden="1" customHeight="1">
      <c r="A2186" s="82" t="s">
        <v>37</v>
      </c>
      <c r="B2186" s="83">
        <v>795</v>
      </c>
      <c r="C2186" s="84" t="s">
        <v>171</v>
      </c>
      <c r="D2186" s="84" t="s">
        <v>27</v>
      </c>
      <c r="E2186" s="84" t="s">
        <v>698</v>
      </c>
      <c r="F2186" s="84" t="s">
        <v>348</v>
      </c>
      <c r="G2186" s="87">
        <f>675000-675000</f>
        <v>0</v>
      </c>
      <c r="H2186" s="87">
        <f>832780-832780</f>
        <v>0</v>
      </c>
      <c r="I2186" s="87">
        <v>0</v>
      </c>
      <c r="J2186" s="177"/>
      <c r="K2186" s="206"/>
      <c r="L2186" s="206"/>
    </row>
    <row r="2187" spans="1:12" ht="34.5" hidden="1" customHeight="1">
      <c r="A2187" s="82" t="s">
        <v>493</v>
      </c>
      <c r="B2187" s="83">
        <v>795</v>
      </c>
      <c r="C2187" s="84" t="s">
        <v>171</v>
      </c>
      <c r="D2187" s="84" t="s">
        <v>27</v>
      </c>
      <c r="E2187" s="84" t="s">
        <v>494</v>
      </c>
      <c r="F2187" s="84"/>
      <c r="G2187" s="87">
        <f t="shared" si="588"/>
        <v>0</v>
      </c>
      <c r="H2187" s="87">
        <f t="shared" si="588"/>
        <v>0</v>
      </c>
      <c r="I2187" s="87">
        <f t="shared" si="588"/>
        <v>0</v>
      </c>
      <c r="J2187" s="177"/>
      <c r="K2187" s="206"/>
      <c r="L2187" s="206"/>
    </row>
    <row r="2188" spans="1:12" ht="34.5" hidden="1" customHeight="1">
      <c r="A2188" s="82" t="s">
        <v>35</v>
      </c>
      <c r="B2188" s="83">
        <v>795</v>
      </c>
      <c r="C2188" s="84" t="s">
        <v>171</v>
      </c>
      <c r="D2188" s="84" t="s">
        <v>27</v>
      </c>
      <c r="E2188" s="84" t="s">
        <v>494</v>
      </c>
      <c r="F2188" s="84" t="s">
        <v>36</v>
      </c>
      <c r="G2188" s="87">
        <f t="shared" si="588"/>
        <v>0</v>
      </c>
      <c r="H2188" s="87">
        <f t="shared" si="588"/>
        <v>0</v>
      </c>
      <c r="I2188" s="87">
        <f t="shared" si="588"/>
        <v>0</v>
      </c>
      <c r="J2188" s="177"/>
      <c r="K2188" s="206"/>
      <c r="L2188" s="206"/>
    </row>
    <row r="2189" spans="1:12" ht="34.5" hidden="1" customHeight="1">
      <c r="A2189" s="82" t="s">
        <v>37</v>
      </c>
      <c r="B2189" s="83">
        <v>795</v>
      </c>
      <c r="C2189" s="84" t="s">
        <v>171</v>
      </c>
      <c r="D2189" s="84" t="s">
        <v>27</v>
      </c>
      <c r="E2189" s="84" t="s">
        <v>494</v>
      </c>
      <c r="F2189" s="84" t="s">
        <v>38</v>
      </c>
      <c r="G2189" s="87">
        <v>0</v>
      </c>
      <c r="H2189" s="87">
        <f>167220-167220</f>
        <v>0</v>
      </c>
      <c r="I2189" s="87"/>
      <c r="J2189" s="177"/>
      <c r="K2189" s="206"/>
      <c r="L2189" s="206"/>
    </row>
    <row r="2190" spans="1:12" ht="18" hidden="1" customHeight="1">
      <c r="A2190" s="82" t="s">
        <v>155</v>
      </c>
      <c r="B2190" s="83">
        <v>795</v>
      </c>
      <c r="C2190" s="84" t="s">
        <v>171</v>
      </c>
      <c r="D2190" s="84" t="s">
        <v>27</v>
      </c>
      <c r="E2190" s="84" t="s">
        <v>698</v>
      </c>
      <c r="F2190" s="84" t="s">
        <v>156</v>
      </c>
      <c r="G2190" s="87">
        <f>G2191</f>
        <v>0</v>
      </c>
      <c r="H2190" s="87">
        <f>H2191</f>
        <v>0</v>
      </c>
      <c r="I2190" s="87">
        <f>I2191</f>
        <v>0</v>
      </c>
      <c r="J2190" s="177"/>
      <c r="K2190" s="206"/>
      <c r="L2190" s="206"/>
    </row>
    <row r="2191" spans="1:12" ht="18" hidden="1" customHeight="1">
      <c r="A2191" s="82" t="s">
        <v>176</v>
      </c>
      <c r="B2191" s="83">
        <v>795</v>
      </c>
      <c r="C2191" s="84" t="s">
        <v>171</v>
      </c>
      <c r="D2191" s="84" t="s">
        <v>27</v>
      </c>
      <c r="E2191" s="84" t="s">
        <v>698</v>
      </c>
      <c r="F2191" s="84" t="s">
        <v>177</v>
      </c>
      <c r="G2191" s="87"/>
      <c r="H2191" s="87">
        <v>0</v>
      </c>
      <c r="I2191" s="87">
        <v>0</v>
      </c>
      <c r="J2191" s="177"/>
      <c r="K2191" s="206"/>
      <c r="L2191" s="206"/>
    </row>
    <row r="2192" spans="1:12" ht="34.5" hidden="1" customHeight="1">
      <c r="A2192" s="82" t="s">
        <v>519</v>
      </c>
      <c r="B2192" s="83">
        <v>795</v>
      </c>
      <c r="C2192" s="84" t="s">
        <v>171</v>
      </c>
      <c r="D2192" s="84" t="s">
        <v>27</v>
      </c>
      <c r="E2192" s="84" t="s">
        <v>518</v>
      </c>
      <c r="F2192" s="84"/>
      <c r="G2192" s="87">
        <f t="shared" si="588"/>
        <v>0</v>
      </c>
      <c r="H2192" s="87">
        <f t="shared" si="588"/>
        <v>0</v>
      </c>
      <c r="I2192" s="87">
        <f t="shared" si="588"/>
        <v>0</v>
      </c>
      <c r="J2192" s="177"/>
      <c r="K2192" s="206"/>
      <c r="L2192" s="206"/>
    </row>
    <row r="2193" spans="1:18" ht="34.5" hidden="1" customHeight="1">
      <c r="A2193" s="82" t="s">
        <v>35</v>
      </c>
      <c r="B2193" s="83">
        <v>795</v>
      </c>
      <c r="C2193" s="84" t="s">
        <v>171</v>
      </c>
      <c r="D2193" s="84" t="s">
        <v>27</v>
      </c>
      <c r="E2193" s="84" t="s">
        <v>518</v>
      </c>
      <c r="F2193" s="84" t="s">
        <v>36</v>
      </c>
      <c r="G2193" s="87">
        <f t="shared" si="588"/>
        <v>0</v>
      </c>
      <c r="H2193" s="87">
        <f t="shared" si="588"/>
        <v>0</v>
      </c>
      <c r="I2193" s="87">
        <f t="shared" si="588"/>
        <v>0</v>
      </c>
      <c r="J2193" s="177"/>
      <c r="K2193" s="206"/>
      <c r="L2193" s="206"/>
    </row>
    <row r="2194" spans="1:18" ht="34.5" hidden="1" customHeight="1">
      <c r="A2194" s="82" t="s">
        <v>37</v>
      </c>
      <c r="B2194" s="83">
        <v>795</v>
      </c>
      <c r="C2194" s="84" t="s">
        <v>171</v>
      </c>
      <c r="D2194" s="84" t="s">
        <v>27</v>
      </c>
      <c r="E2194" s="84" t="s">
        <v>518</v>
      </c>
      <c r="F2194" s="84" t="s">
        <v>38</v>
      </c>
      <c r="G2194" s="87"/>
      <c r="H2194" s="87"/>
      <c r="I2194" s="87"/>
      <c r="J2194" s="177"/>
      <c r="K2194" s="206"/>
      <c r="L2194" s="206"/>
    </row>
    <row r="2195" spans="1:18" ht="34.5" hidden="1" customHeight="1">
      <c r="A2195" s="82" t="s">
        <v>457</v>
      </c>
      <c r="B2195" s="83">
        <v>795</v>
      </c>
      <c r="C2195" s="84" t="s">
        <v>171</v>
      </c>
      <c r="D2195" s="84" t="s">
        <v>27</v>
      </c>
      <c r="E2195" s="84" t="s">
        <v>456</v>
      </c>
      <c r="F2195" s="84"/>
      <c r="G2195" s="87">
        <f t="shared" si="588"/>
        <v>0</v>
      </c>
      <c r="H2195" s="87">
        <f t="shared" si="588"/>
        <v>0</v>
      </c>
      <c r="I2195" s="87">
        <f t="shared" si="588"/>
        <v>0</v>
      </c>
      <c r="J2195" s="177"/>
      <c r="K2195" s="206"/>
      <c r="L2195" s="206"/>
    </row>
    <row r="2196" spans="1:18" ht="34.5" hidden="1" customHeight="1">
      <c r="A2196" s="82" t="s">
        <v>35</v>
      </c>
      <c r="B2196" s="83">
        <v>795</v>
      </c>
      <c r="C2196" s="84" t="s">
        <v>171</v>
      </c>
      <c r="D2196" s="84" t="s">
        <v>27</v>
      </c>
      <c r="E2196" s="84" t="s">
        <v>456</v>
      </c>
      <c r="F2196" s="84" t="s">
        <v>36</v>
      </c>
      <c r="G2196" s="87">
        <f t="shared" si="588"/>
        <v>0</v>
      </c>
      <c r="H2196" s="87">
        <f t="shared" si="588"/>
        <v>0</v>
      </c>
      <c r="I2196" s="87">
        <f t="shared" si="588"/>
        <v>0</v>
      </c>
      <c r="J2196" s="177"/>
      <c r="K2196" s="206"/>
      <c r="L2196" s="206"/>
    </row>
    <row r="2197" spans="1:18" ht="34.5" hidden="1" customHeight="1">
      <c r="A2197" s="82" t="s">
        <v>37</v>
      </c>
      <c r="B2197" s="83">
        <v>795</v>
      </c>
      <c r="C2197" s="84" t="s">
        <v>171</v>
      </c>
      <c r="D2197" s="84" t="s">
        <v>27</v>
      </c>
      <c r="E2197" s="84" t="s">
        <v>456</v>
      </c>
      <c r="F2197" s="84" t="s">
        <v>38</v>
      </c>
      <c r="G2197" s="87">
        <f>200000-200000</f>
        <v>0</v>
      </c>
      <c r="H2197" s="87"/>
      <c r="I2197" s="87"/>
      <c r="J2197" s="177"/>
      <c r="K2197" s="206"/>
      <c r="L2197" s="206"/>
    </row>
    <row r="2198" spans="1:18" ht="34.5" hidden="1" customHeight="1">
      <c r="A2198" s="82" t="s">
        <v>487</v>
      </c>
      <c r="B2198" s="83">
        <v>795</v>
      </c>
      <c r="C2198" s="84" t="s">
        <v>171</v>
      </c>
      <c r="D2198" s="84" t="s">
        <v>27</v>
      </c>
      <c r="E2198" s="84" t="s">
        <v>486</v>
      </c>
      <c r="F2198" s="84"/>
      <c r="G2198" s="87">
        <f>G2199</f>
        <v>0</v>
      </c>
      <c r="H2198" s="87">
        <f t="shared" ref="H2198:I2198" si="589">H2199</f>
        <v>0</v>
      </c>
      <c r="I2198" s="87">
        <f t="shared" si="589"/>
        <v>0</v>
      </c>
      <c r="J2198" s="177"/>
      <c r="K2198" s="206"/>
      <c r="L2198" s="206"/>
    </row>
    <row r="2199" spans="1:18" ht="34.5" hidden="1" customHeight="1">
      <c r="A2199" s="82" t="s">
        <v>95</v>
      </c>
      <c r="B2199" s="83">
        <v>795</v>
      </c>
      <c r="C2199" s="84" t="s">
        <v>171</v>
      </c>
      <c r="D2199" s="84" t="s">
        <v>27</v>
      </c>
      <c r="E2199" s="84" t="s">
        <v>486</v>
      </c>
      <c r="F2199" s="84" t="s">
        <v>346</v>
      </c>
      <c r="G2199" s="87">
        <f>G2200</f>
        <v>0</v>
      </c>
      <c r="H2199" s="87">
        <f t="shared" ref="H2199:I2199" si="590">H2200</f>
        <v>0</v>
      </c>
      <c r="I2199" s="87">
        <f t="shared" si="590"/>
        <v>0</v>
      </c>
      <c r="J2199" s="177"/>
      <c r="K2199" s="206"/>
      <c r="L2199" s="206"/>
    </row>
    <row r="2200" spans="1:18" ht="34.5" hidden="1" customHeight="1">
      <c r="A2200" s="82" t="s">
        <v>347</v>
      </c>
      <c r="B2200" s="83">
        <v>795</v>
      </c>
      <c r="C2200" s="84" t="s">
        <v>171</v>
      </c>
      <c r="D2200" s="84" t="s">
        <v>27</v>
      </c>
      <c r="E2200" s="84" t="s">
        <v>486</v>
      </c>
      <c r="F2200" s="84" t="s">
        <v>348</v>
      </c>
      <c r="G2200" s="87"/>
      <c r="H2200" s="87">
        <v>0</v>
      </c>
      <c r="I2200" s="87">
        <v>0</v>
      </c>
      <c r="J2200" s="177"/>
      <c r="K2200" s="206"/>
      <c r="L2200" s="206"/>
    </row>
    <row r="2201" spans="1:18" ht="34.5" hidden="1" customHeight="1">
      <c r="A2201" s="82" t="s">
        <v>522</v>
      </c>
      <c r="B2201" s="83">
        <v>795</v>
      </c>
      <c r="C2201" s="84" t="s">
        <v>171</v>
      </c>
      <c r="D2201" s="84" t="s">
        <v>27</v>
      </c>
      <c r="E2201" s="84" t="s">
        <v>523</v>
      </c>
      <c r="F2201" s="84"/>
      <c r="G2201" s="87">
        <f>G2202</f>
        <v>0</v>
      </c>
      <c r="H2201" s="87">
        <v>0</v>
      </c>
      <c r="I2201" s="87">
        <v>0</v>
      </c>
      <c r="J2201" s="177"/>
      <c r="K2201" s="206"/>
      <c r="L2201" s="206"/>
    </row>
    <row r="2202" spans="1:18" ht="34.5" hidden="1" customHeight="1">
      <c r="A2202" s="82" t="s">
        <v>95</v>
      </c>
      <c r="B2202" s="83">
        <v>795</v>
      </c>
      <c r="C2202" s="84" t="s">
        <v>171</v>
      </c>
      <c r="D2202" s="84" t="s">
        <v>27</v>
      </c>
      <c r="E2202" s="84" t="s">
        <v>523</v>
      </c>
      <c r="F2202" s="84" t="s">
        <v>346</v>
      </c>
      <c r="G2202" s="87">
        <f>G2203</f>
        <v>0</v>
      </c>
      <c r="H2202" s="87">
        <v>0</v>
      </c>
      <c r="I2202" s="87">
        <v>0</v>
      </c>
      <c r="J2202" s="177"/>
      <c r="K2202" s="206"/>
      <c r="L2202" s="206"/>
    </row>
    <row r="2203" spans="1:18" ht="34.5" hidden="1" customHeight="1">
      <c r="A2203" s="82" t="s">
        <v>347</v>
      </c>
      <c r="B2203" s="83">
        <v>795</v>
      </c>
      <c r="C2203" s="84" t="s">
        <v>171</v>
      </c>
      <c r="D2203" s="84" t="s">
        <v>27</v>
      </c>
      <c r="E2203" s="84" t="s">
        <v>523</v>
      </c>
      <c r="F2203" s="84" t="s">
        <v>348</v>
      </c>
      <c r="G2203" s="87"/>
      <c r="H2203" s="87">
        <v>0</v>
      </c>
      <c r="I2203" s="87">
        <v>0</v>
      </c>
      <c r="J2203" s="177"/>
      <c r="K2203" s="206"/>
      <c r="L2203" s="206"/>
    </row>
    <row r="2204" spans="1:18" ht="20.25" hidden="1" customHeight="1">
      <c r="A2204" s="82" t="s">
        <v>615</v>
      </c>
      <c r="B2204" s="83">
        <v>795</v>
      </c>
      <c r="C2204" s="84" t="s">
        <v>171</v>
      </c>
      <c r="D2204" s="84" t="s">
        <v>27</v>
      </c>
      <c r="E2204" s="84" t="s">
        <v>614</v>
      </c>
      <c r="F2204" s="84"/>
      <c r="G2204" s="87">
        <f t="shared" ref="G2204:I2205" si="591">G2205</f>
        <v>0</v>
      </c>
      <c r="H2204" s="87">
        <f t="shared" si="591"/>
        <v>0</v>
      </c>
      <c r="I2204" s="87">
        <f t="shared" si="591"/>
        <v>0</v>
      </c>
      <c r="J2204" s="177"/>
      <c r="K2204" s="206"/>
      <c r="L2204" s="206"/>
    </row>
    <row r="2205" spans="1:18" ht="34.5" hidden="1" customHeight="1">
      <c r="A2205" s="82" t="s">
        <v>35</v>
      </c>
      <c r="B2205" s="83">
        <v>795</v>
      </c>
      <c r="C2205" s="84" t="s">
        <v>171</v>
      </c>
      <c r="D2205" s="84" t="s">
        <v>27</v>
      </c>
      <c r="E2205" s="84" t="s">
        <v>614</v>
      </c>
      <c r="F2205" s="84" t="s">
        <v>36</v>
      </c>
      <c r="G2205" s="87">
        <f t="shared" si="591"/>
        <v>0</v>
      </c>
      <c r="H2205" s="87">
        <f t="shared" si="591"/>
        <v>0</v>
      </c>
      <c r="I2205" s="87">
        <f t="shared" si="591"/>
        <v>0</v>
      </c>
      <c r="J2205" s="177"/>
      <c r="K2205" s="206"/>
      <c r="L2205" s="206"/>
    </row>
    <row r="2206" spans="1:18" ht="34.5" hidden="1" customHeight="1">
      <c r="A2206" s="82" t="s">
        <v>37</v>
      </c>
      <c r="B2206" s="83">
        <v>795</v>
      </c>
      <c r="C2206" s="84" t="s">
        <v>171</v>
      </c>
      <c r="D2206" s="84" t="s">
        <v>27</v>
      </c>
      <c r="E2206" s="84" t="s">
        <v>614</v>
      </c>
      <c r="F2206" s="84" t="s">
        <v>38</v>
      </c>
      <c r="G2206" s="87"/>
      <c r="H2206" s="87"/>
      <c r="I2206" s="87"/>
      <c r="J2206" s="177"/>
      <c r="K2206" s="206"/>
      <c r="L2206" s="206"/>
    </row>
    <row r="2207" spans="1:18" s="18" customFormat="1" ht="26.4" hidden="1">
      <c r="A2207" s="82" t="s">
        <v>464</v>
      </c>
      <c r="B2207" s="83">
        <v>795</v>
      </c>
      <c r="C2207" s="84" t="s">
        <v>171</v>
      </c>
      <c r="D2207" s="84" t="s">
        <v>27</v>
      </c>
      <c r="E2207" s="84" t="s">
        <v>261</v>
      </c>
      <c r="F2207" s="84"/>
      <c r="G2207" s="87">
        <f>G2208</f>
        <v>0</v>
      </c>
      <c r="H2207" s="87">
        <f>H2208</f>
        <v>0</v>
      </c>
      <c r="I2207" s="87">
        <f>I2208</f>
        <v>0</v>
      </c>
      <c r="J2207" s="177"/>
      <c r="K2207" s="201"/>
      <c r="L2207" s="201"/>
      <c r="M2207" s="199"/>
      <c r="N2207" s="199"/>
      <c r="O2207" s="199"/>
      <c r="P2207" s="199"/>
      <c r="Q2207" s="199"/>
      <c r="R2207" s="199"/>
    </row>
    <row r="2208" spans="1:18" s="18" customFormat="1" ht="51.75" hidden="1" customHeight="1">
      <c r="A2208" s="82" t="s">
        <v>536</v>
      </c>
      <c r="B2208" s="83">
        <v>795</v>
      </c>
      <c r="C2208" s="84" t="s">
        <v>171</v>
      </c>
      <c r="D2208" s="84" t="s">
        <v>27</v>
      </c>
      <c r="E2208" s="84" t="s">
        <v>535</v>
      </c>
      <c r="F2208" s="84"/>
      <c r="G2208" s="87">
        <f>G2209</f>
        <v>0</v>
      </c>
      <c r="H2208" s="87">
        <f t="shared" ref="H2208:I2208" si="592">H2209</f>
        <v>0</v>
      </c>
      <c r="I2208" s="87">
        <f t="shared" si="592"/>
        <v>0</v>
      </c>
      <c r="J2208" s="177"/>
      <c r="K2208" s="201"/>
      <c r="L2208" s="201"/>
      <c r="M2208" s="199"/>
      <c r="N2208" s="199"/>
      <c r="O2208" s="199"/>
      <c r="P2208" s="199"/>
      <c r="Q2208" s="199"/>
      <c r="R2208" s="199"/>
    </row>
    <row r="2209" spans="1:18" s="18" customFormat="1" ht="25.5" hidden="1" customHeight="1">
      <c r="A2209" s="82" t="s">
        <v>501</v>
      </c>
      <c r="B2209" s="83">
        <v>795</v>
      </c>
      <c r="C2209" s="84" t="s">
        <v>171</v>
      </c>
      <c r="D2209" s="84" t="s">
        <v>27</v>
      </c>
      <c r="E2209" s="84" t="s">
        <v>535</v>
      </c>
      <c r="F2209" s="84"/>
      <c r="G2209" s="87">
        <f>G2210</f>
        <v>0</v>
      </c>
      <c r="H2209" s="87">
        <f t="shared" ref="H2209:I2210" si="593">H2210</f>
        <v>0</v>
      </c>
      <c r="I2209" s="87">
        <f t="shared" si="593"/>
        <v>0</v>
      </c>
      <c r="J2209" s="177"/>
      <c r="K2209" s="201"/>
      <c r="L2209" s="201"/>
      <c r="M2209" s="199"/>
      <c r="N2209" s="199"/>
      <c r="O2209" s="199"/>
      <c r="P2209" s="199"/>
      <c r="Q2209" s="199"/>
      <c r="R2209" s="199"/>
    </row>
    <row r="2210" spans="1:18" s="18" customFormat="1" hidden="1">
      <c r="A2210" s="82" t="s">
        <v>155</v>
      </c>
      <c r="B2210" s="83">
        <v>795</v>
      </c>
      <c r="C2210" s="84" t="s">
        <v>171</v>
      </c>
      <c r="D2210" s="84" t="s">
        <v>27</v>
      </c>
      <c r="E2210" s="84" t="s">
        <v>535</v>
      </c>
      <c r="F2210" s="84" t="s">
        <v>156</v>
      </c>
      <c r="G2210" s="87">
        <f>G2211</f>
        <v>0</v>
      </c>
      <c r="H2210" s="87">
        <f t="shared" si="593"/>
        <v>0</v>
      </c>
      <c r="I2210" s="87">
        <f t="shared" si="593"/>
        <v>0</v>
      </c>
      <c r="J2210" s="177"/>
      <c r="K2210" s="201"/>
      <c r="L2210" s="201"/>
      <c r="M2210" s="199"/>
      <c r="N2210" s="199"/>
      <c r="O2210" s="199"/>
      <c r="P2210" s="199"/>
      <c r="Q2210" s="199"/>
      <c r="R2210" s="199"/>
    </row>
    <row r="2211" spans="1:18" s="18" customFormat="1" hidden="1">
      <c r="A2211" s="82" t="s">
        <v>168</v>
      </c>
      <c r="B2211" s="83">
        <v>795</v>
      </c>
      <c r="C2211" s="84" t="s">
        <v>171</v>
      </c>
      <c r="D2211" s="84" t="s">
        <v>27</v>
      </c>
      <c r="E2211" s="84" t="s">
        <v>535</v>
      </c>
      <c r="F2211" s="84" t="s">
        <v>169</v>
      </c>
      <c r="G2211" s="87"/>
      <c r="H2211" s="87">
        <v>0</v>
      </c>
      <c r="I2211" s="87">
        <v>0</v>
      </c>
      <c r="J2211" s="177"/>
      <c r="K2211" s="201"/>
      <c r="L2211" s="201"/>
      <c r="M2211" s="199"/>
      <c r="N2211" s="199"/>
      <c r="O2211" s="199"/>
      <c r="P2211" s="199"/>
      <c r="Q2211" s="199"/>
      <c r="R2211" s="199"/>
    </row>
    <row r="2212" spans="1:18" ht="30.75" hidden="1" customHeight="1">
      <c r="A2212" s="82" t="s">
        <v>271</v>
      </c>
      <c r="B2212" s="83">
        <v>795</v>
      </c>
      <c r="C2212" s="84" t="s">
        <v>171</v>
      </c>
      <c r="D2212" s="84" t="s">
        <v>27</v>
      </c>
      <c r="E2212" s="84" t="s">
        <v>555</v>
      </c>
      <c r="F2212" s="84"/>
      <c r="G2212" s="87">
        <f>G2213</f>
        <v>0</v>
      </c>
      <c r="H2212" s="87">
        <v>0</v>
      </c>
      <c r="I2212" s="87">
        <v>0</v>
      </c>
      <c r="J2212" s="177"/>
      <c r="K2212" s="206"/>
      <c r="L2212" s="206"/>
    </row>
    <row r="2213" spans="1:18" ht="30.75" hidden="1" customHeight="1">
      <c r="A2213" s="82" t="s">
        <v>35</v>
      </c>
      <c r="B2213" s="83">
        <v>795</v>
      </c>
      <c r="C2213" s="84" t="s">
        <v>171</v>
      </c>
      <c r="D2213" s="84" t="s">
        <v>27</v>
      </c>
      <c r="E2213" s="84" t="s">
        <v>555</v>
      </c>
      <c r="F2213" s="84" t="s">
        <v>36</v>
      </c>
      <c r="G2213" s="87">
        <f>G2214</f>
        <v>0</v>
      </c>
      <c r="H2213" s="87">
        <v>0</v>
      </c>
      <c r="I2213" s="87">
        <v>0</v>
      </c>
      <c r="J2213" s="177"/>
      <c r="K2213" s="206"/>
      <c r="L2213" s="206"/>
    </row>
    <row r="2214" spans="1:18" ht="1.5" hidden="1" customHeight="1">
      <c r="A2214" s="82" t="s">
        <v>37</v>
      </c>
      <c r="B2214" s="83">
        <v>795</v>
      </c>
      <c r="C2214" s="84" t="s">
        <v>171</v>
      </c>
      <c r="D2214" s="84" t="s">
        <v>27</v>
      </c>
      <c r="E2214" s="84" t="s">
        <v>555</v>
      </c>
      <c r="F2214" s="84" t="s">
        <v>38</v>
      </c>
      <c r="G2214" s="87"/>
      <c r="H2214" s="87">
        <v>0</v>
      </c>
      <c r="I2214" s="87">
        <v>0</v>
      </c>
      <c r="J2214" s="177"/>
      <c r="K2214" s="206"/>
      <c r="L2214" s="206"/>
    </row>
    <row r="2215" spans="1:18" ht="30.75" hidden="1" customHeight="1">
      <c r="A2215" s="82" t="s">
        <v>271</v>
      </c>
      <c r="B2215" s="83">
        <v>795</v>
      </c>
      <c r="C2215" s="84" t="s">
        <v>171</v>
      </c>
      <c r="D2215" s="84" t="s">
        <v>27</v>
      </c>
      <c r="E2215" s="84" t="s">
        <v>554</v>
      </c>
      <c r="F2215" s="84"/>
      <c r="G2215" s="87">
        <f>G2216</f>
        <v>0</v>
      </c>
      <c r="H2215" s="87">
        <v>0</v>
      </c>
      <c r="I2215" s="87">
        <v>0</v>
      </c>
      <c r="J2215" s="177"/>
      <c r="K2215" s="206"/>
      <c r="L2215" s="206"/>
    </row>
    <row r="2216" spans="1:18" ht="30.75" hidden="1" customHeight="1">
      <c r="A2216" s="82" t="s">
        <v>271</v>
      </c>
      <c r="B2216" s="83">
        <v>795</v>
      </c>
      <c r="C2216" s="84" t="s">
        <v>171</v>
      </c>
      <c r="D2216" s="84" t="s">
        <v>27</v>
      </c>
      <c r="E2216" s="84" t="s">
        <v>555</v>
      </c>
      <c r="F2216" s="84"/>
      <c r="G2216" s="87">
        <f>G2223+G2225</f>
        <v>0</v>
      </c>
      <c r="H2216" s="87">
        <v>0</v>
      </c>
      <c r="I2216" s="87">
        <v>0</v>
      </c>
      <c r="J2216" s="177"/>
      <c r="K2216" s="206"/>
      <c r="L2216" s="206"/>
    </row>
    <row r="2217" spans="1:18" ht="30.75" hidden="1" customHeight="1">
      <c r="A2217" s="82" t="s">
        <v>35</v>
      </c>
      <c r="B2217" s="83">
        <v>795</v>
      </c>
      <c r="C2217" s="84" t="s">
        <v>171</v>
      </c>
      <c r="D2217" s="84" t="s">
        <v>27</v>
      </c>
      <c r="E2217" s="84" t="s">
        <v>555</v>
      </c>
      <c r="F2217" s="84" t="s">
        <v>36</v>
      </c>
      <c r="G2217" s="87" t="e">
        <f>G2218</f>
        <v>#REF!</v>
      </c>
      <c r="H2217" s="87">
        <v>0</v>
      </c>
      <c r="I2217" s="87">
        <v>0</v>
      </c>
      <c r="J2217" s="177"/>
      <c r="K2217" s="206"/>
      <c r="L2217" s="206"/>
    </row>
    <row r="2218" spans="1:18" ht="30.75" hidden="1" customHeight="1">
      <c r="A2218" s="82" t="s">
        <v>37</v>
      </c>
      <c r="B2218" s="83">
        <v>795</v>
      </c>
      <c r="C2218" s="84" t="s">
        <v>171</v>
      </c>
      <c r="D2218" s="84" t="s">
        <v>27</v>
      </c>
      <c r="E2218" s="84" t="s">
        <v>555</v>
      </c>
      <c r="F2218" s="84" t="s">
        <v>38</v>
      </c>
      <c r="G2218" s="87" t="e">
        <f>'прил 5,'!#REF!</f>
        <v>#REF!</v>
      </c>
      <c r="H2218" s="87">
        <v>0</v>
      </c>
      <c r="I2218" s="87">
        <v>0</v>
      </c>
      <c r="J2218" s="177"/>
      <c r="K2218" s="206"/>
      <c r="L2218" s="206"/>
    </row>
    <row r="2219" spans="1:18" ht="23.25" hidden="1" customHeight="1">
      <c r="A2219" s="82" t="s">
        <v>147</v>
      </c>
      <c r="B2219" s="83">
        <v>795</v>
      </c>
      <c r="C2219" s="84" t="s">
        <v>171</v>
      </c>
      <c r="D2219" s="84" t="s">
        <v>27</v>
      </c>
      <c r="E2219" s="84" t="s">
        <v>555</v>
      </c>
      <c r="F2219" s="84" t="s">
        <v>148</v>
      </c>
      <c r="G2219" s="87">
        <f>G2220</f>
        <v>0</v>
      </c>
      <c r="H2219" s="87">
        <v>0</v>
      </c>
      <c r="I2219" s="87">
        <v>0</v>
      </c>
      <c r="J2219" s="177"/>
      <c r="K2219" s="206"/>
      <c r="L2219" s="206"/>
    </row>
    <row r="2220" spans="1:18" ht="30.75" hidden="1" customHeight="1">
      <c r="A2220" s="82" t="s">
        <v>149</v>
      </c>
      <c r="B2220" s="83">
        <v>795</v>
      </c>
      <c r="C2220" s="84" t="s">
        <v>171</v>
      </c>
      <c r="D2220" s="84" t="s">
        <v>27</v>
      </c>
      <c r="E2220" s="84" t="s">
        <v>555</v>
      </c>
      <c r="F2220" s="84" t="s">
        <v>150</v>
      </c>
      <c r="G2220" s="87">
        <f>'прил 5,'!G2161</f>
        <v>0</v>
      </c>
      <c r="H2220" s="87">
        <v>0</v>
      </c>
      <c r="I2220" s="87">
        <v>0</v>
      </c>
      <c r="J2220" s="177"/>
      <c r="K2220" s="206"/>
      <c r="L2220" s="206"/>
    </row>
    <row r="2221" spans="1:18" ht="21.75" hidden="1" customHeight="1">
      <c r="A2221" s="82" t="s">
        <v>155</v>
      </c>
      <c r="B2221" s="83">
        <v>795</v>
      </c>
      <c r="C2221" s="84" t="s">
        <v>171</v>
      </c>
      <c r="D2221" s="84" t="s">
        <v>27</v>
      </c>
      <c r="E2221" s="84" t="s">
        <v>555</v>
      </c>
      <c r="F2221" s="84" t="s">
        <v>156</v>
      </c>
      <c r="G2221" s="87">
        <f>G2222</f>
        <v>0</v>
      </c>
      <c r="H2221" s="87">
        <v>0</v>
      </c>
      <c r="I2221" s="87">
        <v>0</v>
      </c>
      <c r="J2221" s="177"/>
      <c r="K2221" s="206"/>
      <c r="L2221" s="206"/>
    </row>
    <row r="2222" spans="1:18" ht="22.5" hidden="1" customHeight="1">
      <c r="A2222" s="82" t="s">
        <v>176</v>
      </c>
      <c r="B2222" s="83">
        <v>795</v>
      </c>
      <c r="C2222" s="84" t="s">
        <v>171</v>
      </c>
      <c r="D2222" s="84" t="s">
        <v>27</v>
      </c>
      <c r="E2222" s="84" t="s">
        <v>555</v>
      </c>
      <c r="F2222" s="84" t="s">
        <v>177</v>
      </c>
      <c r="G2222" s="87"/>
      <c r="H2222" s="87">
        <v>0</v>
      </c>
      <c r="I2222" s="87">
        <v>0</v>
      </c>
      <c r="J2222" s="177"/>
      <c r="K2222" s="206"/>
      <c r="L2222" s="206"/>
    </row>
    <row r="2223" spans="1:18" ht="26.4" hidden="1">
      <c r="A2223" s="82" t="s">
        <v>35</v>
      </c>
      <c r="B2223" s="83">
        <v>795</v>
      </c>
      <c r="C2223" s="84" t="s">
        <v>171</v>
      </c>
      <c r="D2223" s="84" t="s">
        <v>27</v>
      </c>
      <c r="E2223" s="84" t="s">
        <v>555</v>
      </c>
      <c r="F2223" s="84" t="s">
        <v>36</v>
      </c>
      <c r="G2223" s="85">
        <f t="shared" ref="G2223:I2225" si="594">G2224</f>
        <v>0</v>
      </c>
      <c r="H2223" s="85">
        <f t="shared" si="594"/>
        <v>0</v>
      </c>
      <c r="I2223" s="85">
        <f t="shared" si="594"/>
        <v>0</v>
      </c>
      <c r="J2223" s="178"/>
      <c r="K2223" s="206"/>
      <c r="L2223" s="206"/>
    </row>
    <row r="2224" spans="1:18" ht="26.4" hidden="1">
      <c r="A2224" s="82" t="s">
        <v>37</v>
      </c>
      <c r="B2224" s="83">
        <v>795</v>
      </c>
      <c r="C2224" s="84" t="s">
        <v>171</v>
      </c>
      <c r="D2224" s="84" t="s">
        <v>27</v>
      </c>
      <c r="E2224" s="84" t="s">
        <v>555</v>
      </c>
      <c r="F2224" s="84" t="s">
        <v>38</v>
      </c>
      <c r="G2224" s="85"/>
      <c r="H2224" s="85"/>
      <c r="I2224" s="85"/>
      <c r="J2224" s="178"/>
      <c r="K2224" s="206"/>
      <c r="L2224" s="206"/>
    </row>
    <row r="2225" spans="1:18" ht="26.4" hidden="1">
      <c r="A2225" s="82" t="s">
        <v>95</v>
      </c>
      <c r="B2225" s="83">
        <v>795</v>
      </c>
      <c r="C2225" s="84" t="s">
        <v>171</v>
      </c>
      <c r="D2225" s="84" t="s">
        <v>27</v>
      </c>
      <c r="E2225" s="84" t="s">
        <v>555</v>
      </c>
      <c r="F2225" s="84" t="s">
        <v>346</v>
      </c>
      <c r="G2225" s="85">
        <f t="shared" si="594"/>
        <v>0</v>
      </c>
      <c r="H2225" s="85">
        <f t="shared" si="594"/>
        <v>0</v>
      </c>
      <c r="I2225" s="85">
        <f t="shared" si="594"/>
        <v>0</v>
      </c>
      <c r="J2225" s="178"/>
      <c r="K2225" s="206"/>
      <c r="L2225" s="206"/>
    </row>
    <row r="2226" spans="1:18" hidden="1">
      <c r="A2226" s="82" t="s">
        <v>347</v>
      </c>
      <c r="B2226" s="83">
        <v>795</v>
      </c>
      <c r="C2226" s="84" t="s">
        <v>171</v>
      </c>
      <c r="D2226" s="84" t="s">
        <v>27</v>
      </c>
      <c r="E2226" s="84" t="s">
        <v>555</v>
      </c>
      <c r="F2226" s="84" t="s">
        <v>348</v>
      </c>
      <c r="G2226" s="85"/>
      <c r="H2226" s="85"/>
      <c r="I2226" s="85"/>
      <c r="J2226" s="178"/>
      <c r="K2226" s="206"/>
      <c r="L2226" s="206"/>
    </row>
    <row r="2227" spans="1:18" s="28" customFormat="1" ht="24.75" hidden="1" customHeight="1">
      <c r="A2227" s="139" t="s">
        <v>167</v>
      </c>
      <c r="B2227" s="149">
        <v>793</v>
      </c>
      <c r="C2227" s="84" t="s">
        <v>171</v>
      </c>
      <c r="D2227" s="84" t="s">
        <v>27</v>
      </c>
      <c r="E2227" s="84" t="s">
        <v>232</v>
      </c>
      <c r="F2227" s="168"/>
      <c r="G2227" s="87">
        <f t="shared" ref="G2227:I2227" si="595">G2228</f>
        <v>0</v>
      </c>
      <c r="H2227" s="87">
        <f t="shared" si="595"/>
        <v>0</v>
      </c>
      <c r="I2227" s="87">
        <f t="shared" si="595"/>
        <v>0</v>
      </c>
      <c r="J2227" s="177"/>
      <c r="K2227" s="216"/>
      <c r="L2227" s="216"/>
      <c r="M2227" s="203"/>
      <c r="N2227" s="203"/>
      <c r="O2227" s="203"/>
      <c r="P2227" s="203"/>
      <c r="Q2227" s="203"/>
      <c r="R2227" s="203"/>
    </row>
    <row r="2228" spans="1:18" ht="26.4" hidden="1">
      <c r="A2228" s="139" t="s">
        <v>167</v>
      </c>
      <c r="B2228" s="83">
        <v>795</v>
      </c>
      <c r="C2228" s="84" t="s">
        <v>171</v>
      </c>
      <c r="D2228" s="84" t="s">
        <v>27</v>
      </c>
      <c r="E2228" s="84" t="s">
        <v>274</v>
      </c>
      <c r="F2228" s="84"/>
      <c r="G2228" s="87">
        <f>G2229+G2231</f>
        <v>0</v>
      </c>
      <c r="H2228" s="87">
        <f>H2229+H2231</f>
        <v>0</v>
      </c>
      <c r="I2228" s="87">
        <f>I2229+I2231</f>
        <v>0</v>
      </c>
      <c r="J2228" s="177"/>
      <c r="K2228" s="206"/>
      <c r="L2228" s="206"/>
    </row>
    <row r="2229" spans="1:18" hidden="1">
      <c r="A2229" s="82"/>
      <c r="B2229" s="83"/>
      <c r="C2229" s="84" t="s">
        <v>171</v>
      </c>
      <c r="D2229" s="84" t="s">
        <v>27</v>
      </c>
      <c r="E2229" s="84" t="s">
        <v>274</v>
      </c>
      <c r="F2229" s="84"/>
      <c r="G2229" s="87"/>
      <c r="H2229" s="87"/>
      <c r="I2229" s="87"/>
      <c r="J2229" s="177"/>
      <c r="K2229" s="206"/>
      <c r="L2229" s="206"/>
    </row>
    <row r="2230" spans="1:18" ht="30.75" hidden="1" customHeight="1">
      <c r="A2230" s="82"/>
      <c r="B2230" s="83"/>
      <c r="C2230" s="84" t="s">
        <v>171</v>
      </c>
      <c r="D2230" s="84" t="s">
        <v>27</v>
      </c>
      <c r="E2230" s="84" t="s">
        <v>274</v>
      </c>
      <c r="F2230" s="84"/>
      <c r="G2230" s="87"/>
      <c r="H2230" s="87"/>
      <c r="I2230" s="87"/>
      <c r="J2230" s="177"/>
      <c r="K2230" s="206"/>
      <c r="L2230" s="206"/>
    </row>
    <row r="2231" spans="1:18" ht="30.75" hidden="1" customHeight="1">
      <c r="A2231" s="82" t="s">
        <v>35</v>
      </c>
      <c r="B2231" s="83">
        <v>795</v>
      </c>
      <c r="C2231" s="84" t="s">
        <v>171</v>
      </c>
      <c r="D2231" s="84" t="s">
        <v>27</v>
      </c>
      <c r="E2231" s="84" t="s">
        <v>274</v>
      </c>
      <c r="F2231" s="84" t="s">
        <v>36</v>
      </c>
      <c r="G2231" s="87">
        <f>G2232</f>
        <v>0</v>
      </c>
      <c r="H2231" s="87">
        <f>H2232</f>
        <v>0</v>
      </c>
      <c r="I2231" s="87">
        <f>I2232</f>
        <v>0</v>
      </c>
      <c r="J2231" s="177"/>
      <c r="K2231" s="206"/>
      <c r="L2231" s="206"/>
    </row>
    <row r="2232" spans="1:18" ht="35.25" hidden="1" customHeight="1">
      <c r="A2232" s="82" t="s">
        <v>37</v>
      </c>
      <c r="B2232" s="83">
        <v>795</v>
      </c>
      <c r="C2232" s="84" t="s">
        <v>171</v>
      </c>
      <c r="D2232" s="84" t="s">
        <v>27</v>
      </c>
      <c r="E2232" s="84" t="s">
        <v>274</v>
      </c>
      <c r="F2232" s="84" t="s">
        <v>38</v>
      </c>
      <c r="G2232" s="87"/>
      <c r="H2232" s="87"/>
      <c r="I2232" s="87"/>
      <c r="J2232" s="177"/>
      <c r="K2232" s="206"/>
      <c r="L2232" s="206"/>
    </row>
    <row r="2233" spans="1:18" s="22" customFormat="1" ht="17.25" hidden="1" customHeight="1">
      <c r="A2233" s="154" t="s">
        <v>283</v>
      </c>
      <c r="B2233" s="270">
        <v>795</v>
      </c>
      <c r="C2233" s="156" t="s">
        <v>171</v>
      </c>
      <c r="D2233" s="156" t="s">
        <v>69</v>
      </c>
      <c r="E2233" s="156"/>
      <c r="F2233" s="156"/>
      <c r="G2233" s="157">
        <f>G2234+G2249</f>
        <v>0</v>
      </c>
      <c r="H2233" s="157">
        <f t="shared" ref="H2233:I2233" si="596">H2234+H2249</f>
        <v>0</v>
      </c>
      <c r="I2233" s="157">
        <f t="shared" si="596"/>
        <v>0</v>
      </c>
      <c r="J2233" s="195"/>
      <c r="K2233" s="206"/>
      <c r="L2233" s="206"/>
      <c r="M2233" s="206"/>
      <c r="N2233" s="206"/>
      <c r="O2233" s="206"/>
      <c r="P2233" s="206"/>
      <c r="Q2233" s="206"/>
      <c r="R2233" s="206"/>
    </row>
    <row r="2234" spans="1:18" ht="52.8" hidden="1">
      <c r="A2234" s="82" t="s">
        <v>478</v>
      </c>
      <c r="B2234" s="83">
        <v>795</v>
      </c>
      <c r="C2234" s="84" t="s">
        <v>171</v>
      </c>
      <c r="D2234" s="84" t="s">
        <v>69</v>
      </c>
      <c r="E2234" s="84" t="s">
        <v>294</v>
      </c>
      <c r="F2234" s="84"/>
      <c r="G2234" s="87">
        <f>G2235+G2238+G2243+G2246</f>
        <v>0</v>
      </c>
      <c r="H2234" s="87">
        <f t="shared" ref="H2234:I2234" si="597">H2235+H2238+H2243+H2246</f>
        <v>0</v>
      </c>
      <c r="I2234" s="87">
        <f t="shared" si="597"/>
        <v>0</v>
      </c>
      <c r="J2234" s="177"/>
      <c r="K2234" s="206"/>
      <c r="L2234" s="206"/>
    </row>
    <row r="2235" spans="1:18" s="46" customFormat="1" ht="17.25" hidden="1" customHeight="1">
      <c r="A2235" s="82" t="s">
        <v>378</v>
      </c>
      <c r="B2235" s="83">
        <v>795</v>
      </c>
      <c r="C2235" s="84" t="s">
        <v>171</v>
      </c>
      <c r="D2235" s="84" t="s">
        <v>69</v>
      </c>
      <c r="E2235" s="84" t="s">
        <v>377</v>
      </c>
      <c r="F2235" s="84"/>
      <c r="G2235" s="87">
        <f t="shared" ref="G2235:I2236" si="598">G2236</f>
        <v>0</v>
      </c>
      <c r="H2235" s="87">
        <f t="shared" si="598"/>
        <v>0</v>
      </c>
      <c r="I2235" s="87">
        <f t="shared" si="598"/>
        <v>0</v>
      </c>
      <c r="J2235" s="177"/>
      <c r="K2235" s="206"/>
      <c r="L2235" s="206"/>
      <c r="M2235" s="221"/>
      <c r="N2235" s="221"/>
      <c r="O2235" s="221"/>
      <c r="P2235" s="221"/>
      <c r="Q2235" s="221"/>
      <c r="R2235" s="221"/>
    </row>
    <row r="2236" spans="1:18" s="46" customFormat="1" ht="17.25" hidden="1" customHeight="1">
      <c r="A2236" s="82" t="s">
        <v>322</v>
      </c>
      <c r="B2236" s="83">
        <v>795</v>
      </c>
      <c r="C2236" s="84" t="s">
        <v>171</v>
      </c>
      <c r="D2236" s="84" t="s">
        <v>69</v>
      </c>
      <c r="E2236" s="84" t="s">
        <v>377</v>
      </c>
      <c r="F2236" s="84" t="s">
        <v>36</v>
      </c>
      <c r="G2236" s="87">
        <f t="shared" si="598"/>
        <v>0</v>
      </c>
      <c r="H2236" s="87">
        <f t="shared" si="598"/>
        <v>0</v>
      </c>
      <c r="I2236" s="87">
        <f t="shared" si="598"/>
        <v>0</v>
      </c>
      <c r="J2236" s="177"/>
      <c r="K2236" s="206"/>
      <c r="L2236" s="206"/>
      <c r="M2236" s="221"/>
      <c r="N2236" s="221"/>
      <c r="O2236" s="221"/>
      <c r="P2236" s="221"/>
      <c r="Q2236" s="221"/>
      <c r="R2236" s="221"/>
    </row>
    <row r="2237" spans="1:18" s="46" customFormat="1" ht="32.25" hidden="1" customHeight="1">
      <c r="A2237" s="82" t="s">
        <v>37</v>
      </c>
      <c r="B2237" s="83">
        <v>795</v>
      </c>
      <c r="C2237" s="84" t="s">
        <v>171</v>
      </c>
      <c r="D2237" s="84" t="s">
        <v>69</v>
      </c>
      <c r="E2237" s="84" t="s">
        <v>377</v>
      </c>
      <c r="F2237" s="84" t="s">
        <v>38</v>
      </c>
      <c r="G2237" s="87"/>
      <c r="H2237" s="87"/>
      <c r="I2237" s="87"/>
      <c r="J2237" s="177"/>
      <c r="K2237" s="206"/>
      <c r="L2237" s="206"/>
      <c r="M2237" s="221"/>
      <c r="N2237" s="221"/>
      <c r="O2237" s="221"/>
      <c r="P2237" s="221"/>
      <c r="Q2237" s="221"/>
      <c r="R2237" s="221"/>
    </row>
    <row r="2238" spans="1:18" hidden="1">
      <c r="A2238" s="82" t="s">
        <v>78</v>
      </c>
      <c r="B2238" s="83">
        <v>795</v>
      </c>
      <c r="C2238" s="84" t="s">
        <v>171</v>
      </c>
      <c r="D2238" s="84" t="s">
        <v>69</v>
      </c>
      <c r="E2238" s="84" t="s">
        <v>99</v>
      </c>
      <c r="F2238" s="84"/>
      <c r="G2238" s="87">
        <f>G2239+G2241</f>
        <v>0</v>
      </c>
      <c r="H2238" s="87">
        <f>H2239+H2241</f>
        <v>0</v>
      </c>
      <c r="I2238" s="87">
        <f>I2239+I2241</f>
        <v>0</v>
      </c>
      <c r="J2238" s="177"/>
      <c r="K2238" s="206"/>
      <c r="L2238" s="206"/>
    </row>
    <row r="2239" spans="1:18" ht="26.4" hidden="1">
      <c r="A2239" s="82" t="s">
        <v>35</v>
      </c>
      <c r="B2239" s="83">
        <v>795</v>
      </c>
      <c r="C2239" s="84" t="s">
        <v>171</v>
      </c>
      <c r="D2239" s="84" t="s">
        <v>69</v>
      </c>
      <c r="E2239" s="84" t="s">
        <v>99</v>
      </c>
      <c r="F2239" s="84" t="s">
        <v>36</v>
      </c>
      <c r="G2239" s="87">
        <f>G2240</f>
        <v>0</v>
      </c>
      <c r="H2239" s="87">
        <f>H2240</f>
        <v>0</v>
      </c>
      <c r="I2239" s="87">
        <f>I2240</f>
        <v>0</v>
      </c>
      <c r="J2239" s="177"/>
      <c r="K2239" s="206"/>
      <c r="L2239" s="206"/>
    </row>
    <row r="2240" spans="1:18" ht="30.75" hidden="1" customHeight="1">
      <c r="A2240" s="82" t="s">
        <v>37</v>
      </c>
      <c r="B2240" s="83">
        <v>795</v>
      </c>
      <c r="C2240" s="84" t="s">
        <v>171</v>
      </c>
      <c r="D2240" s="84" t="s">
        <v>69</v>
      </c>
      <c r="E2240" s="84" t="s">
        <v>99</v>
      </c>
      <c r="F2240" s="84" t="s">
        <v>38</v>
      </c>
      <c r="G2240" s="87"/>
      <c r="H2240" s="87"/>
      <c r="I2240" s="87"/>
      <c r="J2240" s="177"/>
      <c r="K2240" s="206"/>
      <c r="L2240" s="206"/>
    </row>
    <row r="2241" spans="1:18" ht="18" hidden="1" customHeight="1">
      <c r="A2241" s="82" t="s">
        <v>155</v>
      </c>
      <c r="B2241" s="83">
        <v>795</v>
      </c>
      <c r="C2241" s="84" t="s">
        <v>171</v>
      </c>
      <c r="D2241" s="84" t="s">
        <v>69</v>
      </c>
      <c r="E2241" s="84" t="s">
        <v>99</v>
      </c>
      <c r="F2241" s="84" t="s">
        <v>156</v>
      </c>
      <c r="G2241" s="87">
        <f>G2242</f>
        <v>0</v>
      </c>
      <c r="H2241" s="87">
        <f>H2242</f>
        <v>0</v>
      </c>
      <c r="I2241" s="87">
        <f>I2242</f>
        <v>0</v>
      </c>
      <c r="J2241" s="177"/>
      <c r="K2241" s="206"/>
      <c r="L2241" s="206"/>
    </row>
    <row r="2242" spans="1:18" ht="18" hidden="1" customHeight="1">
      <c r="A2242" s="82" t="s">
        <v>176</v>
      </c>
      <c r="B2242" s="83">
        <v>795</v>
      </c>
      <c r="C2242" s="84" t="s">
        <v>171</v>
      </c>
      <c r="D2242" s="84" t="s">
        <v>69</v>
      </c>
      <c r="E2242" s="84" t="s">
        <v>99</v>
      </c>
      <c r="F2242" s="84" t="s">
        <v>177</v>
      </c>
      <c r="G2242" s="87"/>
      <c r="H2242" s="87"/>
      <c r="I2242" s="87"/>
      <c r="J2242" s="177"/>
      <c r="K2242" s="206"/>
      <c r="L2242" s="206"/>
    </row>
    <row r="2243" spans="1:18" ht="26.25" hidden="1" customHeight="1">
      <c r="A2243" s="82" t="s">
        <v>76</v>
      </c>
      <c r="B2243" s="83">
        <v>795</v>
      </c>
      <c r="C2243" s="84" t="s">
        <v>171</v>
      </c>
      <c r="D2243" s="84" t="s">
        <v>69</v>
      </c>
      <c r="E2243" s="84" t="s">
        <v>77</v>
      </c>
      <c r="F2243" s="84"/>
      <c r="G2243" s="87">
        <f t="shared" ref="G2243:I2244" si="599">G2244</f>
        <v>0</v>
      </c>
      <c r="H2243" s="87">
        <f t="shared" si="599"/>
        <v>0</v>
      </c>
      <c r="I2243" s="87">
        <f t="shared" si="599"/>
        <v>0</v>
      </c>
      <c r="J2243" s="177"/>
      <c r="K2243" s="206"/>
      <c r="L2243" s="206"/>
    </row>
    <row r="2244" spans="1:18" ht="26.25" hidden="1" customHeight="1">
      <c r="A2244" s="82" t="s">
        <v>35</v>
      </c>
      <c r="B2244" s="83">
        <v>795</v>
      </c>
      <c r="C2244" s="84" t="s">
        <v>171</v>
      </c>
      <c r="D2244" s="84" t="s">
        <v>69</v>
      </c>
      <c r="E2244" s="84" t="s">
        <v>77</v>
      </c>
      <c r="F2244" s="84" t="s">
        <v>36</v>
      </c>
      <c r="G2244" s="87">
        <f t="shared" si="599"/>
        <v>0</v>
      </c>
      <c r="H2244" s="87">
        <f t="shared" si="599"/>
        <v>0</v>
      </c>
      <c r="I2244" s="87">
        <f t="shared" si="599"/>
        <v>0</v>
      </c>
      <c r="J2244" s="177"/>
      <c r="K2244" s="206"/>
      <c r="L2244" s="206"/>
    </row>
    <row r="2245" spans="1:18" ht="26.4" hidden="1">
      <c r="A2245" s="82" t="s">
        <v>37</v>
      </c>
      <c r="B2245" s="83">
        <v>795</v>
      </c>
      <c r="C2245" s="84" t="s">
        <v>171</v>
      </c>
      <c r="D2245" s="84" t="s">
        <v>69</v>
      </c>
      <c r="E2245" s="84" t="s">
        <v>77</v>
      </c>
      <c r="F2245" s="84" t="s">
        <v>38</v>
      </c>
      <c r="G2245" s="87"/>
      <c r="H2245" s="87"/>
      <c r="I2245" s="87"/>
      <c r="J2245" s="177"/>
      <c r="K2245" s="206"/>
      <c r="L2245" s="206"/>
    </row>
    <row r="2246" spans="1:18" ht="30.75" hidden="1" customHeight="1">
      <c r="A2246" s="82" t="s">
        <v>681</v>
      </c>
      <c r="B2246" s="83">
        <v>795</v>
      </c>
      <c r="C2246" s="84" t="s">
        <v>171</v>
      </c>
      <c r="D2246" s="84" t="s">
        <v>69</v>
      </c>
      <c r="E2246" s="84" t="s">
        <v>414</v>
      </c>
      <c r="F2246" s="84"/>
      <c r="G2246" s="87">
        <f t="shared" ref="G2246:I2247" si="600">G2247</f>
        <v>0</v>
      </c>
      <c r="H2246" s="87">
        <f t="shared" si="600"/>
        <v>0</v>
      </c>
      <c r="I2246" s="87">
        <f t="shared" si="600"/>
        <v>0</v>
      </c>
      <c r="J2246" s="177"/>
      <c r="K2246" s="206"/>
      <c r="L2246" s="206"/>
    </row>
    <row r="2247" spans="1:18" ht="30.75" hidden="1" customHeight="1">
      <c r="A2247" s="82" t="s">
        <v>35</v>
      </c>
      <c r="B2247" s="83">
        <v>795</v>
      </c>
      <c r="C2247" s="84" t="s">
        <v>171</v>
      </c>
      <c r="D2247" s="84" t="s">
        <v>69</v>
      </c>
      <c r="E2247" s="84" t="s">
        <v>414</v>
      </c>
      <c r="F2247" s="84" t="s">
        <v>36</v>
      </c>
      <c r="G2247" s="87">
        <f t="shared" si="600"/>
        <v>0</v>
      </c>
      <c r="H2247" s="87">
        <f t="shared" si="600"/>
        <v>0</v>
      </c>
      <c r="I2247" s="87">
        <f t="shared" si="600"/>
        <v>0</v>
      </c>
      <c r="J2247" s="177"/>
      <c r="K2247" s="206"/>
      <c r="L2247" s="206"/>
    </row>
    <row r="2248" spans="1:18" ht="30.75" hidden="1" customHeight="1">
      <c r="A2248" s="82" t="s">
        <v>37</v>
      </c>
      <c r="B2248" s="83">
        <v>795</v>
      </c>
      <c r="C2248" s="84" t="s">
        <v>171</v>
      </c>
      <c r="D2248" s="84" t="s">
        <v>69</v>
      </c>
      <c r="E2248" s="84" t="s">
        <v>414</v>
      </c>
      <c r="F2248" s="84" t="s">
        <v>38</v>
      </c>
      <c r="G2248" s="87"/>
      <c r="H2248" s="87"/>
      <c r="I2248" s="87"/>
      <c r="J2248" s="177"/>
      <c r="K2248" s="206"/>
      <c r="L2248" s="206"/>
    </row>
    <row r="2249" spans="1:18" ht="44.25" hidden="1" customHeight="1">
      <c r="A2249" s="82" t="s">
        <v>461</v>
      </c>
      <c r="B2249" s="83">
        <v>795</v>
      </c>
      <c r="C2249" s="84" t="s">
        <v>171</v>
      </c>
      <c r="D2249" s="84" t="s">
        <v>69</v>
      </c>
      <c r="E2249" s="84" t="s">
        <v>138</v>
      </c>
      <c r="F2249" s="84"/>
      <c r="G2249" s="87">
        <f>G2250+G2253</f>
        <v>0</v>
      </c>
      <c r="H2249" s="87">
        <f t="shared" ref="H2249:I2249" si="601">H2250+H2253</f>
        <v>0</v>
      </c>
      <c r="I2249" s="87">
        <f t="shared" si="601"/>
        <v>0</v>
      </c>
      <c r="J2249" s="177"/>
      <c r="K2249" s="206"/>
      <c r="L2249" s="206"/>
    </row>
    <row r="2250" spans="1:18" s="22" customFormat="1" ht="36" hidden="1" customHeight="1">
      <c r="A2250" s="82" t="s">
        <v>628</v>
      </c>
      <c r="B2250" s="149">
        <v>795</v>
      </c>
      <c r="C2250" s="84" t="s">
        <v>171</v>
      </c>
      <c r="D2250" s="84" t="s">
        <v>69</v>
      </c>
      <c r="E2250" s="84" t="s">
        <v>629</v>
      </c>
      <c r="F2250" s="156"/>
      <c r="G2250" s="87">
        <f>G2251</f>
        <v>0</v>
      </c>
      <c r="H2250" s="87">
        <f t="shared" ref="H2250:I2251" si="602">H2251</f>
        <v>0</v>
      </c>
      <c r="I2250" s="87">
        <f t="shared" si="602"/>
        <v>0</v>
      </c>
      <c r="J2250" s="177"/>
      <c r="K2250" s="206"/>
      <c r="L2250" s="206"/>
      <c r="M2250" s="206"/>
      <c r="N2250" s="206"/>
      <c r="O2250" s="206"/>
      <c r="P2250" s="206"/>
      <c r="Q2250" s="206"/>
      <c r="R2250" s="206"/>
    </row>
    <row r="2251" spans="1:18" s="22" customFormat="1" ht="24" hidden="1" customHeight="1">
      <c r="A2251" s="82" t="s">
        <v>155</v>
      </c>
      <c r="B2251" s="149">
        <v>795</v>
      </c>
      <c r="C2251" s="84" t="s">
        <v>171</v>
      </c>
      <c r="D2251" s="84" t="s">
        <v>69</v>
      </c>
      <c r="E2251" s="84" t="s">
        <v>629</v>
      </c>
      <c r="F2251" s="84" t="s">
        <v>156</v>
      </c>
      <c r="G2251" s="87">
        <f>G2252</f>
        <v>0</v>
      </c>
      <c r="H2251" s="87">
        <f t="shared" si="602"/>
        <v>0</v>
      </c>
      <c r="I2251" s="87">
        <f t="shared" si="602"/>
        <v>0</v>
      </c>
      <c r="J2251" s="177"/>
      <c r="K2251" s="206"/>
      <c r="L2251" s="206"/>
      <c r="M2251" s="206"/>
      <c r="N2251" s="206"/>
      <c r="O2251" s="206"/>
      <c r="P2251" s="206"/>
      <c r="Q2251" s="206"/>
      <c r="R2251" s="206"/>
    </row>
    <row r="2252" spans="1:18" s="22" customFormat="1" ht="24" hidden="1" customHeight="1">
      <c r="A2252" s="82" t="s">
        <v>176</v>
      </c>
      <c r="B2252" s="149">
        <v>795</v>
      </c>
      <c r="C2252" s="84" t="s">
        <v>171</v>
      </c>
      <c r="D2252" s="84" t="s">
        <v>69</v>
      </c>
      <c r="E2252" s="84" t="s">
        <v>629</v>
      </c>
      <c r="F2252" s="84" t="s">
        <v>177</v>
      </c>
      <c r="G2252" s="87"/>
      <c r="H2252" s="87">
        <v>0</v>
      </c>
      <c r="I2252" s="87">
        <v>0</v>
      </c>
      <c r="J2252" s="177"/>
      <c r="K2252" s="206"/>
      <c r="L2252" s="206"/>
      <c r="M2252" s="206"/>
      <c r="N2252" s="206"/>
      <c r="O2252" s="206"/>
      <c r="P2252" s="206"/>
      <c r="Q2252" s="206"/>
      <c r="R2252" s="206"/>
    </row>
    <row r="2253" spans="1:18" ht="50.25" hidden="1" customHeight="1">
      <c r="A2253" s="82" t="s">
        <v>400</v>
      </c>
      <c r="B2253" s="83">
        <v>795</v>
      </c>
      <c r="C2253" s="84" t="s">
        <v>171</v>
      </c>
      <c r="D2253" s="84" t="s">
        <v>69</v>
      </c>
      <c r="E2253" s="84" t="s">
        <v>399</v>
      </c>
      <c r="F2253" s="84"/>
      <c r="G2253" s="87">
        <f>G2254</f>
        <v>0</v>
      </c>
      <c r="H2253" s="87">
        <f t="shared" ref="H2253:I2254" si="603">H2254</f>
        <v>0</v>
      </c>
      <c r="I2253" s="87">
        <f t="shared" si="603"/>
        <v>0</v>
      </c>
      <c r="J2253" s="177"/>
      <c r="K2253" s="206"/>
      <c r="L2253" s="206"/>
    </row>
    <row r="2254" spans="1:18" ht="23.25" hidden="1" customHeight="1">
      <c r="A2254" s="82" t="s">
        <v>155</v>
      </c>
      <c r="B2254" s="83">
        <v>795</v>
      </c>
      <c r="C2254" s="84" t="s">
        <v>171</v>
      </c>
      <c r="D2254" s="84" t="s">
        <v>69</v>
      </c>
      <c r="E2254" s="84" t="s">
        <v>399</v>
      </c>
      <c r="F2254" s="84" t="s">
        <v>156</v>
      </c>
      <c r="G2254" s="87">
        <f>G2255</f>
        <v>0</v>
      </c>
      <c r="H2254" s="87">
        <f t="shared" si="603"/>
        <v>0</v>
      </c>
      <c r="I2254" s="87">
        <f t="shared" si="603"/>
        <v>0</v>
      </c>
      <c r="J2254" s="177"/>
      <c r="K2254" s="206"/>
      <c r="L2254" s="206"/>
    </row>
    <row r="2255" spans="1:18" ht="23.25" hidden="1" customHeight="1">
      <c r="A2255" s="82" t="s">
        <v>176</v>
      </c>
      <c r="B2255" s="83">
        <v>795</v>
      </c>
      <c r="C2255" s="84" t="s">
        <v>171</v>
      </c>
      <c r="D2255" s="84" t="s">
        <v>69</v>
      </c>
      <c r="E2255" s="84" t="s">
        <v>399</v>
      </c>
      <c r="F2255" s="84" t="s">
        <v>177</v>
      </c>
      <c r="G2255" s="87"/>
      <c r="H2255" s="85"/>
      <c r="I2255" s="85"/>
      <c r="J2255" s="178"/>
      <c r="K2255" s="206"/>
      <c r="L2255" s="206"/>
    </row>
    <row r="2256" spans="1:18" s="22" customFormat="1" ht="26.4" hidden="1">
      <c r="A2256" s="154" t="s">
        <v>571</v>
      </c>
      <c r="B2256" s="270">
        <v>795</v>
      </c>
      <c r="C2256" s="156" t="s">
        <v>171</v>
      </c>
      <c r="D2256" s="156" t="s">
        <v>171</v>
      </c>
      <c r="E2256" s="156"/>
      <c r="F2256" s="156"/>
      <c r="G2256" s="157">
        <f>G2257+G2280</f>
        <v>0</v>
      </c>
      <c r="H2256" s="157">
        <f t="shared" ref="H2256:I2256" si="604">H2257</f>
        <v>0</v>
      </c>
      <c r="I2256" s="157">
        <f t="shared" si="604"/>
        <v>0</v>
      </c>
      <c r="J2256" s="195"/>
      <c r="K2256" s="206"/>
      <c r="L2256" s="206"/>
      <c r="M2256" s="206"/>
      <c r="N2256" s="206"/>
      <c r="O2256" s="206"/>
      <c r="P2256" s="206"/>
      <c r="Q2256" s="206"/>
      <c r="R2256" s="206"/>
    </row>
    <row r="2257" spans="1:12" ht="54" hidden="1" customHeight="1">
      <c r="A2257" s="82" t="s">
        <v>478</v>
      </c>
      <c r="B2257" s="83">
        <v>795</v>
      </c>
      <c r="C2257" s="84" t="s">
        <v>171</v>
      </c>
      <c r="D2257" s="84" t="s">
        <v>171</v>
      </c>
      <c r="E2257" s="84" t="s">
        <v>294</v>
      </c>
      <c r="F2257" s="84"/>
      <c r="G2257" s="87">
        <f>G2258+G2265+G2270+G2281</f>
        <v>0</v>
      </c>
      <c r="H2257" s="87">
        <f t="shared" ref="H2257:I2257" si="605">H2261+H2270+H2275+H2258</f>
        <v>0</v>
      </c>
      <c r="I2257" s="87">
        <f t="shared" si="605"/>
        <v>0</v>
      </c>
      <c r="J2257" s="177"/>
      <c r="K2257" s="206"/>
      <c r="L2257" s="206"/>
    </row>
    <row r="2258" spans="1:12" ht="73.5" hidden="1" customHeight="1">
      <c r="A2258" s="139" t="s">
        <v>692</v>
      </c>
      <c r="B2258" s="83">
        <v>795</v>
      </c>
      <c r="C2258" s="84" t="s">
        <v>171</v>
      </c>
      <c r="D2258" s="84" t="s">
        <v>171</v>
      </c>
      <c r="E2258" s="84" t="s">
        <v>699</v>
      </c>
      <c r="F2258" s="84"/>
      <c r="G2258" s="87">
        <f>G2259</f>
        <v>0</v>
      </c>
      <c r="H2258" s="85">
        <v>0</v>
      </c>
      <c r="I2258" s="85">
        <v>0</v>
      </c>
      <c r="J2258" s="178"/>
      <c r="K2258" s="206"/>
      <c r="L2258" s="206"/>
    </row>
    <row r="2259" spans="1:12" ht="21" hidden="1" customHeight="1">
      <c r="A2259" s="82" t="s">
        <v>155</v>
      </c>
      <c r="B2259" s="83">
        <v>795</v>
      </c>
      <c r="C2259" s="84" t="s">
        <v>171</v>
      </c>
      <c r="D2259" s="84" t="s">
        <v>171</v>
      </c>
      <c r="E2259" s="84" t="s">
        <v>699</v>
      </c>
      <c r="F2259" s="84" t="s">
        <v>156</v>
      </c>
      <c r="G2259" s="87">
        <f>G2260</f>
        <v>0</v>
      </c>
      <c r="H2259" s="85">
        <v>0</v>
      </c>
      <c r="I2259" s="85">
        <v>0</v>
      </c>
      <c r="J2259" s="178"/>
      <c r="K2259" s="206"/>
      <c r="L2259" s="206"/>
    </row>
    <row r="2260" spans="1:12" ht="20.25" hidden="1" customHeight="1">
      <c r="A2260" s="82" t="s">
        <v>168</v>
      </c>
      <c r="B2260" s="83">
        <v>795</v>
      </c>
      <c r="C2260" s="84" t="s">
        <v>171</v>
      </c>
      <c r="D2260" s="84" t="s">
        <v>171</v>
      </c>
      <c r="E2260" s="84" t="s">
        <v>699</v>
      </c>
      <c r="F2260" s="84" t="s">
        <v>169</v>
      </c>
      <c r="G2260" s="87"/>
      <c r="H2260" s="85"/>
      <c r="I2260" s="85"/>
      <c r="J2260" s="178"/>
      <c r="K2260" s="206"/>
      <c r="L2260" s="206"/>
    </row>
    <row r="2261" spans="1:12" ht="25.5" hidden="1" customHeight="1">
      <c r="A2261" s="139" t="s">
        <v>610</v>
      </c>
      <c r="B2261" s="83">
        <v>795</v>
      </c>
      <c r="C2261" s="84" t="s">
        <v>171</v>
      </c>
      <c r="D2261" s="84" t="s">
        <v>171</v>
      </c>
      <c r="E2261" s="84" t="s">
        <v>607</v>
      </c>
      <c r="F2261" s="84"/>
      <c r="G2261" s="87">
        <f>G2262</f>
        <v>0</v>
      </c>
      <c r="H2261" s="85">
        <v>0</v>
      </c>
      <c r="I2261" s="85">
        <v>0</v>
      </c>
      <c r="J2261" s="178"/>
      <c r="K2261" s="206"/>
      <c r="L2261" s="206"/>
    </row>
    <row r="2262" spans="1:12" ht="39.75" hidden="1" customHeight="1">
      <c r="A2262" s="139" t="s">
        <v>609</v>
      </c>
      <c r="B2262" s="83">
        <v>795</v>
      </c>
      <c r="C2262" s="84" t="s">
        <v>171</v>
      </c>
      <c r="D2262" s="84" t="s">
        <v>171</v>
      </c>
      <c r="E2262" s="84" t="s">
        <v>608</v>
      </c>
      <c r="F2262" s="84"/>
      <c r="G2262" s="87">
        <f>G2263</f>
        <v>0</v>
      </c>
      <c r="H2262" s="85">
        <v>0</v>
      </c>
      <c r="I2262" s="85">
        <v>0</v>
      </c>
      <c r="J2262" s="178"/>
      <c r="K2262" s="206"/>
      <c r="L2262" s="206"/>
    </row>
    <row r="2263" spans="1:12" ht="30.75" hidden="1" customHeight="1">
      <c r="A2263" s="82" t="s">
        <v>95</v>
      </c>
      <c r="B2263" s="83">
        <v>795</v>
      </c>
      <c r="C2263" s="84" t="s">
        <v>171</v>
      </c>
      <c r="D2263" s="84" t="s">
        <v>171</v>
      </c>
      <c r="E2263" s="84" t="s">
        <v>608</v>
      </c>
      <c r="F2263" s="84" t="s">
        <v>346</v>
      </c>
      <c r="G2263" s="87">
        <f>G2264</f>
        <v>0</v>
      </c>
      <c r="H2263" s="85">
        <v>0</v>
      </c>
      <c r="I2263" s="85">
        <v>0</v>
      </c>
      <c r="J2263" s="178"/>
      <c r="K2263" s="206"/>
      <c r="L2263" s="206"/>
    </row>
    <row r="2264" spans="1:12" ht="30.75" hidden="1" customHeight="1">
      <c r="A2264" s="82" t="s">
        <v>347</v>
      </c>
      <c r="B2264" s="83">
        <v>795</v>
      </c>
      <c r="C2264" s="84" t="s">
        <v>171</v>
      </c>
      <c r="D2264" s="84" t="s">
        <v>171</v>
      </c>
      <c r="E2264" s="84" t="s">
        <v>608</v>
      </c>
      <c r="F2264" s="84" t="s">
        <v>348</v>
      </c>
      <c r="G2264" s="87"/>
      <c r="H2264" s="85">
        <v>0</v>
      </c>
      <c r="I2264" s="85">
        <v>0</v>
      </c>
      <c r="J2264" s="178"/>
      <c r="K2264" s="206"/>
      <c r="L2264" s="206"/>
    </row>
    <row r="2265" spans="1:12" ht="55.5" hidden="1" customHeight="1">
      <c r="A2265" s="139" t="s">
        <v>716</v>
      </c>
      <c r="B2265" s="83">
        <v>795</v>
      </c>
      <c r="C2265" s="84" t="s">
        <v>171</v>
      </c>
      <c r="D2265" s="84" t="s">
        <v>171</v>
      </c>
      <c r="E2265" s="84" t="s">
        <v>700</v>
      </c>
      <c r="F2265" s="84"/>
      <c r="G2265" s="87">
        <f>G2266+G2268</f>
        <v>0</v>
      </c>
      <c r="H2265" s="87">
        <f t="shared" ref="H2265:I2265" si="606">H2266+H2268</f>
        <v>0</v>
      </c>
      <c r="I2265" s="87">
        <f t="shared" si="606"/>
        <v>0</v>
      </c>
      <c r="J2265" s="177"/>
      <c r="K2265" s="206"/>
      <c r="L2265" s="206"/>
    </row>
    <row r="2266" spans="1:12" ht="27" hidden="1" customHeight="1">
      <c r="A2266" s="82" t="s">
        <v>95</v>
      </c>
      <c r="B2266" s="83">
        <v>795</v>
      </c>
      <c r="C2266" s="84" t="s">
        <v>171</v>
      </c>
      <c r="D2266" s="84" t="s">
        <v>171</v>
      </c>
      <c r="E2266" s="84" t="s">
        <v>593</v>
      </c>
      <c r="F2266" s="84" t="s">
        <v>346</v>
      </c>
      <c r="G2266" s="87">
        <f>G2267</f>
        <v>0</v>
      </c>
      <c r="H2266" s="85">
        <f>H2267</f>
        <v>0</v>
      </c>
      <c r="I2266" s="85">
        <v>0</v>
      </c>
      <c r="J2266" s="178"/>
      <c r="K2266" s="206"/>
      <c r="L2266" s="206"/>
    </row>
    <row r="2267" spans="1:12" ht="18.75" hidden="1" customHeight="1">
      <c r="A2267" s="82" t="s">
        <v>347</v>
      </c>
      <c r="B2267" s="83">
        <v>795</v>
      </c>
      <c r="C2267" s="84" t="s">
        <v>171</v>
      </c>
      <c r="D2267" s="84" t="s">
        <v>171</v>
      </c>
      <c r="E2267" s="84" t="s">
        <v>593</v>
      </c>
      <c r="F2267" s="84" t="s">
        <v>348</v>
      </c>
      <c r="G2267" s="87"/>
      <c r="H2267" s="85"/>
      <c r="I2267" s="85">
        <v>0</v>
      </c>
      <c r="J2267" s="178"/>
      <c r="K2267" s="206"/>
      <c r="L2267" s="206"/>
    </row>
    <row r="2268" spans="1:12" ht="39.75" hidden="1" customHeight="1">
      <c r="A2268" s="82" t="s">
        <v>35</v>
      </c>
      <c r="B2268" s="83">
        <v>795</v>
      </c>
      <c r="C2268" s="84" t="s">
        <v>171</v>
      </c>
      <c r="D2268" s="84" t="s">
        <v>171</v>
      </c>
      <c r="E2268" s="84" t="s">
        <v>701</v>
      </c>
      <c r="F2268" s="84" t="s">
        <v>346</v>
      </c>
      <c r="G2268" s="87">
        <f>G2269</f>
        <v>0</v>
      </c>
      <c r="H2268" s="85"/>
      <c r="I2268" s="85"/>
      <c r="J2268" s="178"/>
      <c r="K2268" s="206"/>
      <c r="L2268" s="206"/>
    </row>
    <row r="2269" spans="1:12" ht="39" hidden="1" customHeight="1">
      <c r="A2269" s="82" t="s">
        <v>37</v>
      </c>
      <c r="B2269" s="83">
        <v>795</v>
      </c>
      <c r="C2269" s="84" t="s">
        <v>171</v>
      </c>
      <c r="D2269" s="84" t="s">
        <v>171</v>
      </c>
      <c r="E2269" s="84" t="s">
        <v>700</v>
      </c>
      <c r="F2269" s="84" t="s">
        <v>348</v>
      </c>
      <c r="G2269" s="87">
        <f>358104.72+400000-758104.72</f>
        <v>0</v>
      </c>
      <c r="H2269" s="85"/>
      <c r="I2269" s="85"/>
      <c r="J2269" s="178"/>
      <c r="K2269" s="206"/>
      <c r="L2269" s="206"/>
    </row>
    <row r="2270" spans="1:12" ht="57" hidden="1" customHeight="1">
      <c r="A2270" s="139" t="s">
        <v>716</v>
      </c>
      <c r="B2270" s="83">
        <v>795</v>
      </c>
      <c r="C2270" s="84" t="s">
        <v>171</v>
      </c>
      <c r="D2270" s="84" t="s">
        <v>171</v>
      </c>
      <c r="E2270" s="84" t="s">
        <v>593</v>
      </c>
      <c r="F2270" s="84"/>
      <c r="G2270" s="87">
        <f>G2271+G2273</f>
        <v>0</v>
      </c>
      <c r="H2270" s="87">
        <f t="shared" ref="H2270:I2270" si="607">H2271+H2273</f>
        <v>0</v>
      </c>
      <c r="I2270" s="87">
        <f t="shared" si="607"/>
        <v>0</v>
      </c>
      <c r="J2270" s="177"/>
      <c r="K2270" s="206"/>
      <c r="L2270" s="206"/>
    </row>
    <row r="2271" spans="1:12" ht="27" hidden="1" customHeight="1">
      <c r="A2271" s="82" t="s">
        <v>95</v>
      </c>
      <c r="B2271" s="83">
        <v>795</v>
      </c>
      <c r="C2271" s="84" t="s">
        <v>171</v>
      </c>
      <c r="D2271" s="84" t="s">
        <v>171</v>
      </c>
      <c r="E2271" s="84" t="s">
        <v>593</v>
      </c>
      <c r="F2271" s="84" t="s">
        <v>346</v>
      </c>
      <c r="G2271" s="87">
        <f>G2272</f>
        <v>0</v>
      </c>
      <c r="H2271" s="85">
        <f>H2272</f>
        <v>0</v>
      </c>
      <c r="I2271" s="85">
        <v>0</v>
      </c>
      <c r="J2271" s="178"/>
      <c r="K2271" s="206"/>
      <c r="L2271" s="206"/>
    </row>
    <row r="2272" spans="1:12" ht="18.75" hidden="1" customHeight="1">
      <c r="A2272" s="82" t="s">
        <v>347</v>
      </c>
      <c r="B2272" s="83">
        <v>795</v>
      </c>
      <c r="C2272" s="84" t="s">
        <v>171</v>
      </c>
      <c r="D2272" s="84" t="s">
        <v>171</v>
      </c>
      <c r="E2272" s="84" t="s">
        <v>593</v>
      </c>
      <c r="F2272" s="84" t="s">
        <v>348</v>
      </c>
      <c r="G2272" s="87"/>
      <c r="H2272" s="85"/>
      <c r="I2272" s="85">
        <v>0</v>
      </c>
      <c r="J2272" s="178"/>
      <c r="K2272" s="206"/>
      <c r="L2272" s="206"/>
    </row>
    <row r="2273" spans="1:18" ht="30" hidden="1" customHeight="1">
      <c r="A2273" s="82" t="s">
        <v>35</v>
      </c>
      <c r="B2273" s="83">
        <v>795</v>
      </c>
      <c r="C2273" s="84" t="s">
        <v>171</v>
      </c>
      <c r="D2273" s="84" t="s">
        <v>171</v>
      </c>
      <c r="E2273" s="84" t="s">
        <v>593</v>
      </c>
      <c r="F2273" s="84" t="s">
        <v>346</v>
      </c>
      <c r="G2273" s="87">
        <f>G2274</f>
        <v>0</v>
      </c>
      <c r="H2273" s="85">
        <v>0</v>
      </c>
      <c r="I2273" s="85">
        <v>0</v>
      </c>
      <c r="J2273" s="178"/>
      <c r="K2273" s="206"/>
      <c r="L2273" s="206"/>
    </row>
    <row r="2274" spans="1:18" ht="30.75" hidden="1" customHeight="1">
      <c r="A2274" s="82" t="s">
        <v>37</v>
      </c>
      <c r="B2274" s="83">
        <v>795</v>
      </c>
      <c r="C2274" s="84" t="s">
        <v>171</v>
      </c>
      <c r="D2274" s="84" t="s">
        <v>171</v>
      </c>
      <c r="E2274" s="84" t="s">
        <v>593</v>
      </c>
      <c r="F2274" s="84" t="s">
        <v>348</v>
      </c>
      <c r="G2274" s="87"/>
      <c r="H2274" s="85"/>
      <c r="I2274" s="85"/>
      <c r="J2274" s="178"/>
      <c r="K2274" s="206"/>
      <c r="L2274" s="206"/>
    </row>
    <row r="2275" spans="1:18" s="3" customFormat="1" ht="33.75" hidden="1" customHeight="1">
      <c r="A2275" s="82" t="s">
        <v>493</v>
      </c>
      <c r="B2275" s="83">
        <v>795</v>
      </c>
      <c r="C2275" s="84" t="s">
        <v>171</v>
      </c>
      <c r="D2275" s="84" t="s">
        <v>171</v>
      </c>
      <c r="E2275" s="84" t="s">
        <v>494</v>
      </c>
      <c r="F2275" s="84"/>
      <c r="G2275" s="87">
        <f>G2276</f>
        <v>0</v>
      </c>
      <c r="H2275" s="85">
        <v>0</v>
      </c>
      <c r="I2275" s="85">
        <v>0</v>
      </c>
      <c r="J2275" s="178"/>
      <c r="K2275" s="206"/>
      <c r="L2275" s="206"/>
      <c r="M2275" s="198"/>
      <c r="N2275" s="198"/>
      <c r="O2275" s="198"/>
      <c r="P2275" s="198"/>
      <c r="Q2275" s="198"/>
      <c r="R2275" s="198"/>
    </row>
    <row r="2276" spans="1:18" s="3" customFormat="1" ht="38.25" hidden="1" customHeight="1">
      <c r="A2276" s="82" t="s">
        <v>35</v>
      </c>
      <c r="B2276" s="83">
        <v>795</v>
      </c>
      <c r="C2276" s="84" t="s">
        <v>171</v>
      </c>
      <c r="D2276" s="84" t="s">
        <v>171</v>
      </c>
      <c r="E2276" s="84" t="s">
        <v>494</v>
      </c>
      <c r="F2276" s="84" t="s">
        <v>36</v>
      </c>
      <c r="G2276" s="87">
        <f>G2277</f>
        <v>0</v>
      </c>
      <c r="H2276" s="85">
        <v>0</v>
      </c>
      <c r="I2276" s="85">
        <v>0</v>
      </c>
      <c r="J2276" s="178"/>
      <c r="K2276" s="206"/>
      <c r="L2276" s="206"/>
      <c r="M2276" s="198"/>
      <c r="N2276" s="198"/>
      <c r="O2276" s="198"/>
      <c r="P2276" s="198"/>
      <c r="Q2276" s="198"/>
      <c r="R2276" s="198"/>
    </row>
    <row r="2277" spans="1:18" s="3" customFormat="1" ht="38.25" hidden="1" customHeight="1">
      <c r="A2277" s="82" t="s">
        <v>37</v>
      </c>
      <c r="B2277" s="83">
        <v>795</v>
      </c>
      <c r="C2277" s="84" t="s">
        <v>171</v>
      </c>
      <c r="D2277" s="84" t="s">
        <v>171</v>
      </c>
      <c r="E2277" s="84" t="s">
        <v>494</v>
      </c>
      <c r="F2277" s="84" t="s">
        <v>38</v>
      </c>
      <c r="G2277" s="87"/>
      <c r="H2277" s="85">
        <v>0</v>
      </c>
      <c r="I2277" s="85">
        <v>0</v>
      </c>
      <c r="J2277" s="178"/>
      <c r="K2277" s="206"/>
      <c r="L2277" s="206"/>
      <c r="M2277" s="198"/>
      <c r="N2277" s="198"/>
      <c r="O2277" s="198"/>
      <c r="P2277" s="198"/>
      <c r="Q2277" s="198"/>
      <c r="R2277" s="198"/>
    </row>
    <row r="2278" spans="1:18" ht="57" hidden="1" customHeight="1">
      <c r="A2278" s="139" t="s">
        <v>849</v>
      </c>
      <c r="B2278" s="83">
        <v>795</v>
      </c>
      <c r="C2278" s="84" t="s">
        <v>171</v>
      </c>
      <c r="D2278" s="84" t="s">
        <v>171</v>
      </c>
      <c r="E2278" s="84" t="s">
        <v>848</v>
      </c>
      <c r="F2278" s="84"/>
      <c r="G2278" s="87">
        <f>G2279</f>
        <v>0</v>
      </c>
      <c r="H2278" s="87">
        <f t="shared" ref="H2278:I2278" si="608">H2279+H2281</f>
        <v>0</v>
      </c>
      <c r="I2278" s="87">
        <f t="shared" si="608"/>
        <v>0</v>
      </c>
      <c r="J2278" s="177"/>
      <c r="K2278" s="206"/>
      <c r="L2278" s="206"/>
    </row>
    <row r="2279" spans="1:18" ht="27" hidden="1" customHeight="1">
      <c r="A2279" s="82" t="s">
        <v>62</v>
      </c>
      <c r="B2279" s="83">
        <v>795</v>
      </c>
      <c r="C2279" s="84" t="s">
        <v>171</v>
      </c>
      <c r="D2279" s="84" t="s">
        <v>171</v>
      </c>
      <c r="E2279" s="84" t="s">
        <v>848</v>
      </c>
      <c r="F2279" s="84" t="s">
        <v>63</v>
      </c>
      <c r="G2279" s="87">
        <f>G2280</f>
        <v>0</v>
      </c>
      <c r="H2279" s="85">
        <f>H2280</f>
        <v>0</v>
      </c>
      <c r="I2279" s="85">
        <v>0</v>
      </c>
      <c r="J2279" s="178"/>
      <c r="K2279" s="206"/>
      <c r="L2279" s="206"/>
    </row>
    <row r="2280" spans="1:18" ht="18.75" hidden="1" customHeight="1">
      <c r="A2280" s="82" t="s">
        <v>178</v>
      </c>
      <c r="B2280" s="83">
        <v>795</v>
      </c>
      <c r="C2280" s="84" t="s">
        <v>171</v>
      </c>
      <c r="D2280" s="84" t="s">
        <v>171</v>
      </c>
      <c r="E2280" s="84" t="s">
        <v>848</v>
      </c>
      <c r="F2280" s="84" t="s">
        <v>179</v>
      </c>
      <c r="G2280" s="87"/>
      <c r="H2280" s="85"/>
      <c r="I2280" s="85">
        <v>0</v>
      </c>
      <c r="J2280" s="178"/>
      <c r="K2280" s="206"/>
      <c r="L2280" s="206"/>
    </row>
    <row r="2281" spans="1:18" s="3" customFormat="1" ht="72" hidden="1" customHeight="1">
      <c r="A2281" s="82" t="s">
        <v>800</v>
      </c>
      <c r="B2281" s="83">
        <v>795</v>
      </c>
      <c r="C2281" s="84" t="s">
        <v>171</v>
      </c>
      <c r="D2281" s="84" t="s">
        <v>171</v>
      </c>
      <c r="E2281" s="84" t="s">
        <v>698</v>
      </c>
      <c r="F2281" s="84"/>
      <c r="G2281" s="87"/>
      <c r="H2281" s="85">
        <f>H2282</f>
        <v>0</v>
      </c>
      <c r="I2281" s="85">
        <f>I2282</f>
        <v>0</v>
      </c>
      <c r="J2281" s="178"/>
      <c r="K2281" s="206"/>
      <c r="L2281" s="206"/>
      <c r="M2281" s="198"/>
      <c r="N2281" s="198"/>
      <c r="O2281" s="198"/>
      <c r="P2281" s="198"/>
      <c r="Q2281" s="198"/>
      <c r="R2281" s="198"/>
    </row>
    <row r="2282" spans="1:18" s="3" customFormat="1" ht="38.25" hidden="1" customHeight="1">
      <c r="A2282" s="82" t="s">
        <v>155</v>
      </c>
      <c r="B2282" s="83">
        <v>795</v>
      </c>
      <c r="C2282" s="84" t="s">
        <v>171</v>
      </c>
      <c r="D2282" s="84" t="s">
        <v>171</v>
      </c>
      <c r="E2282" s="84" t="s">
        <v>698</v>
      </c>
      <c r="F2282" s="84" t="s">
        <v>156</v>
      </c>
      <c r="G2282" s="87">
        <f>G2283</f>
        <v>0</v>
      </c>
      <c r="H2282" s="85">
        <f>H2283</f>
        <v>0</v>
      </c>
      <c r="I2282" s="85">
        <f>I2283</f>
        <v>0</v>
      </c>
      <c r="J2282" s="178"/>
      <c r="K2282" s="206"/>
      <c r="L2282" s="206"/>
      <c r="M2282" s="198"/>
      <c r="N2282" s="198"/>
      <c r="O2282" s="198"/>
      <c r="P2282" s="198"/>
      <c r="Q2282" s="198"/>
      <c r="R2282" s="198"/>
    </row>
    <row r="2283" spans="1:18" s="3" customFormat="1" ht="38.25" hidden="1" customHeight="1">
      <c r="A2283" s="82" t="s">
        <v>176</v>
      </c>
      <c r="B2283" s="83">
        <v>795</v>
      </c>
      <c r="C2283" s="84" t="s">
        <v>171</v>
      </c>
      <c r="D2283" s="84" t="s">
        <v>171</v>
      </c>
      <c r="E2283" s="84" t="s">
        <v>698</v>
      </c>
      <c r="F2283" s="84" t="s">
        <v>177</v>
      </c>
      <c r="G2283" s="87"/>
      <c r="H2283" s="85"/>
      <c r="I2283" s="85"/>
      <c r="J2283" s="178"/>
      <c r="K2283" s="206"/>
      <c r="L2283" s="206"/>
      <c r="M2283" s="198"/>
      <c r="N2283" s="198"/>
      <c r="O2283" s="198"/>
      <c r="P2283" s="198"/>
      <c r="Q2283" s="198"/>
      <c r="R2283" s="198"/>
    </row>
    <row r="2284" spans="1:18" s="22" customFormat="1" ht="22.5" hidden="1" customHeight="1">
      <c r="A2284" s="154" t="s">
        <v>2</v>
      </c>
      <c r="B2284" s="270">
        <v>795</v>
      </c>
      <c r="C2284" s="156" t="s">
        <v>160</v>
      </c>
      <c r="D2284" s="156"/>
      <c r="E2284" s="156"/>
      <c r="F2284" s="156"/>
      <c r="G2284" s="157">
        <f t="shared" ref="G2284:I2285" si="609">G2285</f>
        <v>0</v>
      </c>
      <c r="H2284" s="157">
        <f t="shared" si="609"/>
        <v>0</v>
      </c>
      <c r="I2284" s="157">
        <f t="shared" si="609"/>
        <v>0</v>
      </c>
      <c r="J2284" s="195"/>
      <c r="K2284" s="206"/>
      <c r="L2284" s="206"/>
      <c r="M2284" s="206"/>
      <c r="N2284" s="206"/>
      <c r="O2284" s="206"/>
      <c r="P2284" s="206"/>
      <c r="Q2284" s="206"/>
      <c r="R2284" s="206"/>
    </row>
    <row r="2285" spans="1:18" s="3" customFormat="1" ht="24.75" hidden="1" customHeight="1">
      <c r="A2285" s="82" t="s">
        <v>350</v>
      </c>
      <c r="B2285" s="83">
        <v>795</v>
      </c>
      <c r="C2285" s="84" t="s">
        <v>160</v>
      </c>
      <c r="D2285" s="84" t="s">
        <v>171</v>
      </c>
      <c r="E2285" s="84"/>
      <c r="F2285" s="84"/>
      <c r="G2285" s="87">
        <f t="shared" si="609"/>
        <v>0</v>
      </c>
      <c r="H2285" s="87">
        <f t="shared" si="609"/>
        <v>0</v>
      </c>
      <c r="I2285" s="87">
        <f t="shared" si="609"/>
        <v>0</v>
      </c>
      <c r="J2285" s="177"/>
      <c r="K2285" s="206"/>
      <c r="L2285" s="206"/>
      <c r="M2285" s="198"/>
      <c r="N2285" s="198"/>
      <c r="O2285" s="198"/>
      <c r="P2285" s="198"/>
      <c r="Q2285" s="198"/>
      <c r="R2285" s="198"/>
    </row>
    <row r="2286" spans="1:18" s="3" customFormat="1" ht="38.25" hidden="1" customHeight="1">
      <c r="A2286" s="82" t="s">
        <v>467</v>
      </c>
      <c r="B2286" s="83">
        <v>795</v>
      </c>
      <c r="C2286" s="84" t="s">
        <v>160</v>
      </c>
      <c r="D2286" s="84" t="s">
        <v>171</v>
      </c>
      <c r="E2286" s="84" t="s">
        <v>260</v>
      </c>
      <c r="F2286" s="84"/>
      <c r="G2286" s="87">
        <f>G2293+G2296+G2299+G2302+G2313+G2287+G2325+G2316+G2319+G2305+G2310+G2324+G2328+G2290+G2331</f>
        <v>0</v>
      </c>
      <c r="H2286" s="87">
        <f t="shared" ref="H2286:I2286" si="610">H2293+H2296+H2299+H2302+H2313+H2287+H2325+H2316+H2319+H2305+H2310+H2324+H2328+H2290+H2331</f>
        <v>0</v>
      </c>
      <c r="I2286" s="87">
        <f t="shared" si="610"/>
        <v>0</v>
      </c>
      <c r="J2286" s="177"/>
      <c r="K2286" s="206"/>
      <c r="L2286" s="206"/>
      <c r="M2286" s="198"/>
      <c r="N2286" s="198"/>
      <c r="O2286" s="198"/>
      <c r="P2286" s="198"/>
      <c r="Q2286" s="198"/>
      <c r="R2286" s="198"/>
    </row>
    <row r="2287" spans="1:18" s="3" customFormat="1" ht="38.25" hidden="1" customHeight="1">
      <c r="A2287" s="82" t="s">
        <v>516</v>
      </c>
      <c r="B2287" s="83">
        <v>795</v>
      </c>
      <c r="C2287" s="84" t="s">
        <v>160</v>
      </c>
      <c r="D2287" s="84" t="s">
        <v>171</v>
      </c>
      <c r="E2287" s="84" t="s">
        <v>517</v>
      </c>
      <c r="F2287" s="84"/>
      <c r="G2287" s="87">
        <f>G2288</f>
        <v>0</v>
      </c>
      <c r="H2287" s="85">
        <v>0</v>
      </c>
      <c r="I2287" s="85">
        <v>0</v>
      </c>
      <c r="J2287" s="178"/>
      <c r="K2287" s="206"/>
      <c r="L2287" s="206"/>
      <c r="M2287" s="198"/>
      <c r="N2287" s="198"/>
      <c r="O2287" s="198"/>
      <c r="P2287" s="198"/>
      <c r="Q2287" s="198"/>
      <c r="R2287" s="198"/>
    </row>
    <row r="2288" spans="1:18" s="3" customFormat="1" ht="38.25" hidden="1" customHeight="1">
      <c r="A2288" s="82" t="s">
        <v>35</v>
      </c>
      <c r="B2288" s="83">
        <v>795</v>
      </c>
      <c r="C2288" s="84" t="s">
        <v>160</v>
      </c>
      <c r="D2288" s="84" t="s">
        <v>171</v>
      </c>
      <c r="E2288" s="84" t="s">
        <v>517</v>
      </c>
      <c r="F2288" s="84" t="s">
        <v>36</v>
      </c>
      <c r="G2288" s="87">
        <f>G2289</f>
        <v>0</v>
      </c>
      <c r="H2288" s="85">
        <v>0</v>
      </c>
      <c r="I2288" s="85">
        <v>0</v>
      </c>
      <c r="J2288" s="178"/>
      <c r="K2288" s="206"/>
      <c r="L2288" s="206"/>
      <c r="M2288" s="198"/>
      <c r="N2288" s="198"/>
      <c r="O2288" s="198"/>
      <c r="P2288" s="198"/>
      <c r="Q2288" s="198"/>
      <c r="R2288" s="198"/>
    </row>
    <row r="2289" spans="1:18" s="3" customFormat="1" ht="38.25" hidden="1" customHeight="1">
      <c r="A2289" s="82" t="s">
        <v>37</v>
      </c>
      <c r="B2289" s="83">
        <v>795</v>
      </c>
      <c r="C2289" s="84" t="s">
        <v>160</v>
      </c>
      <c r="D2289" s="84" t="s">
        <v>171</v>
      </c>
      <c r="E2289" s="84" t="s">
        <v>517</v>
      </c>
      <c r="F2289" s="84" t="s">
        <v>38</v>
      </c>
      <c r="G2289" s="87"/>
      <c r="H2289" s="85">
        <v>0</v>
      </c>
      <c r="I2289" s="85">
        <v>0</v>
      </c>
      <c r="J2289" s="178"/>
      <c r="K2289" s="206"/>
      <c r="L2289" s="206"/>
      <c r="M2289" s="198"/>
      <c r="N2289" s="198"/>
      <c r="O2289" s="198"/>
      <c r="P2289" s="198"/>
      <c r="Q2289" s="198"/>
      <c r="R2289" s="198"/>
    </row>
    <row r="2290" spans="1:18" s="3" customFormat="1" ht="38.25" hidden="1" customHeight="1">
      <c r="A2290" s="82" t="s">
        <v>735</v>
      </c>
      <c r="B2290" s="83">
        <v>795</v>
      </c>
      <c r="C2290" s="84" t="s">
        <v>160</v>
      </c>
      <c r="D2290" s="84" t="s">
        <v>171</v>
      </c>
      <c r="E2290" s="84" t="s">
        <v>734</v>
      </c>
      <c r="F2290" s="84"/>
      <c r="G2290" s="87">
        <f t="shared" ref="G2290:I2291" si="611">G2291</f>
        <v>0</v>
      </c>
      <c r="H2290" s="87">
        <f t="shared" si="611"/>
        <v>0</v>
      </c>
      <c r="I2290" s="87">
        <f t="shared" si="611"/>
        <v>0</v>
      </c>
      <c r="J2290" s="177"/>
      <c r="K2290" s="206"/>
      <c r="L2290" s="206"/>
      <c r="M2290" s="198"/>
      <c r="N2290" s="198"/>
      <c r="O2290" s="198"/>
      <c r="P2290" s="198"/>
      <c r="Q2290" s="198"/>
      <c r="R2290" s="198"/>
    </row>
    <row r="2291" spans="1:18" s="3" customFormat="1" ht="38.25" hidden="1" customHeight="1">
      <c r="A2291" s="82" t="s">
        <v>35</v>
      </c>
      <c r="B2291" s="83">
        <v>795</v>
      </c>
      <c r="C2291" s="84" t="s">
        <v>160</v>
      </c>
      <c r="D2291" s="84" t="s">
        <v>171</v>
      </c>
      <c r="E2291" s="84" t="s">
        <v>734</v>
      </c>
      <c r="F2291" s="84" t="s">
        <v>36</v>
      </c>
      <c r="G2291" s="87">
        <f t="shared" si="611"/>
        <v>0</v>
      </c>
      <c r="H2291" s="87">
        <f t="shared" si="611"/>
        <v>0</v>
      </c>
      <c r="I2291" s="87">
        <f t="shared" si="611"/>
        <v>0</v>
      </c>
      <c r="J2291" s="177"/>
      <c r="K2291" s="206"/>
      <c r="L2291" s="206"/>
      <c r="M2291" s="198"/>
      <c r="N2291" s="198"/>
      <c r="O2291" s="198"/>
      <c r="P2291" s="198"/>
      <c r="Q2291" s="198"/>
      <c r="R2291" s="198"/>
    </row>
    <row r="2292" spans="1:18" s="3" customFormat="1" ht="38.25" hidden="1" customHeight="1">
      <c r="A2292" s="82" t="s">
        <v>37</v>
      </c>
      <c r="B2292" s="83">
        <v>795</v>
      </c>
      <c r="C2292" s="84" t="s">
        <v>160</v>
      </c>
      <c r="D2292" s="84" t="s">
        <v>171</v>
      </c>
      <c r="E2292" s="84" t="s">
        <v>734</v>
      </c>
      <c r="F2292" s="84" t="s">
        <v>38</v>
      </c>
      <c r="G2292" s="87"/>
      <c r="H2292" s="87"/>
      <c r="I2292" s="87"/>
      <c r="J2292" s="177"/>
      <c r="K2292" s="206"/>
      <c r="L2292" s="206"/>
      <c r="M2292" s="198"/>
      <c r="N2292" s="198"/>
      <c r="O2292" s="198"/>
      <c r="P2292" s="198"/>
      <c r="Q2292" s="198"/>
      <c r="R2292" s="198"/>
    </row>
    <row r="2293" spans="1:18" s="3" customFormat="1" ht="38.25" hidden="1" customHeight="1">
      <c r="A2293" s="82" t="s">
        <v>472</v>
      </c>
      <c r="B2293" s="83">
        <v>795</v>
      </c>
      <c r="C2293" s="84" t="s">
        <v>160</v>
      </c>
      <c r="D2293" s="84" t="s">
        <v>171</v>
      </c>
      <c r="E2293" s="84" t="s">
        <v>373</v>
      </c>
      <c r="F2293" s="84"/>
      <c r="G2293" s="87">
        <f t="shared" ref="G2293:I2294" si="612">G2294</f>
        <v>0</v>
      </c>
      <c r="H2293" s="87">
        <f t="shared" si="612"/>
        <v>0</v>
      </c>
      <c r="I2293" s="87">
        <f t="shared" si="612"/>
        <v>0</v>
      </c>
      <c r="J2293" s="177"/>
      <c r="K2293" s="206"/>
      <c r="L2293" s="206"/>
      <c r="M2293" s="198"/>
      <c r="N2293" s="198"/>
      <c r="O2293" s="198"/>
      <c r="P2293" s="198"/>
      <c r="Q2293" s="198"/>
      <c r="R2293" s="198"/>
    </row>
    <row r="2294" spans="1:18" s="3" customFormat="1" ht="38.25" hidden="1" customHeight="1">
      <c r="A2294" s="82" t="s">
        <v>35</v>
      </c>
      <c r="B2294" s="83">
        <v>795</v>
      </c>
      <c r="C2294" s="84" t="s">
        <v>160</v>
      </c>
      <c r="D2294" s="84" t="s">
        <v>171</v>
      </c>
      <c r="E2294" s="84" t="s">
        <v>373</v>
      </c>
      <c r="F2294" s="84" t="s">
        <v>36</v>
      </c>
      <c r="G2294" s="87">
        <f t="shared" si="612"/>
        <v>0</v>
      </c>
      <c r="H2294" s="87">
        <f t="shared" si="612"/>
        <v>0</v>
      </c>
      <c r="I2294" s="87">
        <f t="shared" si="612"/>
        <v>0</v>
      </c>
      <c r="J2294" s="177"/>
      <c r="K2294" s="206"/>
      <c r="L2294" s="206"/>
      <c r="M2294" s="198"/>
      <c r="N2294" s="198"/>
      <c r="O2294" s="198"/>
      <c r="P2294" s="198"/>
      <c r="Q2294" s="198"/>
      <c r="R2294" s="198"/>
    </row>
    <row r="2295" spans="1:18" s="3" customFormat="1" ht="38.25" hidden="1" customHeight="1">
      <c r="A2295" s="82" t="s">
        <v>37</v>
      </c>
      <c r="B2295" s="83">
        <v>795</v>
      </c>
      <c r="C2295" s="84" t="s">
        <v>160</v>
      </c>
      <c r="D2295" s="84" t="s">
        <v>171</v>
      </c>
      <c r="E2295" s="84" t="s">
        <v>373</v>
      </c>
      <c r="F2295" s="84" t="s">
        <v>38</v>
      </c>
      <c r="G2295" s="87"/>
      <c r="H2295" s="87"/>
      <c r="I2295" s="87"/>
      <c r="J2295" s="177"/>
      <c r="K2295" s="206"/>
      <c r="L2295" s="206"/>
      <c r="M2295" s="198"/>
      <c r="N2295" s="198"/>
      <c r="O2295" s="198"/>
      <c r="P2295" s="198"/>
      <c r="Q2295" s="198"/>
      <c r="R2295" s="198"/>
    </row>
    <row r="2296" spans="1:18" s="3" customFormat="1" ht="38.25" hidden="1" customHeight="1">
      <c r="A2296" s="82" t="s">
        <v>376</v>
      </c>
      <c r="B2296" s="83">
        <v>795</v>
      </c>
      <c r="C2296" s="84" t="s">
        <v>160</v>
      </c>
      <c r="D2296" s="84" t="s">
        <v>171</v>
      </c>
      <c r="E2296" s="84" t="s">
        <v>374</v>
      </c>
      <c r="F2296" s="84"/>
      <c r="G2296" s="87">
        <f t="shared" ref="G2296:I2297" si="613">G2297</f>
        <v>0</v>
      </c>
      <c r="H2296" s="87">
        <f t="shared" si="613"/>
        <v>0</v>
      </c>
      <c r="I2296" s="87">
        <f t="shared" si="613"/>
        <v>0</v>
      </c>
      <c r="J2296" s="177"/>
      <c r="K2296" s="206"/>
      <c r="L2296" s="206"/>
      <c r="M2296" s="198"/>
      <c r="N2296" s="198"/>
      <c r="O2296" s="198"/>
      <c r="P2296" s="198"/>
      <c r="Q2296" s="198"/>
      <c r="R2296" s="198"/>
    </row>
    <row r="2297" spans="1:18" s="3" customFormat="1" ht="38.25" hidden="1" customHeight="1">
      <c r="A2297" s="82" t="s">
        <v>35</v>
      </c>
      <c r="B2297" s="83">
        <v>795</v>
      </c>
      <c r="C2297" s="84" t="s">
        <v>160</v>
      </c>
      <c r="D2297" s="84" t="s">
        <v>171</v>
      </c>
      <c r="E2297" s="84" t="s">
        <v>374</v>
      </c>
      <c r="F2297" s="84" t="s">
        <v>36</v>
      </c>
      <c r="G2297" s="87">
        <f t="shared" si="613"/>
        <v>0</v>
      </c>
      <c r="H2297" s="87">
        <f t="shared" si="613"/>
        <v>0</v>
      </c>
      <c r="I2297" s="87">
        <f t="shared" si="613"/>
        <v>0</v>
      </c>
      <c r="J2297" s="177"/>
      <c r="K2297" s="206"/>
      <c r="L2297" s="206"/>
      <c r="M2297" s="198"/>
      <c r="N2297" s="198"/>
      <c r="O2297" s="198"/>
      <c r="P2297" s="198"/>
      <c r="Q2297" s="198"/>
      <c r="R2297" s="198"/>
    </row>
    <row r="2298" spans="1:18" s="3" customFormat="1" ht="39.75" hidden="1" customHeight="1">
      <c r="A2298" s="82" t="s">
        <v>37</v>
      </c>
      <c r="B2298" s="83">
        <v>795</v>
      </c>
      <c r="C2298" s="84" t="s">
        <v>160</v>
      </c>
      <c r="D2298" s="84" t="s">
        <v>171</v>
      </c>
      <c r="E2298" s="84" t="s">
        <v>374</v>
      </c>
      <c r="F2298" s="84" t="s">
        <v>38</v>
      </c>
      <c r="G2298" s="87"/>
      <c r="H2298" s="87"/>
      <c r="I2298" s="87"/>
      <c r="J2298" s="177"/>
      <c r="K2298" s="206"/>
      <c r="L2298" s="206"/>
      <c r="M2298" s="198"/>
      <c r="N2298" s="198"/>
      <c r="O2298" s="198"/>
      <c r="P2298" s="198"/>
      <c r="Q2298" s="198"/>
      <c r="R2298" s="198"/>
    </row>
    <row r="2299" spans="1:18" s="3" customFormat="1" ht="35.25" hidden="1" customHeight="1">
      <c r="A2299" s="82" t="s">
        <v>127</v>
      </c>
      <c r="B2299" s="83">
        <v>795</v>
      </c>
      <c r="C2299" s="84" t="s">
        <v>160</v>
      </c>
      <c r="D2299" s="84" t="s">
        <v>171</v>
      </c>
      <c r="E2299" s="84" t="s">
        <v>284</v>
      </c>
      <c r="F2299" s="84"/>
      <c r="G2299" s="87">
        <f>G2301</f>
        <v>0</v>
      </c>
      <c r="H2299" s="87">
        <f>H2301</f>
        <v>0</v>
      </c>
      <c r="I2299" s="87">
        <f>I2301</f>
        <v>0</v>
      </c>
      <c r="J2299" s="177"/>
      <c r="K2299" s="206"/>
      <c r="L2299" s="206"/>
      <c r="M2299" s="198"/>
      <c r="N2299" s="198"/>
      <c r="O2299" s="198"/>
      <c r="P2299" s="198"/>
      <c r="Q2299" s="198"/>
      <c r="R2299" s="198"/>
    </row>
    <row r="2300" spans="1:18" s="3" customFormat="1" ht="38.25" hidden="1" customHeight="1">
      <c r="A2300" s="82" t="s">
        <v>35</v>
      </c>
      <c r="B2300" s="83">
        <v>795</v>
      </c>
      <c r="C2300" s="84" t="s">
        <v>160</v>
      </c>
      <c r="D2300" s="84" t="s">
        <v>171</v>
      </c>
      <c r="E2300" s="84" t="s">
        <v>284</v>
      </c>
      <c r="F2300" s="84" t="s">
        <v>36</v>
      </c>
      <c r="G2300" s="87">
        <f>G2301</f>
        <v>0</v>
      </c>
      <c r="H2300" s="87">
        <f>H2301</f>
        <v>0</v>
      </c>
      <c r="I2300" s="87">
        <f>I2301</f>
        <v>0</v>
      </c>
      <c r="J2300" s="177"/>
      <c r="K2300" s="206"/>
      <c r="L2300" s="206"/>
      <c r="M2300" s="198"/>
      <c r="N2300" s="198"/>
      <c r="O2300" s="198"/>
      <c r="P2300" s="198"/>
      <c r="Q2300" s="198"/>
      <c r="R2300" s="198"/>
    </row>
    <row r="2301" spans="1:18" s="3" customFormat="1" ht="38.25" hidden="1" customHeight="1">
      <c r="A2301" s="82" t="s">
        <v>37</v>
      </c>
      <c r="B2301" s="83">
        <v>795</v>
      </c>
      <c r="C2301" s="84" t="s">
        <v>160</v>
      </c>
      <c r="D2301" s="84" t="s">
        <v>171</v>
      </c>
      <c r="E2301" s="84" t="s">
        <v>284</v>
      </c>
      <c r="F2301" s="84" t="s">
        <v>38</v>
      </c>
      <c r="G2301" s="87"/>
      <c r="H2301" s="87"/>
      <c r="I2301" s="87"/>
      <c r="J2301" s="177"/>
      <c r="K2301" s="206"/>
      <c r="L2301" s="206"/>
      <c r="M2301" s="198"/>
      <c r="N2301" s="198"/>
      <c r="O2301" s="198"/>
      <c r="P2301" s="198"/>
      <c r="Q2301" s="198"/>
      <c r="R2301" s="198"/>
    </row>
    <row r="2302" spans="1:18" s="3" customFormat="1" ht="31.5" hidden="1" customHeight="1">
      <c r="A2302" s="82" t="s">
        <v>516</v>
      </c>
      <c r="B2302" s="83">
        <v>795</v>
      </c>
      <c r="C2302" s="84" t="s">
        <v>160</v>
      </c>
      <c r="D2302" s="84" t="s">
        <v>171</v>
      </c>
      <c r="E2302" s="84" t="s">
        <v>517</v>
      </c>
      <c r="F2302" s="84"/>
      <c r="G2302" s="87">
        <f>G2303</f>
        <v>0</v>
      </c>
      <c r="H2302" s="87">
        <f t="shared" ref="H2302:I2302" si="614">H2303</f>
        <v>0</v>
      </c>
      <c r="I2302" s="87">
        <f t="shared" si="614"/>
        <v>0</v>
      </c>
      <c r="J2302" s="177"/>
      <c r="K2302" s="206"/>
      <c r="L2302" s="206"/>
      <c r="M2302" s="198"/>
      <c r="N2302" s="198"/>
      <c r="O2302" s="198"/>
      <c r="P2302" s="198"/>
      <c r="Q2302" s="198"/>
      <c r="R2302" s="198"/>
    </row>
    <row r="2303" spans="1:18" s="3" customFormat="1" ht="38.25" hidden="1" customHeight="1">
      <c r="A2303" s="82" t="s">
        <v>35</v>
      </c>
      <c r="B2303" s="83">
        <v>795</v>
      </c>
      <c r="C2303" s="84" t="s">
        <v>160</v>
      </c>
      <c r="D2303" s="84" t="s">
        <v>171</v>
      </c>
      <c r="E2303" s="84" t="s">
        <v>517</v>
      </c>
      <c r="F2303" s="84" t="s">
        <v>36</v>
      </c>
      <c r="G2303" s="87">
        <f>G2304</f>
        <v>0</v>
      </c>
      <c r="H2303" s="87">
        <f t="shared" ref="H2303:I2303" si="615">H2304</f>
        <v>0</v>
      </c>
      <c r="I2303" s="87">
        <f t="shared" si="615"/>
        <v>0</v>
      </c>
      <c r="J2303" s="177"/>
      <c r="K2303" s="206"/>
      <c r="L2303" s="206"/>
      <c r="M2303" s="198"/>
      <c r="N2303" s="198"/>
      <c r="O2303" s="198"/>
      <c r="P2303" s="198"/>
      <c r="Q2303" s="198"/>
      <c r="R2303" s="198"/>
    </row>
    <row r="2304" spans="1:18" s="3" customFormat="1" ht="38.25" hidden="1" customHeight="1">
      <c r="A2304" s="82" t="s">
        <v>37</v>
      </c>
      <c r="B2304" s="83">
        <v>795</v>
      </c>
      <c r="C2304" s="84" t="s">
        <v>160</v>
      </c>
      <c r="D2304" s="84" t="s">
        <v>171</v>
      </c>
      <c r="E2304" s="84" t="s">
        <v>517</v>
      </c>
      <c r="F2304" s="84" t="s">
        <v>38</v>
      </c>
      <c r="G2304" s="87"/>
      <c r="H2304" s="87"/>
      <c r="I2304" s="87"/>
      <c r="J2304" s="177"/>
      <c r="K2304" s="206"/>
      <c r="L2304" s="206"/>
      <c r="M2304" s="198"/>
      <c r="N2304" s="198"/>
      <c r="O2304" s="198"/>
      <c r="P2304" s="198"/>
      <c r="Q2304" s="198"/>
      <c r="R2304" s="198"/>
    </row>
    <row r="2305" spans="1:18" s="3" customFormat="1" ht="38.25" hidden="1" customHeight="1">
      <c r="A2305" s="82" t="s">
        <v>516</v>
      </c>
      <c r="B2305" s="83">
        <v>795</v>
      </c>
      <c r="C2305" s="84" t="s">
        <v>160</v>
      </c>
      <c r="D2305" s="84" t="s">
        <v>171</v>
      </c>
      <c r="E2305" s="84" t="s">
        <v>545</v>
      </c>
      <c r="F2305" s="84"/>
      <c r="G2305" s="87">
        <f>G2306+G2308</f>
        <v>0</v>
      </c>
      <c r="H2305" s="87">
        <f t="shared" ref="H2305:I2311" si="616">H2306</f>
        <v>0</v>
      </c>
      <c r="I2305" s="87">
        <f t="shared" si="616"/>
        <v>0</v>
      </c>
      <c r="J2305" s="177"/>
      <c r="K2305" s="206"/>
      <c r="L2305" s="206"/>
      <c r="M2305" s="198"/>
      <c r="N2305" s="198"/>
      <c r="O2305" s="198"/>
      <c r="P2305" s="198"/>
      <c r="Q2305" s="198"/>
      <c r="R2305" s="198"/>
    </row>
    <row r="2306" spans="1:18" s="3" customFormat="1" ht="38.25" hidden="1" customHeight="1">
      <c r="A2306" s="82" t="s">
        <v>35</v>
      </c>
      <c r="B2306" s="83">
        <v>795</v>
      </c>
      <c r="C2306" s="84" t="s">
        <v>160</v>
      </c>
      <c r="D2306" s="84" t="s">
        <v>171</v>
      </c>
      <c r="E2306" s="84" t="s">
        <v>545</v>
      </c>
      <c r="F2306" s="84" t="s">
        <v>36</v>
      </c>
      <c r="G2306" s="87">
        <f>G2307</f>
        <v>0</v>
      </c>
      <c r="H2306" s="87">
        <f t="shared" si="616"/>
        <v>0</v>
      </c>
      <c r="I2306" s="87">
        <f t="shared" si="616"/>
        <v>0</v>
      </c>
      <c r="J2306" s="177"/>
      <c r="K2306" s="206"/>
      <c r="L2306" s="206"/>
      <c r="M2306" s="198"/>
      <c r="N2306" s="198"/>
      <c r="O2306" s="198"/>
      <c r="P2306" s="198"/>
      <c r="Q2306" s="198"/>
      <c r="R2306" s="198"/>
    </row>
    <row r="2307" spans="1:18" s="3" customFormat="1" ht="38.25" hidden="1" customHeight="1">
      <c r="A2307" s="82" t="s">
        <v>37</v>
      </c>
      <c r="B2307" s="83">
        <v>795</v>
      </c>
      <c r="C2307" s="84" t="s">
        <v>160</v>
      </c>
      <c r="D2307" s="84" t="s">
        <v>171</v>
      </c>
      <c r="E2307" s="84" t="s">
        <v>545</v>
      </c>
      <c r="F2307" s="84" t="s">
        <v>38</v>
      </c>
      <c r="G2307" s="87"/>
      <c r="H2307" s="87">
        <v>0</v>
      </c>
      <c r="I2307" s="87">
        <v>0</v>
      </c>
      <c r="J2307" s="177"/>
      <c r="K2307" s="206"/>
      <c r="L2307" s="206"/>
      <c r="M2307" s="198"/>
      <c r="N2307" s="198"/>
      <c r="O2307" s="198"/>
      <c r="P2307" s="198"/>
      <c r="Q2307" s="198"/>
      <c r="R2307" s="198"/>
    </row>
    <row r="2308" spans="1:18" s="3" customFormat="1" ht="24.75" hidden="1" customHeight="1">
      <c r="A2308" s="82" t="s">
        <v>155</v>
      </c>
      <c r="B2308" s="83">
        <v>795</v>
      </c>
      <c r="C2308" s="84" t="s">
        <v>160</v>
      </c>
      <c r="D2308" s="84" t="s">
        <v>171</v>
      </c>
      <c r="E2308" s="84" t="s">
        <v>545</v>
      </c>
      <c r="F2308" s="84" t="s">
        <v>156</v>
      </c>
      <c r="G2308" s="87">
        <f>G2309</f>
        <v>0</v>
      </c>
      <c r="H2308" s="87">
        <v>0</v>
      </c>
      <c r="I2308" s="87">
        <v>0</v>
      </c>
      <c r="J2308" s="177"/>
      <c r="K2308" s="206"/>
      <c r="L2308" s="206"/>
      <c r="M2308" s="198"/>
      <c r="N2308" s="198"/>
      <c r="O2308" s="198"/>
      <c r="P2308" s="198"/>
      <c r="Q2308" s="198"/>
      <c r="R2308" s="198"/>
    </row>
    <row r="2309" spans="1:18" s="3" customFormat="1" ht="32.25" hidden="1" customHeight="1">
      <c r="A2309" s="82" t="s">
        <v>168</v>
      </c>
      <c r="B2309" s="83">
        <v>795</v>
      </c>
      <c r="C2309" s="84" t="s">
        <v>160</v>
      </c>
      <c r="D2309" s="84" t="s">
        <v>171</v>
      </c>
      <c r="E2309" s="84" t="s">
        <v>545</v>
      </c>
      <c r="F2309" s="84" t="s">
        <v>169</v>
      </c>
      <c r="G2309" s="87"/>
      <c r="H2309" s="87">
        <v>0</v>
      </c>
      <c r="I2309" s="87">
        <v>0</v>
      </c>
      <c r="J2309" s="177"/>
      <c r="K2309" s="206"/>
      <c r="L2309" s="206"/>
      <c r="M2309" s="198"/>
      <c r="N2309" s="198"/>
      <c r="O2309" s="198"/>
      <c r="P2309" s="198"/>
      <c r="Q2309" s="198"/>
      <c r="R2309" s="198"/>
    </row>
    <row r="2310" spans="1:18" s="3" customFormat="1" ht="38.25" hidden="1" customHeight="1">
      <c r="A2310" s="82" t="s">
        <v>547</v>
      </c>
      <c r="B2310" s="83">
        <v>795</v>
      </c>
      <c r="C2310" s="84" t="s">
        <v>160</v>
      </c>
      <c r="D2310" s="84" t="s">
        <v>171</v>
      </c>
      <c r="E2310" s="84" t="s">
        <v>546</v>
      </c>
      <c r="F2310" s="84"/>
      <c r="G2310" s="87">
        <f>G2311</f>
        <v>0</v>
      </c>
      <c r="H2310" s="87">
        <f t="shared" si="616"/>
        <v>0</v>
      </c>
      <c r="I2310" s="87">
        <f t="shared" si="616"/>
        <v>0</v>
      </c>
      <c r="J2310" s="177"/>
      <c r="K2310" s="206"/>
      <c r="L2310" s="206"/>
      <c r="M2310" s="198"/>
      <c r="N2310" s="198"/>
      <c r="O2310" s="198"/>
      <c r="P2310" s="198"/>
      <c r="Q2310" s="198"/>
      <c r="R2310" s="198"/>
    </row>
    <row r="2311" spans="1:18" s="3" customFormat="1" ht="38.25" hidden="1" customHeight="1">
      <c r="A2311" s="82" t="s">
        <v>35</v>
      </c>
      <c r="B2311" s="83">
        <v>795</v>
      </c>
      <c r="C2311" s="84" t="s">
        <v>160</v>
      </c>
      <c r="D2311" s="84" t="s">
        <v>171</v>
      </c>
      <c r="E2311" s="84" t="s">
        <v>546</v>
      </c>
      <c r="F2311" s="84" t="s">
        <v>36</v>
      </c>
      <c r="G2311" s="87">
        <f>G2312</f>
        <v>0</v>
      </c>
      <c r="H2311" s="87">
        <f t="shared" si="616"/>
        <v>0</v>
      </c>
      <c r="I2311" s="87">
        <f t="shared" si="616"/>
        <v>0</v>
      </c>
      <c r="J2311" s="177"/>
      <c r="K2311" s="206"/>
      <c r="L2311" s="206"/>
      <c r="M2311" s="198"/>
      <c r="N2311" s="198"/>
      <c r="O2311" s="198"/>
      <c r="P2311" s="198"/>
      <c r="Q2311" s="198"/>
      <c r="R2311" s="198"/>
    </row>
    <row r="2312" spans="1:18" s="3" customFormat="1" ht="38.25" hidden="1" customHeight="1">
      <c r="A2312" s="82" t="s">
        <v>37</v>
      </c>
      <c r="B2312" s="83">
        <v>795</v>
      </c>
      <c r="C2312" s="84" t="s">
        <v>160</v>
      </c>
      <c r="D2312" s="84" t="s">
        <v>171</v>
      </c>
      <c r="E2312" s="84" t="s">
        <v>546</v>
      </c>
      <c r="F2312" s="84" t="s">
        <v>38</v>
      </c>
      <c r="G2312" s="87"/>
      <c r="H2312" s="87">
        <v>0</v>
      </c>
      <c r="I2312" s="87">
        <v>0</v>
      </c>
      <c r="J2312" s="177"/>
      <c r="K2312" s="206"/>
      <c r="L2312" s="206"/>
      <c r="M2312" s="198"/>
      <c r="N2312" s="198"/>
      <c r="O2312" s="198"/>
      <c r="P2312" s="198"/>
      <c r="Q2312" s="198"/>
      <c r="R2312" s="198"/>
    </row>
    <row r="2313" spans="1:18" s="3" customFormat="1" ht="38.25" hidden="1" customHeight="1">
      <c r="A2313" s="82" t="s">
        <v>453</v>
      </c>
      <c r="B2313" s="83">
        <v>795</v>
      </c>
      <c r="C2313" s="84" t="s">
        <v>160</v>
      </c>
      <c r="D2313" s="84" t="s">
        <v>171</v>
      </c>
      <c r="E2313" s="84" t="s">
        <v>454</v>
      </c>
      <c r="F2313" s="84"/>
      <c r="G2313" s="87">
        <f>G2314</f>
        <v>0</v>
      </c>
      <c r="H2313" s="87">
        <f>H2314</f>
        <v>0</v>
      </c>
      <c r="I2313" s="87">
        <f>I2314</f>
        <v>0</v>
      </c>
      <c r="J2313" s="177"/>
      <c r="K2313" s="206"/>
      <c r="L2313" s="206"/>
      <c r="M2313" s="198"/>
      <c r="N2313" s="198"/>
      <c r="O2313" s="198"/>
      <c r="P2313" s="198"/>
      <c r="Q2313" s="198"/>
      <c r="R2313" s="198"/>
    </row>
    <row r="2314" spans="1:18" s="3" customFormat="1" ht="31.5" hidden="1" customHeight="1">
      <c r="A2314" s="82" t="s">
        <v>35</v>
      </c>
      <c r="B2314" s="83">
        <v>795</v>
      </c>
      <c r="C2314" s="84" t="s">
        <v>160</v>
      </c>
      <c r="D2314" s="84" t="s">
        <v>171</v>
      </c>
      <c r="E2314" s="84" t="s">
        <v>454</v>
      </c>
      <c r="F2314" s="84" t="s">
        <v>36</v>
      </c>
      <c r="G2314" s="87">
        <f>G2315</f>
        <v>0</v>
      </c>
      <c r="H2314" s="87">
        <v>0</v>
      </c>
      <c r="I2314" s="87">
        <v>0</v>
      </c>
      <c r="J2314" s="177"/>
      <c r="K2314" s="206"/>
      <c r="L2314" s="206"/>
      <c r="M2314" s="198"/>
      <c r="N2314" s="198"/>
      <c r="O2314" s="198"/>
      <c r="P2314" s="198"/>
      <c r="Q2314" s="198"/>
      <c r="R2314" s="198"/>
    </row>
    <row r="2315" spans="1:18" s="3" customFormat="1" ht="33.75" hidden="1" customHeight="1">
      <c r="A2315" s="82" t="s">
        <v>37</v>
      </c>
      <c r="B2315" s="83">
        <v>795</v>
      </c>
      <c r="C2315" s="84" t="s">
        <v>160</v>
      </c>
      <c r="D2315" s="84" t="s">
        <v>171</v>
      </c>
      <c r="E2315" s="84" t="s">
        <v>454</v>
      </c>
      <c r="F2315" s="84" t="s">
        <v>38</v>
      </c>
      <c r="G2315" s="87"/>
      <c r="H2315" s="87">
        <v>0</v>
      </c>
      <c r="I2315" s="87">
        <v>0</v>
      </c>
      <c r="J2315" s="177"/>
      <c r="K2315" s="206"/>
      <c r="L2315" s="206"/>
      <c r="M2315" s="198"/>
      <c r="N2315" s="198"/>
      <c r="O2315" s="198"/>
      <c r="P2315" s="198"/>
      <c r="Q2315" s="198"/>
      <c r="R2315" s="198"/>
    </row>
    <row r="2316" spans="1:18" s="3" customFormat="1" ht="38.25" hidden="1" customHeight="1">
      <c r="A2316" s="82" t="s">
        <v>544</v>
      </c>
      <c r="B2316" s="83">
        <v>795</v>
      </c>
      <c r="C2316" s="84" t="s">
        <v>160</v>
      </c>
      <c r="D2316" s="84" t="s">
        <v>171</v>
      </c>
      <c r="E2316" s="84" t="s">
        <v>543</v>
      </c>
      <c r="F2316" s="84"/>
      <c r="G2316" s="87">
        <f>G2317</f>
        <v>0</v>
      </c>
      <c r="H2316" s="87">
        <f t="shared" ref="H2316:I2320" si="617">H2317</f>
        <v>0</v>
      </c>
      <c r="I2316" s="87">
        <f t="shared" si="617"/>
        <v>0</v>
      </c>
      <c r="J2316" s="177"/>
      <c r="K2316" s="206"/>
      <c r="L2316" s="206"/>
      <c r="M2316" s="198"/>
      <c r="N2316" s="198"/>
      <c r="O2316" s="198"/>
      <c r="P2316" s="198"/>
      <c r="Q2316" s="198"/>
      <c r="R2316" s="198"/>
    </row>
    <row r="2317" spans="1:18" s="3" customFormat="1" ht="38.25" hidden="1" customHeight="1">
      <c r="A2317" s="82" t="s">
        <v>35</v>
      </c>
      <c r="B2317" s="83">
        <v>795</v>
      </c>
      <c r="C2317" s="84" t="s">
        <v>160</v>
      </c>
      <c r="D2317" s="84" t="s">
        <v>171</v>
      </c>
      <c r="E2317" s="84" t="s">
        <v>543</v>
      </c>
      <c r="F2317" s="84" t="s">
        <v>36</v>
      </c>
      <c r="G2317" s="87">
        <f>G2318</f>
        <v>0</v>
      </c>
      <c r="H2317" s="87">
        <f t="shared" si="617"/>
        <v>0</v>
      </c>
      <c r="I2317" s="87">
        <f t="shared" si="617"/>
        <v>0</v>
      </c>
      <c r="J2317" s="177"/>
      <c r="K2317" s="206"/>
      <c r="L2317" s="206"/>
      <c r="M2317" s="198"/>
      <c r="N2317" s="198"/>
      <c r="O2317" s="198"/>
      <c r="P2317" s="198"/>
      <c r="Q2317" s="198"/>
      <c r="R2317" s="198"/>
    </row>
    <row r="2318" spans="1:18" s="3" customFormat="1" ht="38.25" hidden="1" customHeight="1">
      <c r="A2318" s="82" t="s">
        <v>37</v>
      </c>
      <c r="B2318" s="83">
        <v>795</v>
      </c>
      <c r="C2318" s="84" t="s">
        <v>160</v>
      </c>
      <c r="D2318" s="84" t="s">
        <v>171</v>
      </c>
      <c r="E2318" s="84" t="s">
        <v>543</v>
      </c>
      <c r="F2318" s="84" t="s">
        <v>38</v>
      </c>
      <c r="G2318" s="87"/>
      <c r="H2318" s="87">
        <v>0</v>
      </c>
      <c r="I2318" s="87">
        <v>0</v>
      </c>
      <c r="J2318" s="177"/>
      <c r="K2318" s="206"/>
      <c r="L2318" s="206"/>
      <c r="M2318" s="198"/>
      <c r="N2318" s="198"/>
      <c r="O2318" s="198"/>
      <c r="P2318" s="198"/>
      <c r="Q2318" s="198"/>
      <c r="R2318" s="198"/>
    </row>
    <row r="2319" spans="1:18" s="3" customFormat="1" ht="38.25" hidden="1" customHeight="1">
      <c r="A2319" s="82" t="s">
        <v>542</v>
      </c>
      <c r="B2319" s="83">
        <v>795</v>
      </c>
      <c r="C2319" s="84" t="s">
        <v>160</v>
      </c>
      <c r="D2319" s="84" t="s">
        <v>171</v>
      </c>
      <c r="E2319" s="84" t="s">
        <v>541</v>
      </c>
      <c r="F2319" s="84"/>
      <c r="G2319" s="87">
        <f>G2320</f>
        <v>0</v>
      </c>
      <c r="H2319" s="87">
        <f t="shared" si="617"/>
        <v>0</v>
      </c>
      <c r="I2319" s="87">
        <f t="shared" si="617"/>
        <v>0</v>
      </c>
      <c r="J2319" s="177"/>
      <c r="K2319" s="206"/>
      <c r="L2319" s="206"/>
      <c r="M2319" s="198"/>
      <c r="N2319" s="198"/>
      <c r="O2319" s="198"/>
      <c r="P2319" s="198"/>
      <c r="Q2319" s="198"/>
      <c r="R2319" s="198"/>
    </row>
    <row r="2320" spans="1:18" s="3" customFormat="1" ht="38.25" hidden="1" customHeight="1">
      <c r="A2320" s="82" t="s">
        <v>35</v>
      </c>
      <c r="B2320" s="83">
        <v>795</v>
      </c>
      <c r="C2320" s="84" t="s">
        <v>160</v>
      </c>
      <c r="D2320" s="84" t="s">
        <v>171</v>
      </c>
      <c r="E2320" s="84" t="s">
        <v>541</v>
      </c>
      <c r="F2320" s="84" t="s">
        <v>36</v>
      </c>
      <c r="G2320" s="87">
        <f>G2321</f>
        <v>0</v>
      </c>
      <c r="H2320" s="87">
        <f t="shared" si="617"/>
        <v>0</v>
      </c>
      <c r="I2320" s="87">
        <f t="shared" si="617"/>
        <v>0</v>
      </c>
      <c r="J2320" s="177"/>
      <c r="K2320" s="206"/>
      <c r="L2320" s="206"/>
      <c r="M2320" s="198"/>
      <c r="N2320" s="198"/>
      <c r="O2320" s="198"/>
      <c r="P2320" s="198"/>
      <c r="Q2320" s="198"/>
      <c r="R2320" s="198"/>
    </row>
    <row r="2321" spans="1:18" s="3" customFormat="1" ht="38.25" hidden="1" customHeight="1">
      <c r="A2321" s="82" t="s">
        <v>37</v>
      </c>
      <c r="B2321" s="83">
        <v>795</v>
      </c>
      <c r="C2321" s="84" t="s">
        <v>160</v>
      </c>
      <c r="D2321" s="84" t="s">
        <v>171</v>
      </c>
      <c r="E2321" s="84" t="s">
        <v>541</v>
      </c>
      <c r="F2321" s="84" t="s">
        <v>38</v>
      </c>
      <c r="G2321" s="87"/>
      <c r="H2321" s="87">
        <v>0</v>
      </c>
      <c r="I2321" s="87">
        <v>0</v>
      </c>
      <c r="J2321" s="177"/>
      <c r="K2321" s="206"/>
      <c r="L2321" s="206"/>
      <c r="M2321" s="198"/>
      <c r="N2321" s="198"/>
      <c r="O2321" s="198"/>
      <c r="P2321" s="198"/>
      <c r="Q2321" s="198"/>
      <c r="R2321" s="198"/>
    </row>
    <row r="2322" spans="1:18" s="3" customFormat="1" ht="38.25" hidden="1" customHeight="1">
      <c r="A2322" s="82" t="s">
        <v>540</v>
      </c>
      <c r="B2322" s="83">
        <v>795</v>
      </c>
      <c r="C2322" s="84" t="s">
        <v>160</v>
      </c>
      <c r="D2322" s="84" t="s">
        <v>171</v>
      </c>
      <c r="E2322" s="84" t="s">
        <v>539</v>
      </c>
      <c r="F2322" s="84"/>
      <c r="G2322" s="87">
        <f>G2323</f>
        <v>0</v>
      </c>
      <c r="H2322" s="87">
        <f t="shared" ref="H2322:I2322" si="618">H2323</f>
        <v>0</v>
      </c>
      <c r="I2322" s="87">
        <f t="shared" si="618"/>
        <v>0</v>
      </c>
      <c r="J2322" s="177"/>
      <c r="K2322" s="206"/>
      <c r="L2322" s="206"/>
      <c r="M2322" s="198"/>
      <c r="N2322" s="198"/>
      <c r="O2322" s="198"/>
      <c r="P2322" s="198"/>
      <c r="Q2322" s="198"/>
      <c r="R2322" s="198"/>
    </row>
    <row r="2323" spans="1:18" s="3" customFormat="1" ht="38.25" hidden="1" customHeight="1">
      <c r="A2323" s="82" t="s">
        <v>155</v>
      </c>
      <c r="B2323" s="83">
        <v>795</v>
      </c>
      <c r="C2323" s="84" t="s">
        <v>160</v>
      </c>
      <c r="D2323" s="84" t="s">
        <v>171</v>
      </c>
      <c r="E2323" s="84" t="s">
        <v>539</v>
      </c>
      <c r="F2323" s="84" t="s">
        <v>156</v>
      </c>
      <c r="G2323" s="87">
        <f>G2324</f>
        <v>0</v>
      </c>
      <c r="H2323" s="87">
        <f t="shared" ref="H2323:I2326" si="619">H2324</f>
        <v>0</v>
      </c>
      <c r="I2323" s="87">
        <f t="shared" si="619"/>
        <v>0</v>
      </c>
      <c r="J2323" s="177"/>
      <c r="K2323" s="206"/>
      <c r="L2323" s="206"/>
      <c r="M2323" s="198"/>
      <c r="N2323" s="198"/>
      <c r="O2323" s="198"/>
      <c r="P2323" s="198"/>
      <c r="Q2323" s="198"/>
      <c r="R2323" s="198"/>
    </row>
    <row r="2324" spans="1:18" s="3" customFormat="1" ht="38.25" hidden="1" customHeight="1">
      <c r="A2324" s="82" t="s">
        <v>168</v>
      </c>
      <c r="B2324" s="83">
        <v>795</v>
      </c>
      <c r="C2324" s="84" t="s">
        <v>160</v>
      </c>
      <c r="D2324" s="84" t="s">
        <v>171</v>
      </c>
      <c r="E2324" s="84" t="s">
        <v>539</v>
      </c>
      <c r="F2324" s="84" t="s">
        <v>169</v>
      </c>
      <c r="G2324" s="87"/>
      <c r="H2324" s="87">
        <v>0</v>
      </c>
      <c r="I2324" s="87">
        <v>0</v>
      </c>
      <c r="J2324" s="177"/>
      <c r="K2324" s="206"/>
      <c r="L2324" s="206"/>
      <c r="M2324" s="198"/>
      <c r="N2324" s="198"/>
      <c r="O2324" s="198"/>
      <c r="P2324" s="198"/>
      <c r="Q2324" s="198"/>
      <c r="R2324" s="198"/>
    </row>
    <row r="2325" spans="1:18" s="3" customFormat="1" ht="38.25" hidden="1" customHeight="1">
      <c r="A2325" s="82" t="s">
        <v>538</v>
      </c>
      <c r="B2325" s="83">
        <v>795</v>
      </c>
      <c r="C2325" s="84" t="s">
        <v>160</v>
      </c>
      <c r="D2325" s="84" t="s">
        <v>171</v>
      </c>
      <c r="E2325" s="84" t="s">
        <v>537</v>
      </c>
      <c r="F2325" s="84"/>
      <c r="G2325" s="87">
        <f>G2326</f>
        <v>0</v>
      </c>
      <c r="H2325" s="87">
        <f t="shared" ref="H2325:I2325" si="620">H2326</f>
        <v>0</v>
      </c>
      <c r="I2325" s="87">
        <f t="shared" si="620"/>
        <v>0</v>
      </c>
      <c r="J2325" s="177"/>
      <c r="K2325" s="206"/>
      <c r="L2325" s="206"/>
      <c r="M2325" s="198"/>
      <c r="N2325" s="198"/>
      <c r="O2325" s="198"/>
      <c r="P2325" s="198"/>
      <c r="Q2325" s="198"/>
      <c r="R2325" s="198"/>
    </row>
    <row r="2326" spans="1:18" s="3" customFormat="1" ht="38.25" hidden="1" customHeight="1">
      <c r="A2326" s="82" t="s">
        <v>155</v>
      </c>
      <c r="B2326" s="83">
        <v>795</v>
      </c>
      <c r="C2326" s="84" t="s">
        <v>160</v>
      </c>
      <c r="D2326" s="84" t="s">
        <v>171</v>
      </c>
      <c r="E2326" s="84" t="s">
        <v>537</v>
      </c>
      <c r="F2326" s="84" t="s">
        <v>156</v>
      </c>
      <c r="G2326" s="87">
        <f>G2327</f>
        <v>0</v>
      </c>
      <c r="H2326" s="87">
        <f t="shared" si="619"/>
        <v>0</v>
      </c>
      <c r="I2326" s="87">
        <f t="shared" si="619"/>
        <v>0</v>
      </c>
      <c r="J2326" s="177"/>
      <c r="K2326" s="206"/>
      <c r="L2326" s="206"/>
      <c r="M2326" s="198"/>
      <c r="N2326" s="198"/>
      <c r="O2326" s="198"/>
      <c r="P2326" s="198"/>
      <c r="Q2326" s="198"/>
      <c r="R2326" s="198"/>
    </row>
    <row r="2327" spans="1:18" s="3" customFormat="1" ht="38.25" hidden="1" customHeight="1">
      <c r="A2327" s="82" t="s">
        <v>168</v>
      </c>
      <c r="B2327" s="83">
        <v>795</v>
      </c>
      <c r="C2327" s="84" t="s">
        <v>160</v>
      </c>
      <c r="D2327" s="84" t="s">
        <v>171</v>
      </c>
      <c r="E2327" s="84" t="s">
        <v>537</v>
      </c>
      <c r="F2327" s="84" t="s">
        <v>169</v>
      </c>
      <c r="G2327" s="87"/>
      <c r="H2327" s="87">
        <v>0</v>
      </c>
      <c r="I2327" s="87">
        <v>0</v>
      </c>
      <c r="J2327" s="177"/>
      <c r="K2327" s="206"/>
      <c r="L2327" s="206"/>
      <c r="M2327" s="198"/>
      <c r="N2327" s="198"/>
      <c r="O2327" s="198"/>
      <c r="P2327" s="198"/>
      <c r="Q2327" s="198"/>
      <c r="R2327" s="198"/>
    </row>
    <row r="2328" spans="1:18" s="3" customFormat="1" ht="38.25" hidden="1" customHeight="1">
      <c r="A2328" s="82" t="s">
        <v>683</v>
      </c>
      <c r="B2328" s="83">
        <v>795</v>
      </c>
      <c r="C2328" s="84" t="s">
        <v>160</v>
      </c>
      <c r="D2328" s="84" t="s">
        <v>171</v>
      </c>
      <c r="E2328" s="84" t="s">
        <v>682</v>
      </c>
      <c r="F2328" s="84"/>
      <c r="G2328" s="87">
        <f>G2329</f>
        <v>0</v>
      </c>
      <c r="H2328" s="87">
        <f t="shared" ref="H2328:I2332" si="621">H2329</f>
        <v>0</v>
      </c>
      <c r="I2328" s="87">
        <f t="shared" si="621"/>
        <v>0</v>
      </c>
      <c r="J2328" s="177"/>
      <c r="K2328" s="206"/>
      <c r="L2328" s="206"/>
      <c r="M2328" s="198"/>
      <c r="N2328" s="198"/>
      <c r="O2328" s="198"/>
      <c r="P2328" s="198"/>
      <c r="Q2328" s="198"/>
      <c r="R2328" s="198"/>
    </row>
    <row r="2329" spans="1:18" s="3" customFormat="1" ht="38.25" hidden="1" customHeight="1">
      <c r="A2329" s="82" t="s">
        <v>35</v>
      </c>
      <c r="B2329" s="83">
        <v>795</v>
      </c>
      <c r="C2329" s="84" t="s">
        <v>160</v>
      </c>
      <c r="D2329" s="84" t="s">
        <v>171</v>
      </c>
      <c r="E2329" s="84" t="s">
        <v>682</v>
      </c>
      <c r="F2329" s="84" t="s">
        <v>36</v>
      </c>
      <c r="G2329" s="87">
        <f>G2330</f>
        <v>0</v>
      </c>
      <c r="H2329" s="87">
        <f t="shared" si="621"/>
        <v>0</v>
      </c>
      <c r="I2329" s="87">
        <f t="shared" si="621"/>
        <v>0</v>
      </c>
      <c r="J2329" s="177"/>
      <c r="K2329" s="206"/>
      <c r="L2329" s="206"/>
      <c r="M2329" s="198"/>
      <c r="N2329" s="198"/>
      <c r="O2329" s="198"/>
      <c r="P2329" s="198"/>
      <c r="Q2329" s="198"/>
      <c r="R2329" s="198"/>
    </row>
    <row r="2330" spans="1:18" s="3" customFormat="1" ht="38.25" hidden="1" customHeight="1">
      <c r="A2330" s="82" t="s">
        <v>37</v>
      </c>
      <c r="B2330" s="83">
        <v>795</v>
      </c>
      <c r="C2330" s="84" t="s">
        <v>160</v>
      </c>
      <c r="D2330" s="84" t="s">
        <v>171</v>
      </c>
      <c r="E2330" s="84" t="s">
        <v>682</v>
      </c>
      <c r="F2330" s="84" t="s">
        <v>38</v>
      </c>
      <c r="G2330" s="87"/>
      <c r="H2330" s="87"/>
      <c r="I2330" s="87"/>
      <c r="J2330" s="177"/>
      <c r="K2330" s="206"/>
      <c r="L2330" s="206"/>
      <c r="M2330" s="198"/>
      <c r="N2330" s="198"/>
      <c r="O2330" s="198"/>
      <c r="P2330" s="198"/>
      <c r="Q2330" s="198"/>
      <c r="R2330" s="198"/>
    </row>
    <row r="2331" spans="1:18" s="3" customFormat="1" ht="63" hidden="1" customHeight="1">
      <c r="A2331" s="82" t="s">
        <v>756</v>
      </c>
      <c r="B2331" s="83">
        <v>795</v>
      </c>
      <c r="C2331" s="84" t="s">
        <v>160</v>
      </c>
      <c r="D2331" s="84" t="s">
        <v>171</v>
      </c>
      <c r="E2331" s="84" t="s">
        <v>755</v>
      </c>
      <c r="F2331" s="84"/>
      <c r="G2331" s="87">
        <f>G2332</f>
        <v>0</v>
      </c>
      <c r="H2331" s="87">
        <f t="shared" si="621"/>
        <v>0</v>
      </c>
      <c r="I2331" s="87">
        <f t="shared" si="621"/>
        <v>0</v>
      </c>
      <c r="J2331" s="177"/>
      <c r="K2331" s="206"/>
      <c r="L2331" s="206"/>
      <c r="M2331" s="198"/>
      <c r="N2331" s="198"/>
      <c r="O2331" s="198"/>
      <c r="P2331" s="198"/>
      <c r="Q2331" s="198"/>
      <c r="R2331" s="198"/>
    </row>
    <row r="2332" spans="1:18" s="3" customFormat="1" ht="38.25" hidden="1" customHeight="1">
      <c r="A2332" s="82" t="s">
        <v>35</v>
      </c>
      <c r="B2332" s="83">
        <v>795</v>
      </c>
      <c r="C2332" s="84" t="s">
        <v>160</v>
      </c>
      <c r="D2332" s="84" t="s">
        <v>171</v>
      </c>
      <c r="E2332" s="84" t="s">
        <v>755</v>
      </c>
      <c r="F2332" s="84" t="s">
        <v>36</v>
      </c>
      <c r="G2332" s="87">
        <f>G2333</f>
        <v>0</v>
      </c>
      <c r="H2332" s="87">
        <f t="shared" si="621"/>
        <v>0</v>
      </c>
      <c r="I2332" s="87">
        <f t="shared" si="621"/>
        <v>0</v>
      </c>
      <c r="J2332" s="177"/>
      <c r="K2332" s="206"/>
      <c r="L2332" s="206"/>
      <c r="M2332" s="198"/>
      <c r="N2332" s="198"/>
      <c r="O2332" s="198"/>
      <c r="P2332" s="198"/>
      <c r="Q2332" s="198"/>
      <c r="R2332" s="198"/>
    </row>
    <row r="2333" spans="1:18" s="3" customFormat="1" ht="38.25" hidden="1" customHeight="1">
      <c r="A2333" s="82" t="s">
        <v>37</v>
      </c>
      <c r="B2333" s="83">
        <v>795</v>
      </c>
      <c r="C2333" s="84" t="s">
        <v>160</v>
      </c>
      <c r="D2333" s="84" t="s">
        <v>171</v>
      </c>
      <c r="E2333" s="84" t="s">
        <v>755</v>
      </c>
      <c r="F2333" s="84" t="s">
        <v>38</v>
      </c>
      <c r="G2333" s="87"/>
      <c r="H2333" s="87"/>
      <c r="I2333" s="87"/>
      <c r="J2333" s="177"/>
      <c r="K2333" s="206"/>
      <c r="L2333" s="206"/>
      <c r="M2333" s="198"/>
      <c r="N2333" s="198"/>
      <c r="O2333" s="198"/>
      <c r="P2333" s="198"/>
      <c r="Q2333" s="198"/>
      <c r="R2333" s="198"/>
    </row>
    <row r="2334" spans="1:18" s="124" customFormat="1" ht="20.25" hidden="1" customHeight="1">
      <c r="A2334" s="282" t="s">
        <v>73</v>
      </c>
      <c r="B2334" s="270"/>
      <c r="C2334" s="156"/>
      <c r="D2334" s="156"/>
      <c r="E2334" s="156"/>
      <c r="F2334" s="156"/>
      <c r="G2334" s="157">
        <f>G2031+G2126+G2284+G2025</f>
        <v>0</v>
      </c>
      <c r="H2334" s="157">
        <f t="shared" ref="H2334:I2334" si="622">H2031+H2126+H2284+H2025</f>
        <v>0</v>
      </c>
      <c r="I2334" s="157">
        <f t="shared" si="622"/>
        <v>0</v>
      </c>
      <c r="J2334" s="195"/>
      <c r="K2334" s="206"/>
      <c r="L2334" s="206"/>
      <c r="M2334" s="206"/>
      <c r="N2334" s="206"/>
      <c r="O2334" s="206"/>
      <c r="P2334" s="206"/>
      <c r="Q2334" s="206"/>
      <c r="R2334" s="206"/>
    </row>
    <row r="2335" spans="1:18" s="90" customFormat="1" ht="39.6" hidden="1">
      <c r="A2335" s="274" t="s">
        <v>951</v>
      </c>
      <c r="B2335" s="263">
        <v>795</v>
      </c>
      <c r="C2335" s="284"/>
      <c r="D2335" s="284"/>
      <c r="E2335" s="284"/>
      <c r="F2335" s="284"/>
      <c r="G2335" s="277"/>
      <c r="H2335" s="277"/>
      <c r="I2335" s="277"/>
      <c r="J2335" s="196"/>
      <c r="K2335" s="208"/>
      <c r="L2335" s="185"/>
      <c r="M2335" s="185"/>
      <c r="N2335" s="185"/>
      <c r="O2335" s="185"/>
      <c r="P2335" s="185"/>
      <c r="Q2335" s="185"/>
      <c r="R2335" s="185"/>
    </row>
    <row r="2336" spans="1:18" s="124" customFormat="1" ht="16.8" hidden="1">
      <c r="A2336" s="262" t="s">
        <v>17</v>
      </c>
      <c r="B2336" s="297">
        <v>795</v>
      </c>
      <c r="C2336" s="298" t="s">
        <v>18</v>
      </c>
      <c r="D2336" s="299"/>
      <c r="E2336" s="299"/>
      <c r="F2336" s="299"/>
      <c r="G2336" s="302">
        <f>G2337</f>
        <v>0</v>
      </c>
      <c r="H2336" s="300"/>
      <c r="I2336" s="300"/>
      <c r="J2336" s="301"/>
      <c r="K2336" s="207"/>
      <c r="L2336" s="206"/>
      <c r="M2336" s="206"/>
      <c r="N2336" s="206"/>
      <c r="O2336" s="206"/>
      <c r="P2336" s="206"/>
      <c r="Q2336" s="206"/>
      <c r="R2336" s="206"/>
    </row>
    <row r="2337" spans="1:18" s="150" customFormat="1" ht="16.8" hidden="1">
      <c r="A2337" s="294" t="s">
        <v>21</v>
      </c>
      <c r="B2337" s="293">
        <v>795</v>
      </c>
      <c r="C2337" s="292" t="s">
        <v>18</v>
      </c>
      <c r="D2337" s="292" t="s">
        <v>22</v>
      </c>
      <c r="E2337" s="291"/>
      <c r="F2337" s="291"/>
      <c r="G2337" s="303">
        <f>G2338</f>
        <v>0</v>
      </c>
      <c r="H2337" s="295"/>
      <c r="I2337" s="295"/>
      <c r="J2337" s="296"/>
      <c r="K2337" s="213"/>
      <c r="L2337" s="221"/>
      <c r="M2337" s="221"/>
      <c r="N2337" s="221"/>
      <c r="O2337" s="221"/>
      <c r="P2337" s="221"/>
      <c r="Q2337" s="221"/>
      <c r="R2337" s="221"/>
    </row>
    <row r="2338" spans="1:18" s="150" customFormat="1" ht="26.4" hidden="1">
      <c r="A2338" s="294" t="s">
        <v>162</v>
      </c>
      <c r="B2338" s="293">
        <v>795</v>
      </c>
      <c r="C2338" s="292" t="s">
        <v>18</v>
      </c>
      <c r="D2338" s="292" t="s">
        <v>22</v>
      </c>
      <c r="E2338" s="293" t="s">
        <v>208</v>
      </c>
      <c r="F2338" s="291"/>
      <c r="G2338" s="303">
        <f>G2339</f>
        <v>0</v>
      </c>
      <c r="H2338" s="295"/>
      <c r="I2338" s="295"/>
      <c r="J2338" s="296"/>
      <c r="K2338" s="213"/>
      <c r="L2338" s="221"/>
      <c r="M2338" s="221"/>
      <c r="N2338" s="221"/>
      <c r="O2338" s="221"/>
      <c r="P2338" s="221"/>
      <c r="Q2338" s="221"/>
      <c r="R2338" s="221"/>
    </row>
    <row r="2339" spans="1:18" s="150" customFormat="1" ht="26.4" hidden="1">
      <c r="A2339" s="82" t="s">
        <v>402</v>
      </c>
      <c r="B2339" s="293">
        <v>795</v>
      </c>
      <c r="C2339" s="292" t="s">
        <v>18</v>
      </c>
      <c r="D2339" s="292" t="s">
        <v>22</v>
      </c>
      <c r="E2339" s="293" t="s">
        <v>401</v>
      </c>
      <c r="F2339" s="291"/>
      <c r="G2339" s="303">
        <f>G2340</f>
        <v>0</v>
      </c>
      <c r="H2339" s="295"/>
      <c r="I2339" s="295"/>
      <c r="J2339" s="296"/>
      <c r="K2339" s="213"/>
      <c r="L2339" s="221"/>
      <c r="M2339" s="221"/>
      <c r="N2339" s="221"/>
      <c r="O2339" s="221"/>
      <c r="P2339" s="221"/>
      <c r="Q2339" s="221"/>
      <c r="R2339" s="221"/>
    </row>
    <row r="2340" spans="1:18" s="150" customFormat="1" hidden="1">
      <c r="A2340" s="82" t="s">
        <v>62</v>
      </c>
      <c r="B2340" s="293">
        <v>795</v>
      </c>
      <c r="C2340" s="292" t="s">
        <v>18</v>
      </c>
      <c r="D2340" s="292" t="s">
        <v>22</v>
      </c>
      <c r="E2340" s="293" t="s">
        <v>401</v>
      </c>
      <c r="F2340" s="293">
        <v>800</v>
      </c>
      <c r="G2340" s="303">
        <f>G2341</f>
        <v>0</v>
      </c>
      <c r="H2340" s="295"/>
      <c r="I2340" s="295"/>
      <c r="J2340" s="296"/>
      <c r="K2340" s="213"/>
      <c r="L2340" s="221"/>
      <c r="M2340" s="221"/>
      <c r="N2340" s="221"/>
      <c r="O2340" s="221"/>
      <c r="P2340" s="221"/>
      <c r="Q2340" s="221"/>
      <c r="R2340" s="221"/>
    </row>
    <row r="2341" spans="1:18" s="150" customFormat="1" hidden="1">
      <c r="A2341" s="82" t="s">
        <v>327</v>
      </c>
      <c r="B2341" s="293">
        <v>795</v>
      </c>
      <c r="C2341" s="292" t="s">
        <v>18</v>
      </c>
      <c r="D2341" s="292" t="s">
        <v>22</v>
      </c>
      <c r="E2341" s="293" t="s">
        <v>401</v>
      </c>
      <c r="F2341" s="293">
        <v>830</v>
      </c>
      <c r="G2341" s="303"/>
      <c r="H2341" s="295"/>
      <c r="I2341" s="295"/>
      <c r="J2341" s="296"/>
      <c r="K2341" s="213"/>
      <c r="L2341" s="221"/>
      <c r="M2341" s="221"/>
      <c r="N2341" s="221"/>
      <c r="O2341" s="221"/>
      <c r="P2341" s="221"/>
      <c r="Q2341" s="221"/>
      <c r="R2341" s="221"/>
    </row>
    <row r="2342" spans="1:18" hidden="1">
      <c r="A2342" s="265" t="s">
        <v>85</v>
      </c>
      <c r="B2342" s="266">
        <v>795</v>
      </c>
      <c r="C2342" s="267" t="s">
        <v>53</v>
      </c>
      <c r="D2342" s="267"/>
      <c r="E2342" s="267"/>
      <c r="F2342" s="267"/>
      <c r="G2342" s="264">
        <f>G2370+G2343</f>
        <v>0</v>
      </c>
      <c r="H2342" s="264">
        <f t="shared" ref="H2342:I2342" si="623">H2370</f>
        <v>0</v>
      </c>
      <c r="I2342" s="264">
        <f t="shared" si="623"/>
        <v>0</v>
      </c>
      <c r="J2342" s="190"/>
      <c r="K2342" s="190"/>
      <c r="L2342" s="190"/>
      <c r="M2342" s="190"/>
      <c r="N2342" s="190"/>
      <c r="O2342" s="190"/>
      <c r="P2342" s="208"/>
      <c r="Q2342" s="208"/>
    </row>
    <row r="2343" spans="1:18" ht="19.5" hidden="1" customHeight="1">
      <c r="A2343" s="82" t="s">
        <v>170</v>
      </c>
      <c r="B2343" s="149">
        <v>795</v>
      </c>
      <c r="C2343" s="84" t="s">
        <v>53</v>
      </c>
      <c r="D2343" s="84" t="s">
        <v>122</v>
      </c>
      <c r="E2343" s="84"/>
      <c r="F2343" s="84"/>
      <c r="G2343" s="87">
        <f>G2344</f>
        <v>0</v>
      </c>
      <c r="H2343" s="87">
        <f t="shared" ref="H2343:I2343" si="624">H2344</f>
        <v>0</v>
      </c>
      <c r="I2343" s="87">
        <f t="shared" si="624"/>
        <v>0</v>
      </c>
      <c r="J2343" s="177"/>
      <c r="K2343" s="69"/>
      <c r="L2343" s="69"/>
      <c r="M2343" s="69"/>
      <c r="N2343" s="69"/>
      <c r="O2343" s="69"/>
      <c r="P2343" s="69"/>
      <c r="Q2343" s="69"/>
      <c r="R2343" s="69"/>
    </row>
    <row r="2344" spans="1:18" s="18" customFormat="1" ht="27" hidden="1" customHeight="1">
      <c r="A2344" s="82" t="s">
        <v>473</v>
      </c>
      <c r="B2344" s="149">
        <v>795</v>
      </c>
      <c r="C2344" s="84" t="s">
        <v>53</v>
      </c>
      <c r="D2344" s="84" t="s">
        <v>122</v>
      </c>
      <c r="E2344" s="84" t="s">
        <v>233</v>
      </c>
      <c r="F2344" s="84"/>
      <c r="G2344" s="87">
        <f>G2345+G2351+G2357</f>
        <v>0</v>
      </c>
      <c r="H2344" s="87">
        <f>H2351+H2364</f>
        <v>0</v>
      </c>
      <c r="I2344" s="87">
        <f>I2351+I2364</f>
        <v>0</v>
      </c>
      <c r="J2344" s="177"/>
      <c r="K2344" s="176"/>
      <c r="L2344" s="176"/>
      <c r="M2344" s="176"/>
      <c r="N2344" s="176"/>
      <c r="O2344" s="176"/>
      <c r="P2344" s="184"/>
      <c r="Q2344" s="246"/>
      <c r="R2344" s="184"/>
    </row>
    <row r="2345" spans="1:18" s="18" customFormat="1" ht="86.25" hidden="1" customHeight="1">
      <c r="A2345" s="82" t="s">
        <v>956</v>
      </c>
      <c r="B2345" s="149">
        <v>795</v>
      </c>
      <c r="C2345" s="84" t="s">
        <v>53</v>
      </c>
      <c r="D2345" s="84" t="s">
        <v>122</v>
      </c>
      <c r="E2345" s="84" t="s">
        <v>955</v>
      </c>
      <c r="F2345" s="84"/>
      <c r="G2345" s="87">
        <f>G2346</f>
        <v>0</v>
      </c>
      <c r="H2345" s="87">
        <f>H2346+H2351</f>
        <v>0</v>
      </c>
      <c r="I2345" s="87">
        <f>I2346+I2351</f>
        <v>0</v>
      </c>
      <c r="J2345" s="177"/>
      <c r="K2345" s="184"/>
      <c r="L2345" s="184"/>
      <c r="M2345" s="184"/>
      <c r="N2345" s="184"/>
      <c r="O2345" s="184"/>
      <c r="P2345" s="184"/>
      <c r="Q2345" s="184"/>
      <c r="R2345" s="184"/>
    </row>
    <row r="2346" spans="1:18" s="18" customFormat="1" ht="76.5" hidden="1" customHeight="1">
      <c r="A2346" s="82" t="s">
        <v>956</v>
      </c>
      <c r="B2346" s="149">
        <v>795</v>
      </c>
      <c r="C2346" s="84" t="s">
        <v>53</v>
      </c>
      <c r="D2346" s="84" t="s">
        <v>122</v>
      </c>
      <c r="E2346" s="84" t="s">
        <v>959</v>
      </c>
      <c r="F2346" s="84"/>
      <c r="G2346" s="87">
        <f>G2349+G2347</f>
        <v>0</v>
      </c>
      <c r="H2346" s="87">
        <f>H2349</f>
        <v>0</v>
      </c>
      <c r="I2346" s="87">
        <f>I2349</f>
        <v>0</v>
      </c>
      <c r="J2346" s="177"/>
      <c r="K2346" s="184"/>
      <c r="L2346" s="184"/>
      <c r="M2346" s="184"/>
      <c r="N2346" s="184"/>
      <c r="O2346" s="184"/>
      <c r="P2346" s="184"/>
      <c r="Q2346" s="184"/>
      <c r="R2346" s="184"/>
    </row>
    <row r="2347" spans="1:18" s="18" customFormat="1" ht="15" hidden="1" customHeight="1">
      <c r="A2347" s="82" t="s">
        <v>322</v>
      </c>
      <c r="B2347" s="149">
        <v>795</v>
      </c>
      <c r="C2347" s="84" t="s">
        <v>53</v>
      </c>
      <c r="D2347" s="84" t="s">
        <v>122</v>
      </c>
      <c r="E2347" s="84" t="s">
        <v>959</v>
      </c>
      <c r="F2347" s="84" t="s">
        <v>36</v>
      </c>
      <c r="G2347" s="87">
        <f>G2348</f>
        <v>0</v>
      </c>
      <c r="H2347" s="87">
        <f>H2348</f>
        <v>0</v>
      </c>
      <c r="I2347" s="87">
        <f>I2348</f>
        <v>0</v>
      </c>
      <c r="J2347" s="177"/>
      <c r="K2347" s="184"/>
      <c r="L2347" s="184"/>
      <c r="M2347" s="184"/>
      <c r="N2347" s="184"/>
      <c r="O2347" s="184"/>
      <c r="P2347" s="184"/>
      <c r="Q2347" s="184"/>
      <c r="R2347" s="184"/>
    </row>
    <row r="2348" spans="1:18" s="18" customFormat="1" ht="32.25" hidden="1" customHeight="1">
      <c r="A2348" s="82" t="s">
        <v>37</v>
      </c>
      <c r="B2348" s="149">
        <v>795</v>
      </c>
      <c r="C2348" s="84" t="s">
        <v>53</v>
      </c>
      <c r="D2348" s="84" t="s">
        <v>122</v>
      </c>
      <c r="E2348" s="84" t="s">
        <v>959</v>
      </c>
      <c r="F2348" s="84" t="s">
        <v>38</v>
      </c>
      <c r="G2348" s="87"/>
      <c r="H2348" s="87"/>
      <c r="I2348" s="87"/>
      <c r="J2348" s="177"/>
      <c r="K2348" s="184"/>
      <c r="L2348" s="184"/>
      <c r="M2348" s="184"/>
      <c r="N2348" s="184"/>
      <c r="O2348" s="184"/>
      <c r="P2348" s="184"/>
      <c r="Q2348" s="184"/>
      <c r="R2348" s="184"/>
    </row>
    <row r="2349" spans="1:18" s="18" customFormat="1" ht="15" hidden="1" customHeight="1">
      <c r="A2349" s="82" t="s">
        <v>155</v>
      </c>
      <c r="B2349" s="149">
        <v>795</v>
      </c>
      <c r="C2349" s="84" t="s">
        <v>53</v>
      </c>
      <c r="D2349" s="84" t="s">
        <v>122</v>
      </c>
      <c r="E2349" s="84" t="s">
        <v>959</v>
      </c>
      <c r="F2349" s="84" t="s">
        <v>156</v>
      </c>
      <c r="G2349" s="87">
        <f t="shared" ref="G2349:I2349" si="625">G2350</f>
        <v>0</v>
      </c>
      <c r="H2349" s="87">
        <f t="shared" si="625"/>
        <v>0</v>
      </c>
      <c r="I2349" s="87">
        <f t="shared" si="625"/>
        <v>0</v>
      </c>
      <c r="J2349" s="177"/>
      <c r="K2349" s="184"/>
      <c r="L2349" s="184"/>
      <c r="M2349" s="184"/>
      <c r="N2349" s="184"/>
      <c r="O2349" s="184"/>
      <c r="P2349" s="184"/>
      <c r="Q2349" s="184"/>
      <c r="R2349" s="184"/>
    </row>
    <row r="2350" spans="1:18" s="18" customFormat="1" ht="32.25" hidden="1" customHeight="1">
      <c r="A2350" s="82" t="s">
        <v>176</v>
      </c>
      <c r="B2350" s="149">
        <v>795</v>
      </c>
      <c r="C2350" s="84" t="s">
        <v>53</v>
      </c>
      <c r="D2350" s="84" t="s">
        <v>122</v>
      </c>
      <c r="E2350" s="84" t="s">
        <v>959</v>
      </c>
      <c r="F2350" s="84" t="s">
        <v>177</v>
      </c>
      <c r="G2350" s="87"/>
      <c r="H2350" s="87"/>
      <c r="I2350" s="87"/>
      <c r="J2350" s="177"/>
      <c r="K2350" s="184"/>
      <c r="L2350" s="184"/>
      <c r="M2350" s="184"/>
      <c r="N2350" s="184"/>
      <c r="O2350" s="184"/>
      <c r="P2350" s="184"/>
      <c r="Q2350" s="184"/>
      <c r="R2350" s="184"/>
    </row>
    <row r="2351" spans="1:18" s="18" customFormat="1" ht="86.25" hidden="1" customHeight="1">
      <c r="A2351" s="82" t="s">
        <v>957</v>
      </c>
      <c r="B2351" s="149">
        <v>795</v>
      </c>
      <c r="C2351" s="84" t="s">
        <v>53</v>
      </c>
      <c r="D2351" s="84" t="s">
        <v>122</v>
      </c>
      <c r="E2351" s="84" t="s">
        <v>10</v>
      </c>
      <c r="F2351" s="84"/>
      <c r="G2351" s="87">
        <f>G2352</f>
        <v>0</v>
      </c>
      <c r="H2351" s="87">
        <f>H2352+H2361</f>
        <v>0</v>
      </c>
      <c r="I2351" s="87">
        <f>I2352+I2361</f>
        <v>0</v>
      </c>
      <c r="J2351" s="177"/>
      <c r="K2351" s="184"/>
      <c r="L2351" s="184"/>
      <c r="M2351" s="184"/>
      <c r="N2351" s="184"/>
      <c r="O2351" s="184"/>
      <c r="P2351" s="184"/>
      <c r="Q2351" s="184"/>
      <c r="R2351" s="184"/>
    </row>
    <row r="2352" spans="1:18" s="18" customFormat="1" ht="76.5" hidden="1" customHeight="1">
      <c r="A2352" s="82" t="s">
        <v>957</v>
      </c>
      <c r="B2352" s="149">
        <v>795</v>
      </c>
      <c r="C2352" s="84" t="s">
        <v>53</v>
      </c>
      <c r="D2352" s="84" t="s">
        <v>122</v>
      </c>
      <c r="E2352" s="84" t="s">
        <v>958</v>
      </c>
      <c r="F2352" s="84"/>
      <c r="G2352" s="87">
        <f>G2355+G2354</f>
        <v>0</v>
      </c>
      <c r="H2352" s="87">
        <f>H2355</f>
        <v>0</v>
      </c>
      <c r="I2352" s="87">
        <f>I2355</f>
        <v>0</v>
      </c>
      <c r="J2352" s="177"/>
      <c r="K2352" s="184"/>
      <c r="L2352" s="184"/>
      <c r="M2352" s="184"/>
      <c r="N2352" s="184"/>
      <c r="O2352" s="184"/>
      <c r="P2352" s="184"/>
      <c r="Q2352" s="184"/>
      <c r="R2352" s="184"/>
    </row>
    <row r="2353" spans="1:18" s="18" customFormat="1" ht="15" hidden="1" customHeight="1">
      <c r="A2353" s="82" t="s">
        <v>322</v>
      </c>
      <c r="B2353" s="149">
        <v>795</v>
      </c>
      <c r="C2353" s="84" t="s">
        <v>53</v>
      </c>
      <c r="D2353" s="84" t="s">
        <v>122</v>
      </c>
      <c r="E2353" s="84" t="s">
        <v>958</v>
      </c>
      <c r="F2353" s="84" t="s">
        <v>36</v>
      </c>
      <c r="G2353" s="87">
        <f>G2354</f>
        <v>0</v>
      </c>
      <c r="H2353" s="87">
        <f>H2354</f>
        <v>0</v>
      </c>
      <c r="I2353" s="87">
        <f>I2354</f>
        <v>0</v>
      </c>
      <c r="J2353" s="177"/>
      <c r="K2353" s="184"/>
      <c r="L2353" s="184"/>
      <c r="M2353" s="184"/>
      <c r="N2353" s="184"/>
      <c r="O2353" s="184"/>
      <c r="P2353" s="184"/>
      <c r="Q2353" s="184"/>
      <c r="R2353" s="184"/>
    </row>
    <row r="2354" spans="1:18" s="18" customFormat="1" ht="32.25" hidden="1" customHeight="1">
      <c r="A2354" s="82" t="s">
        <v>37</v>
      </c>
      <c r="B2354" s="149">
        <v>795</v>
      </c>
      <c r="C2354" s="84" t="s">
        <v>53</v>
      </c>
      <c r="D2354" s="84" t="s">
        <v>122</v>
      </c>
      <c r="E2354" s="84" t="s">
        <v>958</v>
      </c>
      <c r="F2354" s="84" t="s">
        <v>38</v>
      </c>
      <c r="G2354" s="87"/>
      <c r="H2354" s="87"/>
      <c r="I2354" s="87"/>
      <c r="J2354" s="177"/>
      <c r="K2354" s="184"/>
      <c r="L2354" s="184"/>
      <c r="M2354" s="184"/>
      <c r="N2354" s="184"/>
      <c r="O2354" s="184"/>
      <c r="P2354" s="184"/>
      <c r="Q2354" s="184"/>
      <c r="R2354" s="184"/>
    </row>
    <row r="2355" spans="1:18" s="18" customFormat="1" ht="15" hidden="1" customHeight="1">
      <c r="A2355" s="82" t="s">
        <v>155</v>
      </c>
      <c r="B2355" s="149">
        <v>795</v>
      </c>
      <c r="C2355" s="84" t="s">
        <v>53</v>
      </c>
      <c r="D2355" s="84" t="s">
        <v>122</v>
      </c>
      <c r="E2355" s="84" t="s">
        <v>958</v>
      </c>
      <c r="F2355" s="84" t="s">
        <v>156</v>
      </c>
      <c r="G2355" s="87">
        <f t="shared" ref="G2355:I2355" si="626">G2356</f>
        <v>0</v>
      </c>
      <c r="H2355" s="87">
        <f t="shared" si="626"/>
        <v>0</v>
      </c>
      <c r="I2355" s="87">
        <f t="shared" si="626"/>
        <v>0</v>
      </c>
      <c r="J2355" s="177"/>
      <c r="K2355" s="184"/>
      <c r="L2355" s="184"/>
      <c r="M2355" s="184"/>
      <c r="N2355" s="184"/>
      <c r="O2355" s="184"/>
      <c r="P2355" s="184"/>
      <c r="Q2355" s="184"/>
      <c r="R2355" s="184"/>
    </row>
    <row r="2356" spans="1:18" s="18" customFormat="1" ht="32.25" hidden="1" customHeight="1">
      <c r="A2356" s="82" t="s">
        <v>176</v>
      </c>
      <c r="B2356" s="149">
        <v>795</v>
      </c>
      <c r="C2356" s="84" t="s">
        <v>53</v>
      </c>
      <c r="D2356" s="84" t="s">
        <v>122</v>
      </c>
      <c r="E2356" s="84" t="s">
        <v>958</v>
      </c>
      <c r="F2356" s="84" t="s">
        <v>177</v>
      </c>
      <c r="G2356" s="87"/>
      <c r="H2356" s="87"/>
      <c r="I2356" s="87"/>
      <c r="J2356" s="177"/>
      <c r="K2356" s="184"/>
      <c r="L2356" s="184"/>
      <c r="M2356" s="184"/>
      <c r="N2356" s="184"/>
      <c r="O2356" s="184"/>
      <c r="P2356" s="184"/>
      <c r="Q2356" s="184"/>
      <c r="R2356" s="184"/>
    </row>
    <row r="2357" spans="1:18" s="18" customFormat="1" ht="102" hidden="1" customHeight="1">
      <c r="A2357" s="82" t="s">
        <v>961</v>
      </c>
      <c r="B2357" s="149">
        <v>795</v>
      </c>
      <c r="C2357" s="84" t="s">
        <v>53</v>
      </c>
      <c r="D2357" s="84" t="s">
        <v>122</v>
      </c>
      <c r="E2357" s="84" t="s">
        <v>960</v>
      </c>
      <c r="F2357" s="84"/>
      <c r="G2357" s="87">
        <f>G2358</f>
        <v>0</v>
      </c>
      <c r="H2357" s="87">
        <f t="shared" ref="H2357:I2357" si="627">H2358+H2367</f>
        <v>0</v>
      </c>
      <c r="I2357" s="87">
        <f t="shared" si="627"/>
        <v>0</v>
      </c>
      <c r="J2357" s="177"/>
      <c r="K2357" s="184"/>
      <c r="L2357" s="184"/>
      <c r="M2357" s="184"/>
      <c r="N2357" s="184"/>
      <c r="O2357" s="184"/>
      <c r="P2357" s="184"/>
      <c r="Q2357" s="184"/>
      <c r="R2357" s="184"/>
    </row>
    <row r="2358" spans="1:18" s="18" customFormat="1" ht="108" hidden="1" customHeight="1">
      <c r="A2358" s="82" t="s">
        <v>961</v>
      </c>
      <c r="B2358" s="149">
        <v>795</v>
      </c>
      <c r="C2358" s="84" t="s">
        <v>53</v>
      </c>
      <c r="D2358" s="84" t="s">
        <v>122</v>
      </c>
      <c r="E2358" s="84" t="s">
        <v>962</v>
      </c>
      <c r="F2358" s="84"/>
      <c r="G2358" s="87">
        <f>G2359+G2362</f>
        <v>0</v>
      </c>
      <c r="H2358" s="87">
        <f t="shared" ref="G2358:I2359" si="628">H2359</f>
        <v>0</v>
      </c>
      <c r="I2358" s="87">
        <f t="shared" si="628"/>
        <v>0</v>
      </c>
      <c r="J2358" s="177"/>
      <c r="K2358" s="184"/>
      <c r="L2358" s="184"/>
      <c r="M2358" s="184"/>
      <c r="N2358" s="184"/>
      <c r="O2358" s="184"/>
      <c r="P2358" s="184"/>
      <c r="Q2358" s="184"/>
      <c r="R2358" s="184"/>
    </row>
    <row r="2359" spans="1:18" s="18" customFormat="1" ht="15" hidden="1" customHeight="1">
      <c r="A2359" s="82" t="s">
        <v>155</v>
      </c>
      <c r="B2359" s="149">
        <v>795</v>
      </c>
      <c r="C2359" s="84" t="s">
        <v>53</v>
      </c>
      <c r="D2359" s="84" t="s">
        <v>122</v>
      </c>
      <c r="E2359" s="84" t="s">
        <v>962</v>
      </c>
      <c r="F2359" s="84" t="s">
        <v>156</v>
      </c>
      <c r="G2359" s="87">
        <f t="shared" si="628"/>
        <v>0</v>
      </c>
      <c r="H2359" s="87">
        <f t="shared" si="628"/>
        <v>0</v>
      </c>
      <c r="I2359" s="87">
        <f t="shared" si="628"/>
        <v>0</v>
      </c>
      <c r="J2359" s="177"/>
      <c r="K2359" s="184"/>
      <c r="L2359" s="184"/>
      <c r="M2359" s="184"/>
      <c r="N2359" s="184"/>
      <c r="O2359" s="184"/>
      <c r="P2359" s="184"/>
      <c r="Q2359" s="184"/>
      <c r="R2359" s="184"/>
    </row>
    <row r="2360" spans="1:18" s="18" customFormat="1" ht="32.25" hidden="1" customHeight="1">
      <c r="A2360" s="82" t="s">
        <v>176</v>
      </c>
      <c r="B2360" s="149">
        <v>795</v>
      </c>
      <c r="C2360" s="84" t="s">
        <v>53</v>
      </c>
      <c r="D2360" s="84" t="s">
        <v>122</v>
      </c>
      <c r="E2360" s="84" t="s">
        <v>962</v>
      </c>
      <c r="F2360" s="84" t="s">
        <v>177</v>
      </c>
      <c r="G2360" s="87"/>
      <c r="H2360" s="87"/>
      <c r="I2360" s="87"/>
      <c r="J2360" s="177"/>
      <c r="K2360" s="184"/>
      <c r="L2360" s="184"/>
      <c r="M2360" s="184"/>
      <c r="N2360" s="184"/>
      <c r="O2360" s="184"/>
      <c r="P2360" s="184"/>
      <c r="Q2360" s="184"/>
      <c r="R2360" s="184"/>
    </row>
    <row r="2361" spans="1:18" s="18" customFormat="1" ht="106.5" hidden="1" customHeight="1">
      <c r="A2361" s="82" t="s">
        <v>935</v>
      </c>
      <c r="B2361" s="149">
        <v>795</v>
      </c>
      <c r="C2361" s="84" t="s">
        <v>53</v>
      </c>
      <c r="D2361" s="84" t="s">
        <v>122</v>
      </c>
      <c r="E2361" s="84" t="s">
        <v>512</v>
      </c>
      <c r="F2361" s="84"/>
      <c r="G2361" s="87">
        <f>G2362</f>
        <v>0</v>
      </c>
      <c r="H2361" s="87"/>
      <c r="I2361" s="87"/>
      <c r="J2361" s="177"/>
      <c r="K2361" s="184"/>
      <c r="L2361" s="184"/>
      <c r="M2361" s="184"/>
      <c r="N2361" s="184"/>
      <c r="O2361" s="184"/>
      <c r="P2361" s="184"/>
      <c r="Q2361" s="184"/>
      <c r="R2361" s="184"/>
    </row>
    <row r="2362" spans="1:18" s="18" customFormat="1" ht="27.75" hidden="1" customHeight="1">
      <c r="A2362" s="82" t="s">
        <v>95</v>
      </c>
      <c r="B2362" s="149">
        <v>795</v>
      </c>
      <c r="C2362" s="84" t="s">
        <v>53</v>
      </c>
      <c r="D2362" s="84" t="s">
        <v>122</v>
      </c>
      <c r="E2362" s="84" t="s">
        <v>512</v>
      </c>
      <c r="F2362" s="84" t="s">
        <v>346</v>
      </c>
      <c r="G2362" s="87">
        <f>G2363</f>
        <v>0</v>
      </c>
      <c r="H2362" s="87"/>
      <c r="I2362" s="87"/>
      <c r="J2362" s="177"/>
      <c r="K2362" s="184"/>
      <c r="L2362" s="184"/>
      <c r="M2362" s="184"/>
      <c r="N2362" s="184"/>
      <c r="O2362" s="184"/>
      <c r="P2362" s="184"/>
      <c r="Q2362" s="184"/>
      <c r="R2362" s="184"/>
    </row>
    <row r="2363" spans="1:18" s="18" customFormat="1" ht="15" hidden="1" customHeight="1">
      <c r="A2363" s="82" t="s">
        <v>347</v>
      </c>
      <c r="B2363" s="149">
        <v>795</v>
      </c>
      <c r="C2363" s="84" t="s">
        <v>53</v>
      </c>
      <c r="D2363" s="84" t="s">
        <v>122</v>
      </c>
      <c r="E2363" s="84" t="s">
        <v>512</v>
      </c>
      <c r="F2363" s="84" t="s">
        <v>348</v>
      </c>
      <c r="G2363" s="87"/>
      <c r="H2363" s="87"/>
      <c r="I2363" s="87"/>
      <c r="J2363" s="177"/>
      <c r="K2363" s="184"/>
      <c r="L2363" s="184"/>
      <c r="M2363" s="184"/>
      <c r="N2363" s="184"/>
      <c r="O2363" s="184"/>
      <c r="P2363" s="184"/>
      <c r="Q2363" s="184"/>
      <c r="R2363" s="184"/>
    </row>
    <row r="2364" spans="1:18" s="18" customFormat="1" ht="86.25" hidden="1" customHeight="1">
      <c r="A2364" s="82" t="s">
        <v>881</v>
      </c>
      <c r="B2364" s="149">
        <v>795</v>
      </c>
      <c r="C2364" s="84" t="s">
        <v>53</v>
      </c>
      <c r="D2364" s="84" t="s">
        <v>122</v>
      </c>
      <c r="E2364" s="84" t="s">
        <v>104</v>
      </c>
      <c r="F2364" s="84"/>
      <c r="G2364" s="87">
        <f>G2365</f>
        <v>0</v>
      </c>
      <c r="H2364" s="87">
        <f t="shared" ref="H2364:I2364" si="629">H2365</f>
        <v>0</v>
      </c>
      <c r="I2364" s="87">
        <f t="shared" si="629"/>
        <v>0</v>
      </c>
      <c r="J2364" s="177"/>
      <c r="K2364" s="184"/>
      <c r="L2364" s="184"/>
      <c r="M2364" s="184"/>
      <c r="N2364" s="184"/>
      <c r="O2364" s="184"/>
      <c r="P2364" s="184"/>
      <c r="Q2364" s="184"/>
      <c r="R2364" s="184"/>
    </row>
    <row r="2365" spans="1:18" s="18" customFormat="1" ht="122.25" hidden="1" customHeight="1">
      <c r="A2365" s="142" t="s">
        <v>879</v>
      </c>
      <c r="B2365" s="149">
        <v>795</v>
      </c>
      <c r="C2365" s="84" t="s">
        <v>53</v>
      </c>
      <c r="D2365" s="84" t="s">
        <v>122</v>
      </c>
      <c r="E2365" s="84" t="s">
        <v>880</v>
      </c>
      <c r="F2365" s="84"/>
      <c r="G2365" s="87">
        <f>G2366+G2368</f>
        <v>0</v>
      </c>
      <c r="H2365" s="87">
        <f t="shared" ref="H2365:I2365" si="630">H2366+H2368</f>
        <v>0</v>
      </c>
      <c r="I2365" s="87">
        <f t="shared" si="630"/>
        <v>0</v>
      </c>
      <c r="J2365" s="177"/>
      <c r="K2365" s="184"/>
      <c r="L2365" s="184"/>
      <c r="M2365" s="184"/>
      <c r="N2365" s="184"/>
      <c r="O2365" s="184"/>
      <c r="P2365" s="184"/>
      <c r="Q2365" s="184"/>
      <c r="R2365" s="184"/>
    </row>
    <row r="2366" spans="1:18" s="18" customFormat="1" ht="24.75" hidden="1" customHeight="1">
      <c r="A2366" s="82" t="s">
        <v>322</v>
      </c>
      <c r="B2366" s="149">
        <v>795</v>
      </c>
      <c r="C2366" s="84" t="s">
        <v>53</v>
      </c>
      <c r="D2366" s="84" t="s">
        <v>122</v>
      </c>
      <c r="E2366" s="84" t="s">
        <v>880</v>
      </c>
      <c r="F2366" s="84" t="s">
        <v>36</v>
      </c>
      <c r="G2366" s="87">
        <f t="shared" ref="G2366:I2366" si="631">G2367</f>
        <v>0</v>
      </c>
      <c r="H2366" s="87">
        <f t="shared" si="631"/>
        <v>0</v>
      </c>
      <c r="I2366" s="87">
        <f t="shared" si="631"/>
        <v>0</v>
      </c>
      <c r="J2366" s="177"/>
      <c r="K2366" s="184"/>
      <c r="L2366" s="184"/>
      <c r="M2366" s="184"/>
      <c r="N2366" s="184"/>
      <c r="O2366" s="184"/>
      <c r="P2366" s="184"/>
      <c r="Q2366" s="184"/>
      <c r="R2366" s="184"/>
    </row>
    <row r="2367" spans="1:18" s="18" customFormat="1" ht="30.75" hidden="1" customHeight="1">
      <c r="A2367" s="82" t="s">
        <v>37</v>
      </c>
      <c r="B2367" s="149">
        <v>795</v>
      </c>
      <c r="C2367" s="84" t="s">
        <v>53</v>
      </c>
      <c r="D2367" s="84" t="s">
        <v>122</v>
      </c>
      <c r="E2367" s="84" t="s">
        <v>880</v>
      </c>
      <c r="F2367" s="84" t="s">
        <v>38</v>
      </c>
      <c r="G2367" s="87"/>
      <c r="H2367" s="87"/>
      <c r="I2367" s="87"/>
      <c r="J2367" s="177"/>
      <c r="K2367" s="184"/>
      <c r="L2367" s="184"/>
      <c r="M2367" s="184"/>
      <c r="N2367" s="184"/>
      <c r="O2367" s="184"/>
      <c r="P2367" s="184"/>
      <c r="Q2367" s="184"/>
      <c r="R2367" s="184"/>
    </row>
    <row r="2368" spans="1:18" ht="22.5" hidden="1" customHeight="1">
      <c r="A2368" s="82" t="s">
        <v>155</v>
      </c>
      <c r="B2368" s="149">
        <v>795</v>
      </c>
      <c r="C2368" s="84" t="s">
        <v>53</v>
      </c>
      <c r="D2368" s="84" t="s">
        <v>122</v>
      </c>
      <c r="E2368" s="84" t="s">
        <v>606</v>
      </c>
      <c r="F2368" s="84" t="s">
        <v>156</v>
      </c>
      <c r="G2368" s="87">
        <f>G2369</f>
        <v>0</v>
      </c>
      <c r="H2368" s="87">
        <f t="shared" ref="H2368:I2368" si="632">H2369</f>
        <v>0</v>
      </c>
      <c r="I2368" s="87">
        <f t="shared" si="632"/>
        <v>0</v>
      </c>
      <c r="J2368" s="177"/>
      <c r="K2368" s="69"/>
      <c r="L2368" s="69"/>
      <c r="M2368" s="69"/>
      <c r="N2368" s="69"/>
      <c r="O2368" s="69"/>
      <c r="P2368" s="69"/>
      <c r="Q2368" s="69"/>
      <c r="R2368" s="69"/>
    </row>
    <row r="2369" spans="1:18" ht="16.5" hidden="1" customHeight="1">
      <c r="A2369" s="82" t="s">
        <v>176</v>
      </c>
      <c r="B2369" s="149">
        <v>795</v>
      </c>
      <c r="C2369" s="84" t="s">
        <v>53</v>
      </c>
      <c r="D2369" s="84" t="s">
        <v>122</v>
      </c>
      <c r="E2369" s="84" t="s">
        <v>606</v>
      </c>
      <c r="F2369" s="84" t="s">
        <v>177</v>
      </c>
      <c r="G2369" s="87"/>
      <c r="H2369" s="127"/>
      <c r="I2369" s="127"/>
      <c r="J2369" s="197"/>
      <c r="K2369" s="69"/>
      <c r="L2369" s="69"/>
      <c r="M2369" s="69"/>
      <c r="N2369" s="69"/>
      <c r="O2369" s="69"/>
      <c r="P2369" s="69"/>
      <c r="Q2369" s="69"/>
      <c r="R2369" s="69"/>
    </row>
    <row r="2370" spans="1:18" ht="18.75" hidden="1" customHeight="1">
      <c r="A2370" s="82" t="s">
        <v>86</v>
      </c>
      <c r="B2370" s="149">
        <v>795</v>
      </c>
      <c r="C2370" s="84" t="s">
        <v>53</v>
      </c>
      <c r="D2370" s="84" t="s">
        <v>87</v>
      </c>
      <c r="E2370" s="84"/>
      <c r="F2370" s="149"/>
      <c r="G2370" s="87">
        <f>G2371</f>
        <v>0</v>
      </c>
      <c r="H2370" s="87">
        <f t="shared" ref="H2370:I2371" si="633">H2371</f>
        <v>0</v>
      </c>
      <c r="I2370" s="87">
        <f t="shared" si="633"/>
        <v>0</v>
      </c>
      <c r="J2370" s="177"/>
      <c r="K2370" s="176"/>
      <c r="L2370" s="176"/>
      <c r="M2370" s="176"/>
      <c r="N2370" s="176"/>
      <c r="O2370" s="176"/>
      <c r="P2370" s="69"/>
      <c r="Q2370" s="69"/>
      <c r="R2370" s="69"/>
    </row>
    <row r="2371" spans="1:18" ht="54" hidden="1" customHeight="1">
      <c r="A2371" s="82" t="s">
        <v>478</v>
      </c>
      <c r="B2371" s="149">
        <v>795</v>
      </c>
      <c r="C2371" s="84" t="s">
        <v>53</v>
      </c>
      <c r="D2371" s="84" t="s">
        <v>87</v>
      </c>
      <c r="E2371" s="84" t="s">
        <v>294</v>
      </c>
      <c r="F2371" s="84"/>
      <c r="G2371" s="87">
        <f>G2372</f>
        <v>0</v>
      </c>
      <c r="H2371" s="87">
        <f t="shared" si="633"/>
        <v>0</v>
      </c>
      <c r="I2371" s="87">
        <f t="shared" si="633"/>
        <v>0</v>
      </c>
      <c r="J2371" s="177"/>
      <c r="K2371" s="69"/>
      <c r="L2371" s="69"/>
      <c r="M2371" s="69"/>
      <c r="N2371" s="69"/>
      <c r="O2371" s="69"/>
      <c r="P2371" s="69"/>
      <c r="Q2371" s="69"/>
      <c r="R2371" s="69"/>
    </row>
    <row r="2372" spans="1:18" ht="35.25" hidden="1" customHeight="1">
      <c r="A2372" s="139" t="s">
        <v>75</v>
      </c>
      <c r="B2372" s="149">
        <v>795</v>
      </c>
      <c r="C2372" s="84" t="s">
        <v>53</v>
      </c>
      <c r="D2372" s="84" t="s">
        <v>87</v>
      </c>
      <c r="E2372" s="84" t="s">
        <v>281</v>
      </c>
      <c r="F2372" s="84"/>
      <c r="G2372" s="87">
        <f>G2375+G2373</f>
        <v>0</v>
      </c>
      <c r="H2372" s="87">
        <f t="shared" ref="H2372:I2372" si="634">H2375+H2373</f>
        <v>0</v>
      </c>
      <c r="I2372" s="87">
        <f t="shared" si="634"/>
        <v>0</v>
      </c>
      <c r="J2372" s="178"/>
      <c r="K2372" s="69"/>
      <c r="L2372" s="69"/>
      <c r="M2372" s="69"/>
      <c r="N2372" s="69"/>
      <c r="O2372" s="69"/>
      <c r="P2372" s="69"/>
      <c r="Q2372" s="69"/>
      <c r="R2372" s="69"/>
    </row>
    <row r="2373" spans="1:18" s="3" customFormat="1" ht="66" hidden="1">
      <c r="A2373" s="146" t="s">
        <v>54</v>
      </c>
      <c r="B2373" s="149">
        <v>795</v>
      </c>
      <c r="C2373" s="84" t="s">
        <v>53</v>
      </c>
      <c r="D2373" s="84" t="s">
        <v>87</v>
      </c>
      <c r="E2373" s="84" t="s">
        <v>281</v>
      </c>
      <c r="F2373" s="84" t="s">
        <v>57</v>
      </c>
      <c r="G2373" s="87">
        <f>G2374</f>
        <v>0</v>
      </c>
      <c r="H2373" s="87">
        <f>H2374</f>
        <v>0</v>
      </c>
      <c r="I2373" s="87">
        <f>I2374</f>
        <v>0</v>
      </c>
      <c r="J2373" s="177"/>
      <c r="K2373" s="198"/>
      <c r="L2373" s="198"/>
      <c r="M2373" s="198"/>
      <c r="N2373" s="198"/>
      <c r="O2373" s="198"/>
      <c r="P2373" s="198"/>
      <c r="Q2373" s="221"/>
      <c r="R2373" s="198"/>
    </row>
    <row r="2374" spans="1:18" s="3" customFormat="1" ht="26.4" hidden="1">
      <c r="A2374" s="146" t="s">
        <v>55</v>
      </c>
      <c r="B2374" s="149">
        <v>795</v>
      </c>
      <c r="C2374" s="84" t="s">
        <v>53</v>
      </c>
      <c r="D2374" s="84" t="s">
        <v>87</v>
      </c>
      <c r="E2374" s="84" t="s">
        <v>281</v>
      </c>
      <c r="F2374" s="84" t="s">
        <v>58</v>
      </c>
      <c r="G2374" s="87"/>
      <c r="H2374" s="87"/>
      <c r="I2374" s="87"/>
      <c r="J2374" s="177"/>
      <c r="K2374" s="198"/>
      <c r="L2374" s="198"/>
      <c r="M2374" s="198"/>
      <c r="N2374" s="198"/>
      <c r="O2374" s="198"/>
      <c r="P2374" s="198"/>
      <c r="Q2374" s="221"/>
      <c r="R2374" s="198"/>
    </row>
    <row r="2375" spans="1:18" ht="30.75" hidden="1" customHeight="1">
      <c r="A2375" s="82" t="s">
        <v>449</v>
      </c>
      <c r="B2375" s="149">
        <v>795</v>
      </c>
      <c r="C2375" s="84" t="s">
        <v>53</v>
      </c>
      <c r="D2375" s="84" t="s">
        <v>87</v>
      </c>
      <c r="E2375" s="84" t="s">
        <v>281</v>
      </c>
      <c r="F2375" s="84" t="s">
        <v>36</v>
      </c>
      <c r="G2375" s="87">
        <f>G2376</f>
        <v>0</v>
      </c>
      <c r="H2375" s="85">
        <v>0</v>
      </c>
      <c r="I2375" s="85">
        <v>0</v>
      </c>
      <c r="J2375" s="178"/>
      <c r="K2375" s="69"/>
      <c r="L2375" s="69"/>
      <c r="M2375" s="69"/>
      <c r="N2375" s="69"/>
      <c r="O2375" s="69"/>
      <c r="P2375" s="69"/>
      <c r="Q2375" s="69"/>
      <c r="R2375" s="69"/>
    </row>
    <row r="2376" spans="1:18" ht="38.25" hidden="1" customHeight="1">
      <c r="A2376" s="82" t="s">
        <v>37</v>
      </c>
      <c r="B2376" s="149">
        <v>795</v>
      </c>
      <c r="C2376" s="84" t="s">
        <v>53</v>
      </c>
      <c r="D2376" s="84" t="s">
        <v>87</v>
      </c>
      <c r="E2376" s="84" t="s">
        <v>281</v>
      </c>
      <c r="F2376" s="84" t="s">
        <v>38</v>
      </c>
      <c r="G2376" s="87"/>
      <c r="H2376" s="85"/>
      <c r="I2376" s="85"/>
      <c r="J2376" s="178"/>
      <c r="K2376" s="69"/>
      <c r="L2376" s="69"/>
      <c r="M2376" s="69"/>
      <c r="N2376" s="69"/>
      <c r="O2376" s="69"/>
      <c r="P2376" s="69"/>
      <c r="Q2376" s="69"/>
      <c r="R2376" s="69"/>
    </row>
    <row r="2377" spans="1:18" hidden="1">
      <c r="A2377" s="134" t="s">
        <v>344</v>
      </c>
      <c r="B2377" s="155">
        <v>795</v>
      </c>
      <c r="C2377" s="267" t="s">
        <v>171</v>
      </c>
      <c r="D2377" s="267"/>
      <c r="E2377" s="267"/>
      <c r="F2377" s="267"/>
      <c r="G2377" s="264">
        <f>G2672+G2566+G2792+G2815+G2378+G2520+G2593+G2403+G2420</f>
        <v>0</v>
      </c>
      <c r="H2377" s="264">
        <f>H2672+H2566+H2792+H2815+H2378+H2520+H2593</f>
        <v>0</v>
      </c>
      <c r="I2377" s="264">
        <f>I2672+I2566+I2792+I2815+I2378+I2520+I2593</f>
        <v>0</v>
      </c>
      <c r="J2377" s="190"/>
      <c r="K2377" s="69"/>
      <c r="L2377" s="69"/>
      <c r="M2377" s="69"/>
      <c r="N2377" s="69"/>
      <c r="O2377" s="69"/>
      <c r="P2377" s="247"/>
      <c r="Q2377" s="247"/>
      <c r="R2377" s="69"/>
    </row>
    <row r="2378" spans="1:18" hidden="1">
      <c r="A2378" s="132" t="s">
        <v>172</v>
      </c>
      <c r="B2378" s="149">
        <v>795</v>
      </c>
      <c r="C2378" s="153" t="s">
        <v>171</v>
      </c>
      <c r="D2378" s="153" t="s">
        <v>18</v>
      </c>
      <c r="E2378" s="267"/>
      <c r="F2378" s="267"/>
      <c r="G2378" s="94">
        <f>G2379+G2393</f>
        <v>0</v>
      </c>
      <c r="H2378" s="94">
        <f>H2379+H2433</f>
        <v>0</v>
      </c>
      <c r="I2378" s="94">
        <f>I2379+I2433</f>
        <v>0</v>
      </c>
      <c r="J2378" s="193"/>
      <c r="K2378" s="248"/>
      <c r="L2378" s="248"/>
      <c r="M2378" s="248"/>
      <c r="N2378" s="248"/>
      <c r="O2378" s="248"/>
      <c r="P2378" s="69"/>
      <c r="Q2378" s="69"/>
      <c r="R2378" s="69"/>
    </row>
    <row r="2379" spans="1:18" ht="52.8" hidden="1">
      <c r="A2379" s="82" t="s">
        <v>478</v>
      </c>
      <c r="B2379" s="149">
        <v>795</v>
      </c>
      <c r="C2379" s="84" t="s">
        <v>171</v>
      </c>
      <c r="D2379" s="84" t="s">
        <v>18</v>
      </c>
      <c r="E2379" s="84" t="s">
        <v>294</v>
      </c>
      <c r="F2379" s="84"/>
      <c r="G2379" s="87">
        <f>G2387+G2390</f>
        <v>0</v>
      </c>
      <c r="H2379" s="87">
        <f>H2382+H2386+H2389+H2432+H2427</f>
        <v>0</v>
      </c>
      <c r="I2379" s="87">
        <f>I2382+I2386+I2389+I2432+I2427</f>
        <v>0</v>
      </c>
      <c r="J2379" s="177"/>
      <c r="K2379" s="69"/>
      <c r="L2379" s="69"/>
      <c r="M2379" s="69"/>
      <c r="N2379" s="69"/>
      <c r="O2379" s="69"/>
      <c r="P2379" s="69"/>
      <c r="Q2379" s="69"/>
      <c r="R2379" s="69"/>
    </row>
    <row r="2380" spans="1:18" s="18" customFormat="1" ht="20.25" hidden="1" customHeight="1">
      <c r="A2380" s="82" t="s">
        <v>84</v>
      </c>
      <c r="B2380" s="149">
        <v>795</v>
      </c>
      <c r="C2380" s="84" t="s">
        <v>171</v>
      </c>
      <c r="D2380" s="84" t="s">
        <v>18</v>
      </c>
      <c r="E2380" s="84" t="s">
        <v>83</v>
      </c>
      <c r="F2380" s="84"/>
      <c r="G2380" s="87">
        <f t="shared" ref="G2380:I2381" si="635">G2381</f>
        <v>0</v>
      </c>
      <c r="H2380" s="87">
        <f t="shared" si="635"/>
        <v>0</v>
      </c>
      <c r="I2380" s="87">
        <f t="shared" si="635"/>
        <v>0</v>
      </c>
      <c r="J2380" s="177"/>
      <c r="K2380" s="184"/>
      <c r="L2380" s="184"/>
      <c r="M2380" s="184"/>
      <c r="N2380" s="184"/>
      <c r="O2380" s="184"/>
      <c r="P2380" s="184"/>
      <c r="Q2380" s="184"/>
      <c r="R2380" s="184"/>
    </row>
    <row r="2381" spans="1:18" ht="30.75" hidden="1" customHeight="1">
      <c r="A2381" s="82" t="s">
        <v>35</v>
      </c>
      <c r="B2381" s="149">
        <v>795</v>
      </c>
      <c r="C2381" s="84" t="s">
        <v>171</v>
      </c>
      <c r="D2381" s="84" t="s">
        <v>18</v>
      </c>
      <c r="E2381" s="84" t="s">
        <v>83</v>
      </c>
      <c r="F2381" s="84" t="s">
        <v>36</v>
      </c>
      <c r="G2381" s="87">
        <f t="shared" si="635"/>
        <v>0</v>
      </c>
      <c r="H2381" s="87">
        <f t="shared" si="635"/>
        <v>0</v>
      </c>
      <c r="I2381" s="87">
        <f t="shared" si="635"/>
        <v>0</v>
      </c>
      <c r="J2381" s="177"/>
      <c r="K2381" s="69"/>
      <c r="L2381" s="69"/>
      <c r="M2381" s="69"/>
      <c r="N2381" s="69"/>
      <c r="O2381" s="69"/>
      <c r="P2381" s="69"/>
      <c r="Q2381" s="69"/>
      <c r="R2381" s="69"/>
    </row>
    <row r="2382" spans="1:18" s="18" customFormat="1" ht="34.5" hidden="1" customHeight="1">
      <c r="A2382" s="82" t="s">
        <v>37</v>
      </c>
      <c r="B2382" s="149">
        <v>795</v>
      </c>
      <c r="C2382" s="84" t="s">
        <v>171</v>
      </c>
      <c r="D2382" s="84" t="s">
        <v>18</v>
      </c>
      <c r="E2382" s="84" t="s">
        <v>83</v>
      </c>
      <c r="F2382" s="84" t="s">
        <v>38</v>
      </c>
      <c r="G2382" s="87"/>
      <c r="H2382" s="87"/>
      <c r="I2382" s="87"/>
      <c r="J2382" s="177"/>
      <c r="K2382" s="184"/>
      <c r="L2382" s="184"/>
      <c r="M2382" s="184"/>
      <c r="N2382" s="184"/>
      <c r="O2382" s="184"/>
      <c r="P2382" s="184"/>
      <c r="Q2382" s="184"/>
      <c r="R2382" s="184"/>
    </row>
    <row r="2383" spans="1:18" s="3" customFormat="1" ht="52.5" hidden="1" customHeight="1">
      <c r="A2383" s="82"/>
      <c r="B2383" s="149">
        <v>795</v>
      </c>
      <c r="C2383" s="84"/>
      <c r="D2383" s="84"/>
      <c r="E2383" s="84"/>
      <c r="F2383" s="84"/>
      <c r="G2383" s="87"/>
      <c r="H2383" s="87"/>
      <c r="I2383" s="87"/>
      <c r="J2383" s="177"/>
      <c r="K2383" s="62"/>
      <c r="L2383" s="62"/>
      <c r="M2383" s="62"/>
      <c r="N2383" s="62"/>
      <c r="O2383" s="62"/>
      <c r="P2383" s="62"/>
      <c r="Q2383" s="62"/>
      <c r="R2383" s="62"/>
    </row>
    <row r="2384" spans="1:18" s="18" customFormat="1" ht="63" hidden="1" customHeight="1">
      <c r="A2384" s="82" t="s">
        <v>80</v>
      </c>
      <c r="B2384" s="149">
        <v>795</v>
      </c>
      <c r="C2384" s="84" t="s">
        <v>171</v>
      </c>
      <c r="D2384" s="84" t="s">
        <v>18</v>
      </c>
      <c r="E2384" s="84" t="s">
        <v>79</v>
      </c>
      <c r="F2384" s="84"/>
      <c r="G2384" s="87">
        <f t="shared" ref="G2384:I2385" si="636">G2385</f>
        <v>0</v>
      </c>
      <c r="H2384" s="87">
        <f t="shared" si="636"/>
        <v>0</v>
      </c>
      <c r="I2384" s="87">
        <f t="shared" si="636"/>
        <v>0</v>
      </c>
      <c r="J2384" s="177"/>
      <c r="K2384" s="184"/>
      <c r="L2384" s="184"/>
      <c r="M2384" s="184"/>
      <c r="N2384" s="184"/>
      <c r="O2384" s="184"/>
      <c r="P2384" s="184"/>
      <c r="Q2384" s="184"/>
      <c r="R2384" s="184"/>
    </row>
    <row r="2385" spans="1:18" ht="30.75" hidden="1" customHeight="1">
      <c r="A2385" s="82" t="s">
        <v>35</v>
      </c>
      <c r="B2385" s="149">
        <v>795</v>
      </c>
      <c r="C2385" s="84" t="s">
        <v>171</v>
      </c>
      <c r="D2385" s="84" t="s">
        <v>18</v>
      </c>
      <c r="E2385" s="84" t="s">
        <v>79</v>
      </c>
      <c r="F2385" s="84" t="s">
        <v>36</v>
      </c>
      <c r="G2385" s="87">
        <f t="shared" si="636"/>
        <v>0</v>
      </c>
      <c r="H2385" s="87">
        <f t="shared" si="636"/>
        <v>0</v>
      </c>
      <c r="I2385" s="87">
        <f t="shared" si="636"/>
        <v>0</v>
      </c>
      <c r="J2385" s="177"/>
      <c r="K2385" s="69"/>
      <c r="L2385" s="69"/>
      <c r="M2385" s="69"/>
      <c r="N2385" s="69"/>
      <c r="O2385" s="69"/>
      <c r="P2385" s="69"/>
      <c r="Q2385" s="69"/>
      <c r="R2385" s="69"/>
    </row>
    <row r="2386" spans="1:18" s="18" customFormat="1" ht="34.5" hidden="1" customHeight="1">
      <c r="A2386" s="82" t="s">
        <v>37</v>
      </c>
      <c r="B2386" s="149">
        <v>795</v>
      </c>
      <c r="C2386" s="84" t="s">
        <v>171</v>
      </c>
      <c r="D2386" s="84" t="s">
        <v>18</v>
      </c>
      <c r="E2386" s="84" t="s">
        <v>79</v>
      </c>
      <c r="F2386" s="84" t="s">
        <v>38</v>
      </c>
      <c r="G2386" s="87"/>
      <c r="H2386" s="87"/>
      <c r="I2386" s="87"/>
      <c r="J2386" s="177"/>
      <c r="K2386" s="184"/>
      <c r="L2386" s="184"/>
      <c r="M2386" s="184"/>
      <c r="N2386" s="184"/>
      <c r="O2386" s="184"/>
      <c r="P2386" s="184"/>
      <c r="Q2386" s="184"/>
      <c r="R2386" s="184"/>
    </row>
    <row r="2387" spans="1:18" s="18" customFormat="1" ht="35.25" hidden="1" customHeight="1">
      <c r="A2387" s="82" t="s">
        <v>84</v>
      </c>
      <c r="B2387" s="149">
        <v>795</v>
      </c>
      <c r="C2387" s="84" t="s">
        <v>171</v>
      </c>
      <c r="D2387" s="84" t="s">
        <v>18</v>
      </c>
      <c r="E2387" s="84" t="s">
        <v>83</v>
      </c>
      <c r="F2387" s="84"/>
      <c r="G2387" s="87">
        <f t="shared" ref="G2387:I2391" si="637">G2388</f>
        <v>0</v>
      </c>
      <c r="H2387" s="87">
        <f t="shared" si="637"/>
        <v>0</v>
      </c>
      <c r="I2387" s="87">
        <f t="shared" si="637"/>
        <v>0</v>
      </c>
      <c r="J2387" s="177"/>
      <c r="K2387" s="184"/>
      <c r="L2387" s="184"/>
      <c r="M2387" s="184"/>
      <c r="N2387" s="184"/>
      <c r="O2387" s="184"/>
      <c r="P2387" s="184"/>
      <c r="Q2387" s="184"/>
      <c r="R2387" s="184"/>
    </row>
    <row r="2388" spans="1:18" ht="35.25" hidden="1" customHeight="1">
      <c r="A2388" s="82" t="s">
        <v>35</v>
      </c>
      <c r="B2388" s="149">
        <v>795</v>
      </c>
      <c r="C2388" s="84" t="s">
        <v>171</v>
      </c>
      <c r="D2388" s="84" t="s">
        <v>18</v>
      </c>
      <c r="E2388" s="84" t="s">
        <v>83</v>
      </c>
      <c r="F2388" s="84" t="s">
        <v>36</v>
      </c>
      <c r="G2388" s="87">
        <f t="shared" si="637"/>
        <v>0</v>
      </c>
      <c r="H2388" s="87">
        <f t="shared" si="637"/>
        <v>0</v>
      </c>
      <c r="I2388" s="87">
        <f t="shared" si="637"/>
        <v>0</v>
      </c>
      <c r="J2388" s="177"/>
      <c r="K2388" s="69"/>
      <c r="L2388" s="69"/>
      <c r="M2388" s="69"/>
      <c r="N2388" s="69"/>
      <c r="O2388" s="69"/>
      <c r="P2388" s="69"/>
      <c r="Q2388" s="69"/>
      <c r="R2388" s="69"/>
    </row>
    <row r="2389" spans="1:18" s="18" customFormat="1" ht="35.25" hidden="1" customHeight="1">
      <c r="A2389" s="82" t="s">
        <v>37</v>
      </c>
      <c r="B2389" s="149">
        <v>795</v>
      </c>
      <c r="C2389" s="84" t="s">
        <v>171</v>
      </c>
      <c r="D2389" s="84" t="s">
        <v>18</v>
      </c>
      <c r="E2389" s="84" t="s">
        <v>83</v>
      </c>
      <c r="F2389" s="84" t="s">
        <v>38</v>
      </c>
      <c r="G2389" s="87"/>
      <c r="H2389" s="87"/>
      <c r="I2389" s="87"/>
      <c r="J2389" s="177"/>
      <c r="K2389" s="184"/>
      <c r="L2389" s="184"/>
      <c r="M2389" s="184"/>
      <c r="N2389" s="184"/>
      <c r="O2389" s="184"/>
      <c r="P2389" s="184"/>
      <c r="Q2389" s="184"/>
      <c r="R2389" s="184"/>
    </row>
    <row r="2390" spans="1:18" s="18" customFormat="1" ht="60.75" hidden="1" customHeight="1">
      <c r="A2390" s="82" t="s">
        <v>80</v>
      </c>
      <c r="B2390" s="149">
        <v>795</v>
      </c>
      <c r="C2390" s="84" t="s">
        <v>171</v>
      </c>
      <c r="D2390" s="84" t="s">
        <v>18</v>
      </c>
      <c r="E2390" s="84" t="s">
        <v>79</v>
      </c>
      <c r="F2390" s="84"/>
      <c r="G2390" s="87">
        <f t="shared" si="637"/>
        <v>0</v>
      </c>
      <c r="H2390" s="87">
        <f t="shared" si="637"/>
        <v>0</v>
      </c>
      <c r="I2390" s="87">
        <f t="shared" si="637"/>
        <v>0</v>
      </c>
      <c r="J2390" s="177"/>
      <c r="K2390" s="184"/>
      <c r="L2390" s="184"/>
      <c r="M2390" s="184"/>
      <c r="N2390" s="184"/>
      <c r="O2390" s="184"/>
      <c r="P2390" s="184"/>
      <c r="Q2390" s="184"/>
      <c r="R2390" s="184"/>
    </row>
    <row r="2391" spans="1:18" ht="35.25" hidden="1" customHeight="1">
      <c r="A2391" s="82" t="s">
        <v>35</v>
      </c>
      <c r="B2391" s="149">
        <v>795</v>
      </c>
      <c r="C2391" s="84" t="s">
        <v>171</v>
      </c>
      <c r="D2391" s="84" t="s">
        <v>18</v>
      </c>
      <c r="E2391" s="84" t="s">
        <v>79</v>
      </c>
      <c r="F2391" s="84" t="s">
        <v>36</v>
      </c>
      <c r="G2391" s="87">
        <f t="shared" si="637"/>
        <v>0</v>
      </c>
      <c r="H2391" s="87">
        <f t="shared" si="637"/>
        <v>0</v>
      </c>
      <c r="I2391" s="87">
        <f t="shared" si="637"/>
        <v>0</v>
      </c>
      <c r="J2391" s="177"/>
      <c r="K2391" s="69"/>
      <c r="L2391" s="69"/>
      <c r="M2391" s="69"/>
      <c r="N2391" s="69"/>
      <c r="O2391" s="69"/>
      <c r="P2391" s="69"/>
      <c r="Q2391" s="69"/>
      <c r="R2391" s="69"/>
    </row>
    <row r="2392" spans="1:18" s="18" customFormat="1" ht="35.25" hidden="1" customHeight="1">
      <c r="A2392" s="82" t="s">
        <v>37</v>
      </c>
      <c r="B2392" s="149">
        <v>795</v>
      </c>
      <c r="C2392" s="84" t="s">
        <v>171</v>
      </c>
      <c r="D2392" s="84" t="s">
        <v>18</v>
      </c>
      <c r="E2392" s="84" t="s">
        <v>79</v>
      </c>
      <c r="F2392" s="84" t="s">
        <v>38</v>
      </c>
      <c r="G2392" s="87"/>
      <c r="H2392" s="87"/>
      <c r="I2392" s="87"/>
      <c r="J2392" s="177"/>
      <c r="K2392" s="184"/>
      <c r="L2392" s="184"/>
      <c r="M2392" s="184"/>
      <c r="N2392" s="184"/>
      <c r="O2392" s="184"/>
      <c r="P2392" s="184"/>
      <c r="Q2392" s="184"/>
      <c r="R2392" s="184"/>
    </row>
    <row r="2393" spans="1:18" s="18" customFormat="1" ht="52.8" hidden="1">
      <c r="A2393" s="82" t="s">
        <v>497</v>
      </c>
      <c r="B2393" s="149">
        <v>795</v>
      </c>
      <c r="C2393" s="153" t="s">
        <v>171</v>
      </c>
      <c r="D2393" s="153" t="s">
        <v>18</v>
      </c>
      <c r="E2393" s="84" t="s">
        <v>212</v>
      </c>
      <c r="F2393" s="84"/>
      <c r="G2393" s="87">
        <f>G2400</f>
        <v>0</v>
      </c>
      <c r="H2393" s="87">
        <f>H2394+H2400+H2397+H2428+H2433</f>
        <v>0</v>
      </c>
      <c r="I2393" s="87">
        <f>I2394+I2400+I2397+I2428+I2433</f>
        <v>0</v>
      </c>
      <c r="J2393" s="177"/>
      <c r="K2393" s="184"/>
      <c r="L2393" s="184"/>
      <c r="M2393" s="184"/>
      <c r="N2393" s="184"/>
      <c r="O2393" s="184"/>
      <c r="P2393" s="184"/>
      <c r="Q2393" s="184"/>
      <c r="R2393" s="184"/>
    </row>
    <row r="2394" spans="1:18" s="18" customFormat="1" ht="92.4" hidden="1">
      <c r="A2394" s="82" t="s">
        <v>434</v>
      </c>
      <c r="B2394" s="149">
        <v>795</v>
      </c>
      <c r="C2394" s="153" t="s">
        <v>171</v>
      </c>
      <c r="D2394" s="153" t="s">
        <v>18</v>
      </c>
      <c r="E2394" s="84" t="s">
        <v>508</v>
      </c>
      <c r="F2394" s="84"/>
      <c r="G2394" s="87">
        <f>G2395</f>
        <v>0</v>
      </c>
      <c r="H2394" s="87">
        <f t="shared" ref="H2394:I2398" si="638">H2395</f>
        <v>0</v>
      </c>
      <c r="I2394" s="87">
        <f t="shared" si="638"/>
        <v>0</v>
      </c>
      <c r="J2394" s="177"/>
      <c r="K2394" s="184"/>
      <c r="L2394" s="184"/>
      <c r="M2394" s="184"/>
      <c r="N2394" s="184"/>
      <c r="O2394" s="184"/>
      <c r="P2394" s="184"/>
      <c r="Q2394" s="184"/>
      <c r="R2394" s="184"/>
    </row>
    <row r="2395" spans="1:18" s="18" customFormat="1" ht="23.25" hidden="1" customHeight="1">
      <c r="A2395" s="82" t="s">
        <v>62</v>
      </c>
      <c r="B2395" s="149">
        <v>795</v>
      </c>
      <c r="C2395" s="153" t="s">
        <v>171</v>
      </c>
      <c r="D2395" s="153" t="s">
        <v>18</v>
      </c>
      <c r="E2395" s="84" t="s">
        <v>508</v>
      </c>
      <c r="F2395" s="84" t="s">
        <v>63</v>
      </c>
      <c r="G2395" s="87">
        <f>G2396</f>
        <v>0</v>
      </c>
      <c r="H2395" s="87">
        <f t="shared" si="638"/>
        <v>0</v>
      </c>
      <c r="I2395" s="87">
        <f t="shared" si="638"/>
        <v>0</v>
      </c>
      <c r="J2395" s="177"/>
      <c r="K2395" s="184"/>
      <c r="L2395" s="184"/>
      <c r="M2395" s="184"/>
      <c r="N2395" s="184"/>
      <c r="O2395" s="184"/>
      <c r="P2395" s="184"/>
      <c r="Q2395" s="184"/>
      <c r="R2395" s="184"/>
    </row>
    <row r="2396" spans="1:18" s="18" customFormat="1" ht="20.25" hidden="1" customHeight="1">
      <c r="A2396" s="133" t="s">
        <v>143</v>
      </c>
      <c r="B2396" s="149">
        <v>795</v>
      </c>
      <c r="C2396" s="153" t="s">
        <v>171</v>
      </c>
      <c r="D2396" s="153" t="s">
        <v>18</v>
      </c>
      <c r="E2396" s="84" t="s">
        <v>508</v>
      </c>
      <c r="F2396" s="84" t="s">
        <v>66</v>
      </c>
      <c r="G2396" s="87"/>
      <c r="H2396" s="87"/>
      <c r="I2396" s="87"/>
      <c r="J2396" s="177"/>
      <c r="K2396" s="184"/>
      <c r="L2396" s="184"/>
      <c r="M2396" s="184"/>
      <c r="N2396" s="184"/>
      <c r="O2396" s="184"/>
      <c r="P2396" s="184"/>
      <c r="Q2396" s="184"/>
      <c r="R2396" s="184"/>
    </row>
    <row r="2397" spans="1:18" s="18" customFormat="1" ht="79.2" hidden="1">
      <c r="A2397" s="82" t="s">
        <v>435</v>
      </c>
      <c r="B2397" s="149">
        <v>795</v>
      </c>
      <c r="C2397" s="153" t="s">
        <v>171</v>
      </c>
      <c r="D2397" s="153" t="s">
        <v>18</v>
      </c>
      <c r="E2397" s="84" t="s">
        <v>509</v>
      </c>
      <c r="F2397" s="84"/>
      <c r="G2397" s="87">
        <f>G2398</f>
        <v>0</v>
      </c>
      <c r="H2397" s="87">
        <f t="shared" si="638"/>
        <v>0</v>
      </c>
      <c r="I2397" s="87">
        <f t="shared" si="638"/>
        <v>0</v>
      </c>
      <c r="J2397" s="177"/>
      <c r="K2397" s="184"/>
      <c r="L2397" s="184"/>
      <c r="M2397" s="184"/>
      <c r="N2397" s="184"/>
      <c r="O2397" s="184"/>
      <c r="P2397" s="184"/>
      <c r="Q2397" s="184"/>
      <c r="R2397" s="184"/>
    </row>
    <row r="2398" spans="1:18" s="18" customFormat="1" ht="22.5" hidden="1" customHeight="1">
      <c r="A2398" s="82" t="s">
        <v>62</v>
      </c>
      <c r="B2398" s="149">
        <v>795</v>
      </c>
      <c r="C2398" s="153" t="s">
        <v>171</v>
      </c>
      <c r="D2398" s="153" t="s">
        <v>18</v>
      </c>
      <c r="E2398" s="84" t="s">
        <v>509</v>
      </c>
      <c r="F2398" s="84" t="s">
        <v>63</v>
      </c>
      <c r="G2398" s="87">
        <f>G2399</f>
        <v>0</v>
      </c>
      <c r="H2398" s="87">
        <f t="shared" si="638"/>
        <v>0</v>
      </c>
      <c r="I2398" s="87">
        <f t="shared" si="638"/>
        <v>0</v>
      </c>
      <c r="J2398" s="177"/>
      <c r="K2398" s="184"/>
      <c r="L2398" s="184"/>
      <c r="M2398" s="184"/>
      <c r="N2398" s="184"/>
      <c r="O2398" s="184"/>
      <c r="P2398" s="184"/>
      <c r="Q2398" s="184"/>
      <c r="R2398" s="184"/>
    </row>
    <row r="2399" spans="1:18" s="18" customFormat="1" ht="17.25" hidden="1" customHeight="1">
      <c r="A2399" s="133" t="s">
        <v>143</v>
      </c>
      <c r="B2399" s="149">
        <v>795</v>
      </c>
      <c r="C2399" s="153" t="s">
        <v>171</v>
      </c>
      <c r="D2399" s="153" t="s">
        <v>18</v>
      </c>
      <c r="E2399" s="84" t="s">
        <v>509</v>
      </c>
      <c r="F2399" s="84" t="s">
        <v>66</v>
      </c>
      <c r="G2399" s="87"/>
      <c r="H2399" s="87"/>
      <c r="I2399" s="87"/>
      <c r="J2399" s="177"/>
      <c r="K2399" s="184"/>
      <c r="L2399" s="184"/>
      <c r="M2399" s="184"/>
      <c r="N2399" s="184"/>
      <c r="O2399" s="184"/>
      <c r="P2399" s="184"/>
      <c r="Q2399" s="184"/>
      <c r="R2399" s="184"/>
    </row>
    <row r="2400" spans="1:18" s="46" customFormat="1" ht="48.75" hidden="1" customHeight="1">
      <c r="A2400" s="82" t="s">
        <v>420</v>
      </c>
      <c r="B2400" s="149">
        <v>795</v>
      </c>
      <c r="C2400" s="153" t="s">
        <v>171</v>
      </c>
      <c r="D2400" s="153" t="s">
        <v>18</v>
      </c>
      <c r="E2400" s="84" t="s">
        <v>375</v>
      </c>
      <c r="F2400" s="84"/>
      <c r="G2400" s="87">
        <f>G2401</f>
        <v>0</v>
      </c>
      <c r="H2400" s="87">
        <f t="shared" ref="G2400:I2401" si="639">H2401</f>
        <v>0</v>
      </c>
      <c r="I2400" s="87">
        <f t="shared" si="639"/>
        <v>0</v>
      </c>
      <c r="J2400" s="177"/>
      <c r="K2400" s="58"/>
      <c r="L2400" s="58"/>
      <c r="M2400" s="58"/>
      <c r="N2400" s="58"/>
      <c r="O2400" s="58"/>
      <c r="P2400" s="58"/>
      <c r="Q2400" s="58"/>
      <c r="R2400" s="58"/>
    </row>
    <row r="2401" spans="1:20" s="46" customFormat="1" ht="21" hidden="1" customHeight="1">
      <c r="A2401" s="82" t="s">
        <v>322</v>
      </c>
      <c r="B2401" s="149">
        <v>795</v>
      </c>
      <c r="C2401" s="153" t="s">
        <v>171</v>
      </c>
      <c r="D2401" s="153" t="s">
        <v>18</v>
      </c>
      <c r="E2401" s="84" t="s">
        <v>375</v>
      </c>
      <c r="F2401" s="84" t="s">
        <v>36</v>
      </c>
      <c r="G2401" s="87">
        <f t="shared" si="639"/>
        <v>0</v>
      </c>
      <c r="H2401" s="87">
        <f t="shared" si="639"/>
        <v>0</v>
      </c>
      <c r="I2401" s="87">
        <f t="shared" si="639"/>
        <v>0</v>
      </c>
      <c r="J2401" s="177"/>
      <c r="K2401" s="58"/>
      <c r="L2401" s="58"/>
      <c r="M2401" s="58"/>
      <c r="N2401" s="58"/>
      <c r="O2401" s="58"/>
      <c r="P2401" s="58"/>
      <c r="Q2401" s="58"/>
      <c r="R2401" s="58"/>
    </row>
    <row r="2402" spans="1:20" s="46" customFormat="1" ht="28.5" hidden="1" customHeight="1">
      <c r="A2402" s="82" t="s">
        <v>37</v>
      </c>
      <c r="B2402" s="149">
        <v>795</v>
      </c>
      <c r="C2402" s="153" t="s">
        <v>171</v>
      </c>
      <c r="D2402" s="153" t="s">
        <v>18</v>
      </c>
      <c r="E2402" s="84" t="s">
        <v>375</v>
      </c>
      <c r="F2402" s="84" t="s">
        <v>38</v>
      </c>
      <c r="G2402" s="87"/>
      <c r="H2402" s="87"/>
      <c r="I2402" s="87"/>
      <c r="J2402" s="177"/>
      <c r="K2402" s="58"/>
      <c r="L2402" s="58"/>
      <c r="M2402" s="58"/>
      <c r="N2402" s="58"/>
      <c r="O2402" s="58"/>
      <c r="P2402" s="58"/>
      <c r="Q2402" s="58"/>
      <c r="R2402" s="58"/>
    </row>
    <row r="2403" spans="1:20" hidden="1">
      <c r="A2403" s="135" t="s">
        <v>173</v>
      </c>
      <c r="B2403" s="149">
        <v>795</v>
      </c>
      <c r="C2403" s="84" t="s">
        <v>171</v>
      </c>
      <c r="D2403" s="84" t="s">
        <v>27</v>
      </c>
      <c r="E2403" s="84"/>
      <c r="F2403" s="84"/>
      <c r="G2403" s="87">
        <f>G2404+G2411</f>
        <v>0</v>
      </c>
      <c r="H2403" s="87">
        <f t="shared" ref="H2403:I2403" si="640">H2404</f>
        <v>0</v>
      </c>
      <c r="I2403" s="87">
        <f t="shared" si="640"/>
        <v>0</v>
      </c>
      <c r="J2403" s="177"/>
      <c r="K2403" s="69"/>
      <c r="L2403" s="69"/>
      <c r="M2403" s="69"/>
      <c r="N2403" s="69"/>
      <c r="O2403" s="69"/>
      <c r="P2403" s="69"/>
      <c r="Q2403" s="69"/>
      <c r="R2403" s="69"/>
    </row>
    <row r="2404" spans="1:20" s="3" customFormat="1" ht="52.5" hidden="1" customHeight="1">
      <c r="A2404" s="82" t="s">
        <v>478</v>
      </c>
      <c r="B2404" s="149">
        <v>795</v>
      </c>
      <c r="C2404" s="84" t="s">
        <v>171</v>
      </c>
      <c r="D2404" s="84" t="s">
        <v>27</v>
      </c>
      <c r="E2404" s="84" t="s">
        <v>294</v>
      </c>
      <c r="F2404" s="84"/>
      <c r="G2404" s="87">
        <f>G2407+G2529+G2531+G2501+G2408</f>
        <v>0</v>
      </c>
      <c r="H2404" s="87">
        <f>H2407+H2529+H2531+H2501</f>
        <v>0</v>
      </c>
      <c r="I2404" s="87">
        <f>I2407+I2529+I2531+I2501</f>
        <v>0</v>
      </c>
      <c r="J2404" s="177"/>
      <c r="K2404" s="62"/>
      <c r="L2404" s="62"/>
      <c r="M2404" s="62"/>
      <c r="N2404" s="62"/>
      <c r="O2404" s="62"/>
      <c r="P2404" s="62"/>
      <c r="Q2404" s="62"/>
      <c r="R2404" s="62"/>
    </row>
    <row r="2405" spans="1:20" ht="28.5" hidden="1" customHeight="1">
      <c r="A2405" s="82" t="s">
        <v>732</v>
      </c>
      <c r="B2405" s="149">
        <v>795</v>
      </c>
      <c r="C2405" s="84" t="s">
        <v>171</v>
      </c>
      <c r="D2405" s="84" t="s">
        <v>27</v>
      </c>
      <c r="E2405" s="84" t="s">
        <v>295</v>
      </c>
      <c r="F2405" s="84"/>
      <c r="G2405" s="87">
        <f>G2406</f>
        <v>0</v>
      </c>
      <c r="H2405" s="87">
        <f t="shared" ref="G2405:I2409" si="641">H2406</f>
        <v>0</v>
      </c>
      <c r="I2405" s="87">
        <f t="shared" si="641"/>
        <v>0</v>
      </c>
      <c r="J2405" s="177"/>
      <c r="K2405" s="69"/>
      <c r="L2405" s="69"/>
      <c r="M2405" s="69"/>
      <c r="N2405" s="69"/>
      <c r="O2405" s="69"/>
      <c r="P2405" s="69"/>
      <c r="Q2405" s="69"/>
      <c r="R2405" s="69"/>
    </row>
    <row r="2406" spans="1:20" ht="26.4" hidden="1">
      <c r="A2406" s="82" t="s">
        <v>35</v>
      </c>
      <c r="B2406" s="149">
        <v>795</v>
      </c>
      <c r="C2406" s="84" t="s">
        <v>171</v>
      </c>
      <c r="D2406" s="84" t="s">
        <v>27</v>
      </c>
      <c r="E2406" s="84" t="s">
        <v>295</v>
      </c>
      <c r="F2406" s="84" t="s">
        <v>36</v>
      </c>
      <c r="G2406" s="87">
        <f t="shared" si="641"/>
        <v>0</v>
      </c>
      <c r="H2406" s="87">
        <f t="shared" si="641"/>
        <v>0</v>
      </c>
      <c r="I2406" s="87">
        <f t="shared" si="641"/>
        <v>0</v>
      </c>
      <c r="J2406" s="177"/>
      <c r="K2406" s="69"/>
      <c r="L2406" s="69"/>
      <c r="M2406" s="69"/>
      <c r="N2406" s="69"/>
      <c r="O2406" s="69"/>
      <c r="P2406" s="69"/>
      <c r="Q2406" s="69"/>
      <c r="R2406" s="69"/>
    </row>
    <row r="2407" spans="1:20" ht="26.4" hidden="1">
      <c r="A2407" s="82" t="s">
        <v>37</v>
      </c>
      <c r="B2407" s="149">
        <v>795</v>
      </c>
      <c r="C2407" s="84" t="s">
        <v>171</v>
      </c>
      <c r="D2407" s="84" t="s">
        <v>27</v>
      </c>
      <c r="E2407" s="84" t="s">
        <v>295</v>
      </c>
      <c r="F2407" s="84" t="s">
        <v>38</v>
      </c>
      <c r="G2407" s="87"/>
      <c r="H2407" s="87"/>
      <c r="I2407" s="87"/>
      <c r="J2407" s="177"/>
      <c r="K2407" s="69"/>
      <c r="L2407" s="69"/>
      <c r="M2407" s="69"/>
      <c r="N2407" s="69"/>
      <c r="O2407" s="69"/>
      <c r="P2407" s="69"/>
      <c r="Q2407" s="69"/>
      <c r="R2407" s="69"/>
    </row>
    <row r="2408" spans="1:20" ht="28.5" hidden="1" customHeight="1">
      <c r="A2408" s="82" t="s">
        <v>519</v>
      </c>
      <c r="B2408" s="149">
        <v>795</v>
      </c>
      <c r="C2408" s="84" t="s">
        <v>171</v>
      </c>
      <c r="D2408" s="84" t="s">
        <v>27</v>
      </c>
      <c r="E2408" s="84" t="s">
        <v>518</v>
      </c>
      <c r="F2408" s="84"/>
      <c r="G2408" s="87">
        <f>G2409</f>
        <v>0</v>
      </c>
      <c r="H2408" s="87">
        <f t="shared" si="641"/>
        <v>0</v>
      </c>
      <c r="I2408" s="87">
        <f t="shared" si="641"/>
        <v>0</v>
      </c>
      <c r="J2408" s="177"/>
      <c r="K2408" s="69"/>
      <c r="L2408" s="69"/>
      <c r="M2408" s="69"/>
      <c r="N2408" s="69"/>
      <c r="O2408" s="69"/>
      <c r="P2408" s="69"/>
      <c r="Q2408" s="69"/>
      <c r="R2408" s="69"/>
    </row>
    <row r="2409" spans="1:20" ht="26.4" hidden="1">
      <c r="A2409" s="82" t="s">
        <v>35</v>
      </c>
      <c r="B2409" s="149">
        <v>795</v>
      </c>
      <c r="C2409" s="84" t="s">
        <v>171</v>
      </c>
      <c r="D2409" s="84" t="s">
        <v>27</v>
      </c>
      <c r="E2409" s="84" t="s">
        <v>518</v>
      </c>
      <c r="F2409" s="84" t="s">
        <v>36</v>
      </c>
      <c r="G2409" s="87">
        <f t="shared" si="641"/>
        <v>0</v>
      </c>
      <c r="H2409" s="87">
        <f t="shared" si="641"/>
        <v>0</v>
      </c>
      <c r="I2409" s="87">
        <f t="shared" si="641"/>
        <v>0</v>
      </c>
      <c r="J2409" s="177"/>
      <c r="K2409" s="69"/>
      <c r="L2409" s="69"/>
      <c r="M2409" s="69"/>
      <c r="N2409" s="69"/>
      <c r="O2409" s="69"/>
      <c r="P2409" s="69"/>
      <c r="Q2409" s="69"/>
      <c r="R2409" s="69"/>
    </row>
    <row r="2410" spans="1:20" ht="26.4" hidden="1">
      <c r="A2410" s="82" t="s">
        <v>37</v>
      </c>
      <c r="B2410" s="149">
        <v>795</v>
      </c>
      <c r="C2410" s="84" t="s">
        <v>171</v>
      </c>
      <c r="D2410" s="84" t="s">
        <v>27</v>
      </c>
      <c r="E2410" s="84" t="s">
        <v>518</v>
      </c>
      <c r="F2410" s="84" t="s">
        <v>38</v>
      </c>
      <c r="G2410" s="87"/>
      <c r="H2410" s="87"/>
      <c r="I2410" s="87"/>
      <c r="J2410" s="177"/>
      <c r="K2410" s="69"/>
      <c r="L2410" s="69"/>
      <c r="M2410" s="69"/>
      <c r="N2410" s="69"/>
      <c r="O2410" s="69"/>
      <c r="P2410" s="69"/>
      <c r="Q2410" s="69"/>
      <c r="R2410" s="69"/>
    </row>
    <row r="2411" spans="1:20" s="124" customFormat="1" ht="26.25" hidden="1" customHeight="1">
      <c r="A2411" s="154" t="s">
        <v>162</v>
      </c>
      <c r="B2411" s="149">
        <v>795</v>
      </c>
      <c r="C2411" s="84" t="s">
        <v>171</v>
      </c>
      <c r="D2411" s="84" t="s">
        <v>27</v>
      </c>
      <c r="E2411" s="147" t="s">
        <v>208</v>
      </c>
      <c r="F2411" s="156"/>
      <c r="G2411" s="87">
        <f>G2415</f>
        <v>0</v>
      </c>
      <c r="H2411" s="157">
        <f t="shared" ref="H2411:I2411" si="642">H2412+H2415+H2420+H2423+H2438</f>
        <v>0</v>
      </c>
      <c r="I2411" s="157">
        <f t="shared" si="642"/>
        <v>0</v>
      </c>
      <c r="J2411" s="123"/>
      <c r="P2411" s="123"/>
      <c r="Q2411" s="123"/>
      <c r="R2411" s="123"/>
      <c r="S2411" s="123"/>
      <c r="T2411" s="123"/>
    </row>
    <row r="2412" spans="1:20" s="124" customFormat="1" ht="51.75" hidden="1" customHeight="1">
      <c r="A2412" s="82" t="s">
        <v>623</v>
      </c>
      <c r="B2412" s="149">
        <v>795</v>
      </c>
      <c r="C2412" s="84" t="s">
        <v>171</v>
      </c>
      <c r="D2412" s="84" t="s">
        <v>27</v>
      </c>
      <c r="E2412" s="84" t="s">
        <v>624</v>
      </c>
      <c r="F2412" s="84"/>
      <c r="G2412" s="87">
        <f t="shared" ref="G2412:I2413" si="643">G2413</f>
        <v>0</v>
      </c>
      <c r="H2412" s="87">
        <f t="shared" si="643"/>
        <v>0</v>
      </c>
      <c r="I2412" s="87">
        <f t="shared" si="643"/>
        <v>0</v>
      </c>
      <c r="J2412" s="123"/>
      <c r="P2412" s="123"/>
      <c r="Q2412" s="123"/>
      <c r="R2412" s="123"/>
      <c r="S2412" s="123"/>
      <c r="T2412" s="123"/>
    </row>
    <row r="2413" spans="1:20" s="124" customFormat="1" ht="26.25" hidden="1" customHeight="1">
      <c r="A2413" s="82" t="s">
        <v>322</v>
      </c>
      <c r="B2413" s="149">
        <v>795</v>
      </c>
      <c r="C2413" s="84" t="s">
        <v>171</v>
      </c>
      <c r="D2413" s="84" t="s">
        <v>27</v>
      </c>
      <c r="E2413" s="84" t="s">
        <v>624</v>
      </c>
      <c r="F2413" s="84" t="s">
        <v>36</v>
      </c>
      <c r="G2413" s="87">
        <f t="shared" si="643"/>
        <v>0</v>
      </c>
      <c r="H2413" s="87">
        <f t="shared" si="643"/>
        <v>0</v>
      </c>
      <c r="I2413" s="87">
        <f t="shared" si="643"/>
        <v>0</v>
      </c>
      <c r="J2413" s="123"/>
      <c r="P2413" s="123"/>
      <c r="Q2413" s="123"/>
      <c r="R2413" s="123"/>
      <c r="S2413" s="123"/>
      <c r="T2413" s="123"/>
    </row>
    <row r="2414" spans="1:20" s="124" customFormat="1" ht="26.25" hidden="1" customHeight="1">
      <c r="A2414" s="82" t="s">
        <v>37</v>
      </c>
      <c r="B2414" s="149">
        <v>795</v>
      </c>
      <c r="C2414" s="84" t="s">
        <v>171</v>
      </c>
      <c r="D2414" s="84" t="s">
        <v>27</v>
      </c>
      <c r="E2414" s="84" t="s">
        <v>624</v>
      </c>
      <c r="F2414" s="84" t="s">
        <v>38</v>
      </c>
      <c r="G2414" s="87">
        <f>'прил 5,'!G2192</f>
        <v>0</v>
      </c>
      <c r="H2414" s="87"/>
      <c r="I2414" s="87"/>
      <c r="J2414" s="123"/>
      <c r="P2414" s="123"/>
      <c r="Q2414" s="123"/>
      <c r="R2414" s="123"/>
      <c r="S2414" s="123"/>
      <c r="T2414" s="123"/>
    </row>
    <row r="2415" spans="1:20" s="90" customFormat="1" ht="20.25" hidden="1" customHeight="1">
      <c r="A2415" s="82" t="s">
        <v>332</v>
      </c>
      <c r="B2415" s="149">
        <v>795</v>
      </c>
      <c r="C2415" s="84" t="s">
        <v>171</v>
      </c>
      <c r="D2415" s="84" t="s">
        <v>27</v>
      </c>
      <c r="E2415" s="84" t="s">
        <v>209</v>
      </c>
      <c r="F2415" s="84"/>
      <c r="G2415" s="87">
        <f>G2418</f>
        <v>0</v>
      </c>
      <c r="H2415" s="87">
        <f t="shared" ref="H2415:I2415" si="644">H2418+H2426</f>
        <v>0</v>
      </c>
      <c r="I2415" s="87">
        <f t="shared" si="644"/>
        <v>0</v>
      </c>
      <c r="J2415" s="126"/>
      <c r="P2415" s="126"/>
      <c r="Q2415" s="126"/>
      <c r="R2415" s="126"/>
      <c r="S2415" s="126"/>
      <c r="T2415" s="126"/>
    </row>
    <row r="2416" spans="1:20" s="90" customFormat="1" ht="29.25" hidden="1" customHeight="1">
      <c r="A2416" s="82" t="s">
        <v>29</v>
      </c>
      <c r="B2416" s="149">
        <v>795</v>
      </c>
      <c r="C2416" s="84" t="s">
        <v>171</v>
      </c>
      <c r="D2416" s="84" t="s">
        <v>27</v>
      </c>
      <c r="E2416" s="84" t="s">
        <v>209</v>
      </c>
      <c r="F2416" s="84" t="s">
        <v>30</v>
      </c>
      <c r="G2416" s="87">
        <f>G2417</f>
        <v>0</v>
      </c>
      <c r="H2416" s="87"/>
      <c r="I2416" s="87"/>
      <c r="J2416" s="126"/>
      <c r="P2416" s="126"/>
      <c r="Q2416" s="126"/>
      <c r="R2416" s="126"/>
      <c r="S2416" s="126"/>
      <c r="T2416" s="126"/>
    </row>
    <row r="2417" spans="1:20" s="90" customFormat="1" ht="19.5" hidden="1" customHeight="1">
      <c r="A2417" s="82" t="s">
        <v>31</v>
      </c>
      <c r="B2417" s="149">
        <v>795</v>
      </c>
      <c r="C2417" s="84" t="s">
        <v>171</v>
      </c>
      <c r="D2417" s="84" t="s">
        <v>27</v>
      </c>
      <c r="E2417" s="84" t="s">
        <v>209</v>
      </c>
      <c r="F2417" s="84" t="s">
        <v>32</v>
      </c>
      <c r="G2417" s="87"/>
      <c r="H2417" s="87"/>
      <c r="I2417" s="87"/>
      <c r="J2417" s="126"/>
      <c r="P2417" s="126"/>
      <c r="Q2417" s="126"/>
      <c r="R2417" s="126"/>
      <c r="S2417" s="126"/>
      <c r="T2417" s="126"/>
    </row>
    <row r="2418" spans="1:20" s="90" customFormat="1" hidden="1">
      <c r="A2418" s="82" t="s">
        <v>62</v>
      </c>
      <c r="B2418" s="149">
        <v>795</v>
      </c>
      <c r="C2418" s="84" t="s">
        <v>171</v>
      </c>
      <c r="D2418" s="84" t="s">
        <v>27</v>
      </c>
      <c r="E2418" s="84" t="s">
        <v>209</v>
      </c>
      <c r="F2418" s="84" t="s">
        <v>36</v>
      </c>
      <c r="G2418" s="87">
        <f t="shared" ref="G2418:I2418" si="645">G2419</f>
        <v>0</v>
      </c>
      <c r="H2418" s="87">
        <f t="shared" si="645"/>
        <v>0</v>
      </c>
      <c r="I2418" s="87">
        <f t="shared" si="645"/>
        <v>0</v>
      </c>
      <c r="J2418" s="126"/>
      <c r="P2418" s="126"/>
      <c r="Q2418" s="126"/>
      <c r="R2418" s="126"/>
      <c r="S2418" s="126"/>
      <c r="T2418" s="126"/>
    </row>
    <row r="2419" spans="1:20" s="90" customFormat="1" ht="18.75" hidden="1" customHeight="1">
      <c r="A2419" s="82" t="s">
        <v>327</v>
      </c>
      <c r="B2419" s="149">
        <v>795</v>
      </c>
      <c r="C2419" s="84" t="s">
        <v>171</v>
      </c>
      <c r="D2419" s="84" t="s">
        <v>27</v>
      </c>
      <c r="E2419" s="84" t="s">
        <v>209</v>
      </c>
      <c r="F2419" s="84" t="s">
        <v>38</v>
      </c>
      <c r="G2419" s="87"/>
      <c r="H2419" s="87"/>
      <c r="I2419" s="87"/>
      <c r="J2419" s="126"/>
      <c r="P2419" s="126"/>
      <c r="Q2419" s="126"/>
      <c r="R2419" s="126"/>
      <c r="S2419" s="126"/>
      <c r="T2419" s="126"/>
    </row>
    <row r="2420" spans="1:20" s="46" customFormat="1" ht="17.25" hidden="1" customHeight="1">
      <c r="A2420" s="82" t="s">
        <v>283</v>
      </c>
      <c r="B2420" s="149">
        <v>795</v>
      </c>
      <c r="C2420" s="84" t="s">
        <v>171</v>
      </c>
      <c r="D2420" s="84" t="s">
        <v>69</v>
      </c>
      <c r="E2420" s="84"/>
      <c r="F2420" s="84"/>
      <c r="G2420" s="87">
        <f>G2423</f>
        <v>0</v>
      </c>
      <c r="H2420" s="87">
        <f t="shared" ref="H2420:I2420" si="646">H2423</f>
        <v>0</v>
      </c>
      <c r="I2420" s="87">
        <f t="shared" si="646"/>
        <v>0</v>
      </c>
      <c r="J2420" s="177"/>
      <c r="K2420" s="58"/>
      <c r="L2420" s="58"/>
      <c r="M2420" s="58"/>
      <c r="N2420" s="58"/>
      <c r="O2420" s="58"/>
      <c r="P2420" s="58"/>
      <c r="Q2420" s="58"/>
      <c r="R2420" s="58"/>
    </row>
    <row r="2421" spans="1:20" s="46" customFormat="1" ht="17.25" hidden="1" customHeight="1">
      <c r="A2421" s="82"/>
      <c r="B2421" s="149">
        <v>795</v>
      </c>
      <c r="C2421" s="84"/>
      <c r="D2421" s="84"/>
      <c r="E2421" s="84"/>
      <c r="F2421" s="84"/>
      <c r="G2421" s="87"/>
      <c r="H2421" s="87"/>
      <c r="I2421" s="87"/>
      <c r="J2421" s="177"/>
      <c r="K2421" s="58"/>
      <c r="L2421" s="58"/>
      <c r="M2421" s="58"/>
      <c r="N2421" s="58"/>
      <c r="O2421" s="58"/>
      <c r="P2421" s="58"/>
      <c r="Q2421" s="58"/>
      <c r="R2421" s="58"/>
    </row>
    <row r="2422" spans="1:20" s="46" customFormat="1" ht="17.25" hidden="1" customHeight="1">
      <c r="A2422" s="82"/>
      <c r="B2422" s="149">
        <v>795</v>
      </c>
      <c r="C2422" s="84"/>
      <c r="D2422" s="84"/>
      <c r="E2422" s="84"/>
      <c r="F2422" s="84"/>
      <c r="G2422" s="87"/>
      <c r="H2422" s="87"/>
      <c r="I2422" s="87"/>
      <c r="J2422" s="177"/>
      <c r="K2422" s="58"/>
      <c r="L2422" s="58"/>
      <c r="M2422" s="58"/>
      <c r="N2422" s="58"/>
      <c r="O2422" s="58"/>
      <c r="P2422" s="58"/>
      <c r="Q2422" s="58"/>
      <c r="R2422" s="58"/>
    </row>
    <row r="2423" spans="1:20" ht="52.8" hidden="1">
      <c r="A2423" s="82" t="s">
        <v>478</v>
      </c>
      <c r="B2423" s="149">
        <v>795</v>
      </c>
      <c r="C2423" s="84" t="s">
        <v>171</v>
      </c>
      <c r="D2423" s="84" t="s">
        <v>69</v>
      </c>
      <c r="E2423" s="84" t="s">
        <v>294</v>
      </c>
      <c r="F2423" s="84"/>
      <c r="G2423" s="87">
        <f>G2424</f>
        <v>0</v>
      </c>
      <c r="H2423" s="87">
        <f t="shared" ref="H2423:I2423" si="647">H2424</f>
        <v>0</v>
      </c>
      <c r="I2423" s="87">
        <f t="shared" si="647"/>
        <v>0</v>
      </c>
      <c r="J2423" s="177"/>
      <c r="K2423" s="69"/>
      <c r="L2423" s="69"/>
      <c r="M2423" s="69"/>
      <c r="N2423" s="69"/>
      <c r="O2423" s="69"/>
      <c r="P2423" s="69"/>
      <c r="Q2423" s="69"/>
      <c r="R2423" s="69"/>
    </row>
    <row r="2424" spans="1:20" hidden="1">
      <c r="A2424" s="82" t="s">
        <v>78</v>
      </c>
      <c r="B2424" s="149">
        <v>795</v>
      </c>
      <c r="C2424" s="84" t="s">
        <v>171</v>
      </c>
      <c r="D2424" s="84" t="s">
        <v>69</v>
      </c>
      <c r="E2424" s="84" t="s">
        <v>99</v>
      </c>
      <c r="F2424" s="84"/>
      <c r="G2424" s="87">
        <f>G2425</f>
        <v>0</v>
      </c>
      <c r="H2424" s="87">
        <f t="shared" ref="H2424:I2424" si="648">H2425</f>
        <v>0</v>
      </c>
      <c r="I2424" s="87">
        <f t="shared" si="648"/>
        <v>0</v>
      </c>
      <c r="J2424" s="177"/>
      <c r="K2424" s="69"/>
      <c r="L2424" s="69"/>
      <c r="M2424" s="69"/>
      <c r="N2424" s="69"/>
      <c r="O2424" s="69"/>
      <c r="P2424" s="69"/>
      <c r="Q2424" s="69"/>
      <c r="R2424" s="69"/>
    </row>
    <row r="2425" spans="1:20" ht="26.4" hidden="1">
      <c r="A2425" s="82" t="s">
        <v>35</v>
      </c>
      <c r="B2425" s="149">
        <v>795</v>
      </c>
      <c r="C2425" s="84" t="s">
        <v>171</v>
      </c>
      <c r="D2425" s="84" t="s">
        <v>69</v>
      </c>
      <c r="E2425" s="84" t="s">
        <v>99</v>
      </c>
      <c r="F2425" s="84" t="s">
        <v>36</v>
      </c>
      <c r="G2425" s="87">
        <f>G2426</f>
        <v>0</v>
      </c>
      <c r="H2425" s="87">
        <f>H2426</f>
        <v>0</v>
      </c>
      <c r="I2425" s="87">
        <f>I2426</f>
        <v>0</v>
      </c>
      <c r="J2425" s="177"/>
      <c r="K2425" s="69"/>
      <c r="L2425" s="69"/>
      <c r="M2425" s="69"/>
      <c r="N2425" s="69"/>
      <c r="O2425" s="69"/>
      <c r="P2425" s="69"/>
      <c r="Q2425" s="69"/>
      <c r="R2425" s="69"/>
    </row>
    <row r="2426" spans="1:20" ht="30.75" hidden="1" customHeight="1">
      <c r="A2426" s="82" t="s">
        <v>37</v>
      </c>
      <c r="B2426" s="149">
        <v>795</v>
      </c>
      <c r="C2426" s="84" t="s">
        <v>171</v>
      </c>
      <c r="D2426" s="84" t="s">
        <v>69</v>
      </c>
      <c r="E2426" s="84" t="s">
        <v>99</v>
      </c>
      <c r="F2426" s="84" t="s">
        <v>38</v>
      </c>
      <c r="G2426" s="87"/>
      <c r="H2426" s="87"/>
      <c r="I2426" s="87"/>
      <c r="J2426" s="177"/>
      <c r="K2426" s="69"/>
      <c r="L2426" s="69"/>
      <c r="M2426" s="69"/>
      <c r="N2426" s="69"/>
      <c r="O2426" s="69"/>
      <c r="P2426" s="69"/>
      <c r="Q2426" s="69"/>
      <c r="R2426" s="69"/>
    </row>
    <row r="2427" spans="1:20" s="22" customFormat="1" ht="22.5" hidden="1" customHeight="1">
      <c r="A2427" s="154" t="s">
        <v>2</v>
      </c>
      <c r="B2427" s="155">
        <v>795</v>
      </c>
      <c r="C2427" s="156" t="s">
        <v>160</v>
      </c>
      <c r="D2427" s="156"/>
      <c r="E2427" s="156"/>
      <c r="F2427" s="156"/>
      <c r="G2427" s="157">
        <f>G2428</f>
        <v>0</v>
      </c>
      <c r="H2427" s="157">
        <f t="shared" ref="H2427:I2428" si="649">H2428</f>
        <v>0</v>
      </c>
      <c r="I2427" s="157">
        <f t="shared" si="649"/>
        <v>0</v>
      </c>
      <c r="J2427" s="195"/>
      <c r="K2427" s="61"/>
      <c r="L2427" s="61"/>
      <c r="M2427" s="61"/>
      <c r="N2427" s="61"/>
      <c r="O2427" s="61"/>
      <c r="P2427" s="61"/>
      <c r="Q2427" s="249"/>
      <c r="R2427" s="61"/>
    </row>
    <row r="2428" spans="1:20" s="3" customFormat="1" ht="24.75" hidden="1" customHeight="1">
      <c r="A2428" s="82" t="s">
        <v>350</v>
      </c>
      <c r="B2428" s="149">
        <v>795</v>
      </c>
      <c r="C2428" s="84" t="s">
        <v>160</v>
      </c>
      <c r="D2428" s="84" t="s">
        <v>171</v>
      </c>
      <c r="E2428" s="84"/>
      <c r="F2428" s="84"/>
      <c r="G2428" s="87">
        <f>G2429</f>
        <v>0</v>
      </c>
      <c r="H2428" s="87">
        <f t="shared" si="649"/>
        <v>0</v>
      </c>
      <c r="I2428" s="87">
        <f t="shared" si="649"/>
        <v>0</v>
      </c>
      <c r="J2428" s="177"/>
      <c r="K2428" s="62"/>
      <c r="L2428" s="62"/>
      <c r="M2428" s="62"/>
      <c r="N2428" s="62"/>
      <c r="O2428" s="62"/>
      <c r="P2428" s="62"/>
      <c r="Q2428" s="62"/>
      <c r="R2428" s="62"/>
    </row>
    <row r="2429" spans="1:20" s="3" customFormat="1" ht="38.25" hidden="1" customHeight="1">
      <c r="A2429" s="82" t="s">
        <v>467</v>
      </c>
      <c r="B2429" s="149">
        <v>795</v>
      </c>
      <c r="C2429" s="84" t="s">
        <v>160</v>
      </c>
      <c r="D2429" s="84" t="s">
        <v>171</v>
      </c>
      <c r="E2429" s="84" t="s">
        <v>260</v>
      </c>
      <c r="F2429" s="84"/>
      <c r="G2429" s="87">
        <f>G2432</f>
        <v>0</v>
      </c>
      <c r="H2429" s="87">
        <f t="shared" ref="H2429:I2429" si="650">H2432</f>
        <v>0</v>
      </c>
      <c r="I2429" s="87">
        <f t="shared" si="650"/>
        <v>0</v>
      </c>
      <c r="J2429" s="177"/>
      <c r="K2429" s="62"/>
      <c r="L2429" s="62"/>
      <c r="M2429" s="62"/>
      <c r="N2429" s="62"/>
      <c r="O2429" s="62"/>
      <c r="P2429" s="62"/>
      <c r="Q2429" s="62"/>
      <c r="R2429" s="62"/>
    </row>
    <row r="2430" spans="1:20" s="3" customFormat="1" ht="38.25" hidden="1" customHeight="1">
      <c r="A2430" s="82" t="s">
        <v>516</v>
      </c>
      <c r="B2430" s="149">
        <v>795</v>
      </c>
      <c r="C2430" s="84" t="s">
        <v>160</v>
      </c>
      <c r="D2430" s="84" t="s">
        <v>171</v>
      </c>
      <c r="E2430" s="84" t="s">
        <v>517</v>
      </c>
      <c r="F2430" s="84"/>
      <c r="G2430" s="87">
        <f>G2431</f>
        <v>0</v>
      </c>
      <c r="H2430" s="87">
        <f t="shared" ref="H2430:I2431" si="651">H2431</f>
        <v>0</v>
      </c>
      <c r="I2430" s="87">
        <f t="shared" si="651"/>
        <v>0</v>
      </c>
      <c r="J2430" s="178"/>
      <c r="K2430" s="62"/>
      <c r="L2430" s="62"/>
      <c r="M2430" s="62"/>
      <c r="N2430" s="62"/>
      <c r="O2430" s="62"/>
      <c r="P2430" s="62"/>
      <c r="Q2430" s="62"/>
      <c r="R2430" s="62"/>
    </row>
    <row r="2431" spans="1:20" s="3" customFormat="1" ht="38.25" hidden="1" customHeight="1">
      <c r="A2431" s="82" t="s">
        <v>35</v>
      </c>
      <c r="B2431" s="149">
        <v>795</v>
      </c>
      <c r="C2431" s="84" t="s">
        <v>160</v>
      </c>
      <c r="D2431" s="84" t="s">
        <v>171</v>
      </c>
      <c r="E2431" s="84" t="s">
        <v>517</v>
      </c>
      <c r="F2431" s="84" t="s">
        <v>36</v>
      </c>
      <c r="G2431" s="87">
        <f>G2432</f>
        <v>0</v>
      </c>
      <c r="H2431" s="87">
        <f t="shared" si="651"/>
        <v>0</v>
      </c>
      <c r="I2431" s="87">
        <f t="shared" si="651"/>
        <v>0</v>
      </c>
      <c r="J2431" s="178"/>
      <c r="K2431" s="62"/>
      <c r="L2431" s="62"/>
      <c r="M2431" s="62"/>
      <c r="N2431" s="62"/>
      <c r="O2431" s="62"/>
      <c r="P2431" s="62"/>
      <c r="Q2431" s="62"/>
      <c r="R2431" s="62"/>
    </row>
    <row r="2432" spans="1:20" s="3" customFormat="1" ht="38.25" hidden="1" customHeight="1">
      <c r="A2432" s="82" t="s">
        <v>37</v>
      </c>
      <c r="B2432" s="149">
        <v>795</v>
      </c>
      <c r="C2432" s="84" t="s">
        <v>160</v>
      </c>
      <c r="D2432" s="84" t="s">
        <v>171</v>
      </c>
      <c r="E2432" s="84" t="s">
        <v>517</v>
      </c>
      <c r="F2432" s="84" t="s">
        <v>38</v>
      </c>
      <c r="G2432" s="87"/>
      <c r="H2432" s="87"/>
      <c r="I2432" s="87"/>
      <c r="J2432" s="177"/>
      <c r="K2432" s="62"/>
      <c r="L2432" s="62"/>
      <c r="M2432" s="62"/>
      <c r="N2432" s="62"/>
      <c r="O2432" s="62"/>
      <c r="P2432" s="62"/>
      <c r="Q2432" s="62"/>
      <c r="R2432" s="62"/>
    </row>
    <row r="2433" spans="1:18" s="124" customFormat="1" hidden="1">
      <c r="A2433" s="282" t="s">
        <v>73</v>
      </c>
      <c r="B2433" s="270"/>
      <c r="C2433" s="162"/>
      <c r="D2433" s="162"/>
      <c r="E2433" s="162"/>
      <c r="F2433" s="162"/>
      <c r="G2433" s="96">
        <f>G2342+G2427+G2377+G2336</f>
        <v>0</v>
      </c>
      <c r="H2433" s="96">
        <f>H2342</f>
        <v>0</v>
      </c>
      <c r="I2433" s="96">
        <f>I2342</f>
        <v>0</v>
      </c>
      <c r="J2433" s="191"/>
      <c r="K2433" s="206"/>
      <c r="L2433" s="206"/>
      <c r="M2433" s="206"/>
      <c r="N2433" s="206"/>
      <c r="O2433" s="206"/>
      <c r="P2433" s="206"/>
      <c r="Q2433" s="206"/>
      <c r="R2433" s="206"/>
    </row>
    <row r="2434" spans="1:18" s="90" customFormat="1" ht="26.4">
      <c r="A2434" s="274" t="s">
        <v>950</v>
      </c>
      <c r="B2434" s="263">
        <v>799</v>
      </c>
      <c r="C2434" s="284"/>
      <c r="D2434" s="284"/>
      <c r="E2434" s="284"/>
      <c r="F2434" s="284"/>
      <c r="G2434" s="277"/>
      <c r="H2434" s="277"/>
      <c r="I2434" s="277"/>
      <c r="J2434" s="196"/>
      <c r="K2434" s="208"/>
      <c r="L2434" s="185"/>
      <c r="M2434" s="185"/>
      <c r="N2434" s="185"/>
      <c r="O2434" s="185"/>
      <c r="P2434" s="185"/>
      <c r="Q2434" s="185"/>
      <c r="R2434" s="185"/>
    </row>
    <row r="2435" spans="1:18" s="33" customFormat="1" ht="39" customHeight="1">
      <c r="A2435" s="136" t="s">
        <v>364</v>
      </c>
      <c r="B2435" s="149">
        <v>799</v>
      </c>
      <c r="C2435" s="84" t="s">
        <v>18</v>
      </c>
      <c r="D2435" s="84" t="s">
        <v>160</v>
      </c>
      <c r="E2435" s="84"/>
      <c r="F2435" s="84"/>
      <c r="G2435" s="87">
        <f>G2437+G2444</f>
        <v>3139914</v>
      </c>
      <c r="H2435" s="87">
        <f t="shared" ref="H2435:I2435" si="652">H2437</f>
        <v>3174137</v>
      </c>
      <c r="I2435" s="87">
        <f t="shared" si="652"/>
        <v>3203182</v>
      </c>
      <c r="J2435" s="177"/>
      <c r="K2435" s="210"/>
      <c r="L2435" s="210"/>
      <c r="M2435" s="210"/>
      <c r="N2435" s="210"/>
      <c r="O2435" s="210"/>
      <c r="P2435" s="210"/>
      <c r="Q2435" s="210"/>
      <c r="R2435" s="210"/>
    </row>
    <row r="2436" spans="1:18" s="3" customFormat="1" ht="39.6" hidden="1">
      <c r="A2436" s="82" t="s">
        <v>159</v>
      </c>
      <c r="B2436" s="149"/>
      <c r="C2436" s="84" t="s">
        <v>18</v>
      </c>
      <c r="D2436" s="84" t="s">
        <v>160</v>
      </c>
      <c r="E2436" s="84"/>
      <c r="F2436" s="84"/>
      <c r="G2436" s="87"/>
      <c r="H2436" s="87"/>
      <c r="I2436" s="87"/>
      <c r="J2436" s="177"/>
      <c r="K2436" s="198"/>
      <c r="L2436" s="198"/>
      <c r="M2436" s="198"/>
      <c r="N2436" s="198"/>
      <c r="O2436" s="198"/>
      <c r="P2436" s="198"/>
      <c r="Q2436" s="198"/>
      <c r="R2436" s="198"/>
    </row>
    <row r="2437" spans="1:18" s="46" customFormat="1" ht="26.4">
      <c r="A2437" s="82" t="s">
        <v>819</v>
      </c>
      <c r="B2437" s="149">
        <v>799</v>
      </c>
      <c r="C2437" s="84" t="s">
        <v>18</v>
      </c>
      <c r="D2437" s="84" t="s">
        <v>160</v>
      </c>
      <c r="E2437" s="84" t="s">
        <v>820</v>
      </c>
      <c r="F2437" s="84"/>
      <c r="G2437" s="87">
        <f>G2439</f>
        <v>3139914</v>
      </c>
      <c r="H2437" s="87">
        <f t="shared" ref="H2437:I2437" si="653">H2439</f>
        <v>3174137</v>
      </c>
      <c r="I2437" s="87">
        <f t="shared" si="653"/>
        <v>3203182</v>
      </c>
      <c r="J2437" s="177"/>
      <c r="K2437" s="221"/>
      <c r="L2437" s="221"/>
      <c r="M2437" s="221"/>
      <c r="N2437" s="221"/>
      <c r="O2437" s="221"/>
      <c r="P2437" s="221"/>
      <c r="Q2437" s="221"/>
      <c r="R2437" s="221"/>
    </row>
    <row r="2438" spans="1:18" s="46" customFormat="1" hidden="1">
      <c r="A2438" s="146"/>
      <c r="B2438" s="149"/>
      <c r="C2438" s="84"/>
      <c r="D2438" s="84"/>
      <c r="E2438" s="84"/>
      <c r="F2438" s="84"/>
      <c r="G2438" s="87"/>
      <c r="H2438" s="87"/>
      <c r="I2438" s="87"/>
      <c r="J2438" s="177"/>
      <c r="K2438" s="221"/>
      <c r="L2438" s="221"/>
      <c r="M2438" s="221"/>
      <c r="N2438" s="221"/>
      <c r="O2438" s="221"/>
      <c r="P2438" s="185"/>
      <c r="Q2438" s="221"/>
      <c r="R2438" s="221"/>
    </row>
    <row r="2439" spans="1:18" s="46" customFormat="1" ht="26.4">
      <c r="A2439" s="82" t="s">
        <v>75</v>
      </c>
      <c r="B2439" s="149">
        <v>799</v>
      </c>
      <c r="C2439" s="84" t="s">
        <v>18</v>
      </c>
      <c r="D2439" s="84" t="s">
        <v>160</v>
      </c>
      <c r="E2439" s="84" t="s">
        <v>821</v>
      </c>
      <c r="F2439" s="84"/>
      <c r="G2439" s="87">
        <f>G2440+G2442</f>
        <v>3139914</v>
      </c>
      <c r="H2439" s="87">
        <f t="shared" ref="H2439:I2439" si="654">H2440+H2442</f>
        <v>3174137</v>
      </c>
      <c r="I2439" s="87">
        <f t="shared" si="654"/>
        <v>3203182</v>
      </c>
      <c r="J2439" s="177"/>
      <c r="K2439" s="221"/>
      <c r="L2439" s="221"/>
      <c r="M2439" s="221"/>
      <c r="N2439" s="221"/>
      <c r="O2439" s="221"/>
      <c r="P2439" s="221"/>
      <c r="Q2439" s="221"/>
      <c r="R2439" s="221"/>
    </row>
    <row r="2440" spans="1:18" s="3" customFormat="1" ht="66">
      <c r="A2440" s="146" t="s">
        <v>54</v>
      </c>
      <c r="B2440" s="149">
        <v>799</v>
      </c>
      <c r="C2440" s="84" t="s">
        <v>18</v>
      </c>
      <c r="D2440" s="84" t="s">
        <v>160</v>
      </c>
      <c r="E2440" s="84" t="s">
        <v>821</v>
      </c>
      <c r="F2440" s="84" t="s">
        <v>57</v>
      </c>
      <c r="G2440" s="87">
        <f>G2441</f>
        <v>2947314</v>
      </c>
      <c r="H2440" s="87">
        <f>H2441</f>
        <v>2981537</v>
      </c>
      <c r="I2440" s="87">
        <f>I2441</f>
        <v>3010582</v>
      </c>
      <c r="J2440" s="177"/>
      <c r="K2440" s="198"/>
      <c r="L2440" s="198"/>
      <c r="M2440" s="198"/>
      <c r="N2440" s="198"/>
      <c r="O2440" s="198"/>
      <c r="P2440" s="198"/>
      <c r="Q2440" s="221"/>
      <c r="R2440" s="198"/>
    </row>
    <row r="2441" spans="1:18" s="3" customFormat="1" ht="26.4">
      <c r="A2441" s="146" t="s">
        <v>55</v>
      </c>
      <c r="B2441" s="149">
        <v>799</v>
      </c>
      <c r="C2441" s="84" t="s">
        <v>18</v>
      </c>
      <c r="D2441" s="84" t="s">
        <v>160</v>
      </c>
      <c r="E2441" s="84" t="s">
        <v>821</v>
      </c>
      <c r="F2441" s="84" t="s">
        <v>58</v>
      </c>
      <c r="G2441" s="87">
        <v>2947314</v>
      </c>
      <c r="H2441" s="87">
        <v>2981537</v>
      </c>
      <c r="I2441" s="87">
        <v>3010582</v>
      </c>
      <c r="J2441" s="177"/>
      <c r="K2441" s="198"/>
      <c r="L2441" s="198"/>
      <c r="M2441" s="198"/>
      <c r="N2441" s="198"/>
      <c r="O2441" s="198"/>
      <c r="P2441" s="198"/>
      <c r="Q2441" s="221"/>
      <c r="R2441" s="198"/>
    </row>
    <row r="2442" spans="1:18" s="3" customFormat="1" ht="26.4">
      <c r="A2442" s="82" t="s">
        <v>35</v>
      </c>
      <c r="B2442" s="149">
        <v>799</v>
      </c>
      <c r="C2442" s="84" t="s">
        <v>18</v>
      </c>
      <c r="D2442" s="84" t="s">
        <v>160</v>
      </c>
      <c r="E2442" s="84" t="s">
        <v>821</v>
      </c>
      <c r="F2442" s="84" t="s">
        <v>36</v>
      </c>
      <c r="G2442" s="87">
        <f>G2443</f>
        <v>192600</v>
      </c>
      <c r="H2442" s="87">
        <f>H2443</f>
        <v>192600</v>
      </c>
      <c r="I2442" s="87">
        <f>I2443</f>
        <v>192600</v>
      </c>
      <c r="J2442" s="177"/>
      <c r="K2442" s="198"/>
      <c r="L2442" s="198"/>
      <c r="M2442" s="198"/>
      <c r="N2442" s="198"/>
      <c r="O2442" s="198"/>
      <c r="P2442" s="198"/>
      <c r="Q2442" s="221"/>
      <c r="R2442" s="198"/>
    </row>
    <row r="2443" spans="1:18" s="3" customFormat="1" ht="26.4">
      <c r="A2443" s="82" t="s">
        <v>37</v>
      </c>
      <c r="B2443" s="149">
        <v>799</v>
      </c>
      <c r="C2443" s="84" t="s">
        <v>18</v>
      </c>
      <c r="D2443" s="84" t="s">
        <v>160</v>
      </c>
      <c r="E2443" s="84" t="s">
        <v>821</v>
      </c>
      <c r="F2443" s="84" t="s">
        <v>38</v>
      </c>
      <c r="G2443" s="87">
        <v>192600</v>
      </c>
      <c r="H2443" s="87">
        <v>192600</v>
      </c>
      <c r="I2443" s="87">
        <v>192600</v>
      </c>
      <c r="J2443" s="177"/>
      <c r="K2443" s="198"/>
      <c r="L2443" s="198"/>
      <c r="M2443" s="198"/>
      <c r="N2443" s="198"/>
      <c r="O2443" s="198"/>
      <c r="P2443" s="198"/>
      <c r="Q2443" s="221"/>
      <c r="R2443" s="198"/>
    </row>
    <row r="2444" spans="1:18" s="3" customFormat="1" ht="66" hidden="1" customHeight="1">
      <c r="A2444" s="136" t="s">
        <v>139</v>
      </c>
      <c r="B2444" s="149">
        <v>799</v>
      </c>
      <c r="C2444" s="84" t="s">
        <v>18</v>
      </c>
      <c r="D2444" s="84" t="s">
        <v>160</v>
      </c>
      <c r="E2444" s="84" t="s">
        <v>923</v>
      </c>
      <c r="F2444" s="84"/>
      <c r="G2444" s="87">
        <f t="shared" ref="G2444:I2445" si="655">G2445</f>
        <v>0</v>
      </c>
      <c r="H2444" s="87">
        <f t="shared" si="655"/>
        <v>0</v>
      </c>
      <c r="I2444" s="87">
        <f t="shared" si="655"/>
        <v>0</v>
      </c>
      <c r="J2444" s="177"/>
      <c r="K2444" s="198"/>
      <c r="L2444" s="198"/>
      <c r="M2444" s="198"/>
      <c r="N2444" s="198"/>
      <c r="O2444" s="198"/>
      <c r="P2444" s="198"/>
      <c r="Q2444" s="198"/>
      <c r="R2444" s="198"/>
    </row>
    <row r="2445" spans="1:18" s="3" customFormat="1" ht="26.4" hidden="1">
      <c r="A2445" s="82" t="s">
        <v>35</v>
      </c>
      <c r="B2445" s="149">
        <v>799</v>
      </c>
      <c r="C2445" s="84" t="s">
        <v>18</v>
      </c>
      <c r="D2445" s="84" t="s">
        <v>160</v>
      </c>
      <c r="E2445" s="84" t="s">
        <v>923</v>
      </c>
      <c r="F2445" s="84" t="s">
        <v>36</v>
      </c>
      <c r="G2445" s="87">
        <f t="shared" si="655"/>
        <v>0</v>
      </c>
      <c r="H2445" s="87">
        <f t="shared" si="655"/>
        <v>0</v>
      </c>
      <c r="I2445" s="87">
        <f t="shared" si="655"/>
        <v>0</v>
      </c>
      <c r="J2445" s="177"/>
      <c r="K2445" s="198"/>
      <c r="L2445" s="198"/>
      <c r="M2445" s="198"/>
      <c r="N2445" s="198"/>
      <c r="O2445" s="198"/>
      <c r="P2445" s="198"/>
      <c r="Q2445" s="198"/>
      <c r="R2445" s="198"/>
    </row>
    <row r="2446" spans="1:18" s="3" customFormat="1" ht="26.4" hidden="1">
      <c r="A2446" s="82" t="s">
        <v>37</v>
      </c>
      <c r="B2446" s="149">
        <v>799</v>
      </c>
      <c r="C2446" s="84" t="s">
        <v>18</v>
      </c>
      <c r="D2446" s="84" t="s">
        <v>160</v>
      </c>
      <c r="E2446" s="84" t="s">
        <v>923</v>
      </c>
      <c r="F2446" s="84" t="s">
        <v>38</v>
      </c>
      <c r="G2446" s="87"/>
      <c r="H2446" s="87"/>
      <c r="I2446" s="87"/>
      <c r="J2446" s="177"/>
      <c r="K2446" s="198"/>
      <c r="L2446" s="198"/>
      <c r="M2446" s="198"/>
      <c r="N2446" s="198"/>
      <c r="O2446" s="198"/>
      <c r="P2446" s="198"/>
      <c r="Q2446" s="198"/>
      <c r="R2446" s="198"/>
    </row>
    <row r="2447" spans="1:18" s="124" customFormat="1">
      <c r="A2447" s="282" t="s">
        <v>73</v>
      </c>
      <c r="B2447" s="270"/>
      <c r="C2447" s="162"/>
      <c r="D2447" s="162"/>
      <c r="E2447" s="162"/>
      <c r="F2447" s="162"/>
      <c r="G2447" s="96">
        <f>G2435</f>
        <v>3139914</v>
      </c>
      <c r="H2447" s="96">
        <f t="shared" ref="H2447:I2447" si="656">H2435</f>
        <v>3174137</v>
      </c>
      <c r="I2447" s="96">
        <f t="shared" si="656"/>
        <v>3203182</v>
      </c>
      <c r="J2447" s="191"/>
      <c r="K2447" s="206"/>
      <c r="L2447" s="206"/>
      <c r="M2447" s="206"/>
      <c r="N2447" s="206"/>
      <c r="O2447" s="206"/>
      <c r="P2447" s="206"/>
      <c r="Q2447" s="206"/>
      <c r="R2447" s="206"/>
    </row>
    <row r="2448" spans="1:18" s="3" customFormat="1" hidden="1">
      <c r="A2448" s="82"/>
      <c r="B2448" s="149"/>
      <c r="C2448" s="84"/>
      <c r="D2448" s="84"/>
      <c r="E2448" s="84"/>
      <c r="F2448" s="84"/>
      <c r="G2448" s="87"/>
      <c r="H2448" s="87"/>
      <c r="I2448" s="87"/>
      <c r="J2448" s="177"/>
      <c r="K2448" s="198"/>
      <c r="L2448" s="198"/>
      <c r="M2448" s="198"/>
      <c r="N2448" s="198"/>
      <c r="O2448" s="198"/>
      <c r="P2448" s="198"/>
      <c r="Q2448" s="198"/>
      <c r="R2448" s="198"/>
    </row>
    <row r="2449" spans="1:18" ht="39.6">
      <c r="A2449" s="317" t="s">
        <v>1191</v>
      </c>
      <c r="B2449" s="321">
        <v>800</v>
      </c>
      <c r="C2449" s="318"/>
      <c r="D2449" s="318"/>
      <c r="E2449" s="318"/>
      <c r="F2449" s="318"/>
      <c r="G2449" s="319"/>
      <c r="H2449" s="319"/>
      <c r="I2449" s="319"/>
      <c r="J2449" s="320"/>
      <c r="K2449" s="247"/>
      <c r="L2449" s="69"/>
      <c r="M2449" s="69"/>
      <c r="N2449" s="69"/>
      <c r="O2449" s="69"/>
      <c r="P2449" s="69"/>
      <c r="Q2449" s="69"/>
      <c r="R2449" s="69"/>
    </row>
    <row r="2450" spans="1:18" ht="16.8">
      <c r="A2450" s="5" t="s">
        <v>17</v>
      </c>
      <c r="B2450" s="321">
        <v>800</v>
      </c>
      <c r="C2450" s="15" t="s">
        <v>18</v>
      </c>
      <c r="D2450" s="318"/>
      <c r="E2450" s="318"/>
      <c r="F2450" s="318"/>
      <c r="G2450" s="324">
        <f>G2451</f>
        <v>6968408.4100000001</v>
      </c>
      <c r="H2450" s="324">
        <f t="shared" ref="H2450:I2450" si="657">H2451</f>
        <v>6994142</v>
      </c>
      <c r="I2450" s="324">
        <f t="shared" si="657"/>
        <v>7053280</v>
      </c>
      <c r="J2450" s="320"/>
      <c r="K2450" s="247"/>
      <c r="L2450" s="69"/>
      <c r="M2450" s="69"/>
      <c r="N2450" s="69"/>
      <c r="O2450" s="69"/>
      <c r="P2450" s="69"/>
      <c r="Q2450" s="69"/>
      <c r="R2450" s="69"/>
    </row>
    <row r="2451" spans="1:18" s="46" customFormat="1" ht="52.8">
      <c r="A2451" s="53" t="s">
        <v>74</v>
      </c>
      <c r="B2451" s="14">
        <v>800</v>
      </c>
      <c r="C2451" s="15" t="s">
        <v>18</v>
      </c>
      <c r="D2451" s="15" t="s">
        <v>53</v>
      </c>
      <c r="E2451" s="68"/>
      <c r="F2451" s="68"/>
      <c r="G2451" s="316">
        <f>G2452</f>
        <v>6968408.4100000001</v>
      </c>
      <c r="H2451" s="316">
        <f t="shared" ref="H2451:I2451" si="658">H2452</f>
        <v>6994142</v>
      </c>
      <c r="I2451" s="316">
        <f t="shared" si="658"/>
        <v>7053280</v>
      </c>
      <c r="J2451" s="326"/>
      <c r="K2451" s="167"/>
      <c r="L2451" s="58"/>
      <c r="M2451" s="58"/>
      <c r="N2451" s="58"/>
      <c r="O2451" s="58"/>
      <c r="P2451" s="58"/>
      <c r="Q2451" s="58"/>
      <c r="R2451" s="58"/>
    </row>
    <row r="2452" spans="1:18" s="46" customFormat="1" ht="26.4">
      <c r="A2452" s="16" t="s">
        <v>1139</v>
      </c>
      <c r="B2452" s="14">
        <v>800</v>
      </c>
      <c r="C2452" s="15" t="s">
        <v>18</v>
      </c>
      <c r="D2452" s="15" t="s">
        <v>53</v>
      </c>
      <c r="E2452" s="15" t="s">
        <v>1140</v>
      </c>
      <c r="F2452" s="68"/>
      <c r="G2452" s="316">
        <f>G2453</f>
        <v>6968408.4100000001</v>
      </c>
      <c r="H2452" s="316">
        <f t="shared" ref="H2452:I2452" si="659">H2453</f>
        <v>6994142</v>
      </c>
      <c r="I2452" s="316">
        <f t="shared" si="659"/>
        <v>7053280</v>
      </c>
      <c r="J2452" s="326"/>
      <c r="K2452" s="167"/>
      <c r="L2452" s="58"/>
      <c r="M2452" s="58"/>
      <c r="N2452" s="58"/>
      <c r="O2452" s="58"/>
      <c r="P2452" s="58"/>
      <c r="Q2452" s="58"/>
      <c r="R2452" s="58"/>
    </row>
    <row r="2453" spans="1:18" s="46" customFormat="1" ht="26.4">
      <c r="A2453" s="82" t="s">
        <v>75</v>
      </c>
      <c r="B2453" s="14">
        <v>800</v>
      </c>
      <c r="C2453" s="84" t="s">
        <v>18</v>
      </c>
      <c r="D2453" s="84" t="s">
        <v>53</v>
      </c>
      <c r="E2453" s="15" t="s">
        <v>1138</v>
      </c>
      <c r="F2453" s="84"/>
      <c r="G2453" s="87">
        <f>G2454+G2456+G2460+G2458</f>
        <v>6968408.4100000001</v>
      </c>
      <c r="H2453" s="87">
        <f t="shared" ref="H2453:I2453" si="660">H2454+H2456+H2460+H2458</f>
        <v>6994142</v>
      </c>
      <c r="I2453" s="87">
        <f t="shared" si="660"/>
        <v>7053280</v>
      </c>
      <c r="J2453" s="177"/>
      <c r="K2453" s="221"/>
      <c r="L2453" s="221"/>
      <c r="M2453" s="221"/>
      <c r="N2453" s="221"/>
      <c r="O2453" s="221"/>
      <c r="P2453" s="221"/>
      <c r="Q2453" s="221"/>
      <c r="R2453" s="221"/>
    </row>
    <row r="2454" spans="1:18" s="46" customFormat="1" ht="52.8">
      <c r="A2454" s="82" t="s">
        <v>318</v>
      </c>
      <c r="B2454" s="14">
        <v>800</v>
      </c>
      <c r="C2454" s="84" t="s">
        <v>18</v>
      </c>
      <c r="D2454" s="84" t="s">
        <v>53</v>
      </c>
      <c r="E2454" s="15" t="s">
        <v>1138</v>
      </c>
      <c r="F2454" s="84" t="s">
        <v>57</v>
      </c>
      <c r="G2454" s="87">
        <f>G2455</f>
        <v>5888154.4100000001</v>
      </c>
      <c r="H2454" s="87">
        <f>H2455</f>
        <v>5913888</v>
      </c>
      <c r="I2454" s="87">
        <f>I2455</f>
        <v>5973026</v>
      </c>
      <c r="J2454" s="177"/>
      <c r="K2454" s="221"/>
      <c r="L2454" s="221"/>
      <c r="M2454" s="221"/>
      <c r="N2454" s="221"/>
      <c r="O2454" s="221"/>
      <c r="P2454" s="221"/>
      <c r="Q2454" s="221"/>
      <c r="R2454" s="221"/>
    </row>
    <row r="2455" spans="1:18" s="46" customFormat="1" ht="26.4">
      <c r="A2455" s="82" t="s">
        <v>55</v>
      </c>
      <c r="B2455" s="14">
        <v>800</v>
      </c>
      <c r="C2455" s="84" t="s">
        <v>18</v>
      </c>
      <c r="D2455" s="84" t="s">
        <v>53</v>
      </c>
      <c r="E2455" s="15" t="s">
        <v>1138</v>
      </c>
      <c r="F2455" s="84" t="s">
        <v>58</v>
      </c>
      <c r="G2455" s="87">
        <f>5855335+32819.41</f>
        <v>5888154.4100000001</v>
      </c>
      <c r="H2455" s="87">
        <f>4542157+1371731</f>
        <v>5913888</v>
      </c>
      <c r="I2455" s="87">
        <f>4587578+1385448</f>
        <v>5973026</v>
      </c>
      <c r="J2455" s="177"/>
      <c r="K2455" s="221"/>
      <c r="L2455" s="221"/>
      <c r="M2455" s="221"/>
      <c r="N2455" s="221"/>
      <c r="O2455" s="221"/>
      <c r="P2455" s="221"/>
      <c r="Q2455" s="213"/>
      <c r="R2455" s="221"/>
    </row>
    <row r="2456" spans="1:18" s="46" customFormat="1" ht="34.5" customHeight="1">
      <c r="A2456" s="82" t="s">
        <v>322</v>
      </c>
      <c r="B2456" s="14">
        <v>800</v>
      </c>
      <c r="C2456" s="84" t="s">
        <v>18</v>
      </c>
      <c r="D2456" s="84" t="s">
        <v>53</v>
      </c>
      <c r="E2456" s="15" t="s">
        <v>1138</v>
      </c>
      <c r="F2456" s="84" t="s">
        <v>36</v>
      </c>
      <c r="G2456" s="87">
        <f>G2457</f>
        <v>1080254</v>
      </c>
      <c r="H2456" s="87">
        <f>H2457</f>
        <v>1080254</v>
      </c>
      <c r="I2456" s="87">
        <f>I2457</f>
        <v>1080254</v>
      </c>
      <c r="J2456" s="177"/>
      <c r="K2456" s="221"/>
      <c r="L2456" s="221"/>
      <c r="M2456" s="221"/>
      <c r="N2456" s="221"/>
      <c r="O2456" s="221"/>
      <c r="P2456" s="221"/>
      <c r="Q2456" s="221"/>
      <c r="R2456" s="221"/>
    </row>
    <row r="2457" spans="1:18" s="46" customFormat="1" ht="26.4">
      <c r="A2457" s="82" t="s">
        <v>37</v>
      </c>
      <c r="B2457" s="14">
        <v>800</v>
      </c>
      <c r="C2457" s="84" t="s">
        <v>18</v>
      </c>
      <c r="D2457" s="84" t="s">
        <v>53</v>
      </c>
      <c r="E2457" s="15" t="s">
        <v>1138</v>
      </c>
      <c r="F2457" s="84" t="s">
        <v>38</v>
      </c>
      <c r="G2457" s="87">
        <f>200000+760565+119689</f>
        <v>1080254</v>
      </c>
      <c r="H2457" s="87">
        <f t="shared" ref="H2457:I2457" si="661">200000+760565+119689</f>
        <v>1080254</v>
      </c>
      <c r="I2457" s="87">
        <f t="shared" si="661"/>
        <v>1080254</v>
      </c>
      <c r="J2457" s="177"/>
      <c r="K2457" s="221"/>
      <c r="L2457" s="221"/>
      <c r="M2457" s="221"/>
      <c r="N2457" s="221"/>
      <c r="O2457" s="221"/>
      <c r="P2457" s="221"/>
      <c r="Q2457" s="221"/>
      <c r="R2457" s="221"/>
    </row>
    <row r="2458" spans="1:18" s="46" customFormat="1" hidden="1">
      <c r="A2458" s="82" t="s">
        <v>147</v>
      </c>
      <c r="B2458" s="14">
        <v>800</v>
      </c>
      <c r="C2458" s="84" t="s">
        <v>18</v>
      </c>
      <c r="D2458" s="84" t="s">
        <v>53</v>
      </c>
      <c r="E2458" s="15" t="s">
        <v>1138</v>
      </c>
      <c r="F2458" s="84" t="s">
        <v>148</v>
      </c>
      <c r="G2458" s="87">
        <f>G2459</f>
        <v>0</v>
      </c>
      <c r="H2458" s="87"/>
      <c r="I2458" s="87"/>
      <c r="J2458" s="177"/>
      <c r="K2458" s="221"/>
      <c r="L2458" s="221"/>
      <c r="M2458" s="221"/>
      <c r="N2458" s="221"/>
      <c r="O2458" s="221"/>
      <c r="P2458" s="221"/>
      <c r="Q2458" s="221"/>
      <c r="R2458" s="221"/>
    </row>
    <row r="2459" spans="1:18" s="46" customFormat="1" ht="26.4" hidden="1">
      <c r="A2459" s="82" t="s">
        <v>149</v>
      </c>
      <c r="B2459" s="14">
        <v>800</v>
      </c>
      <c r="C2459" s="84" t="s">
        <v>18</v>
      </c>
      <c r="D2459" s="84" t="s">
        <v>53</v>
      </c>
      <c r="E2459" s="15" t="s">
        <v>1138</v>
      </c>
      <c r="F2459" s="84" t="s">
        <v>150</v>
      </c>
      <c r="G2459" s="87"/>
      <c r="H2459" s="87"/>
      <c r="I2459" s="87"/>
      <c r="J2459" s="177"/>
      <c r="K2459" s="221"/>
      <c r="L2459" s="221"/>
      <c r="M2459" s="221"/>
      <c r="N2459" s="221"/>
      <c r="O2459" s="221"/>
      <c r="P2459" s="221"/>
      <c r="Q2459" s="221"/>
      <c r="R2459" s="221"/>
    </row>
    <row r="2460" spans="1:18" s="46" customFormat="1" ht="17.25" hidden="1" customHeight="1">
      <c r="A2460" s="82" t="s">
        <v>62</v>
      </c>
      <c r="B2460" s="14">
        <v>800</v>
      </c>
      <c r="C2460" s="84" t="s">
        <v>18</v>
      </c>
      <c r="D2460" s="84" t="s">
        <v>53</v>
      </c>
      <c r="E2460" s="15" t="s">
        <v>1138</v>
      </c>
      <c r="F2460" s="84" t="s">
        <v>63</v>
      </c>
      <c r="G2460" s="87">
        <f>G2461</f>
        <v>0</v>
      </c>
      <c r="H2460" s="87">
        <f t="shared" ref="H2460:I2460" si="662">H2461</f>
        <v>0</v>
      </c>
      <c r="I2460" s="87">
        <f t="shared" si="662"/>
        <v>0</v>
      </c>
      <c r="J2460" s="177"/>
      <c r="K2460" s="221"/>
      <c r="L2460" s="221"/>
      <c r="M2460" s="221"/>
      <c r="N2460" s="221"/>
      <c r="O2460" s="221"/>
      <c r="P2460" s="221"/>
      <c r="Q2460" s="221"/>
      <c r="R2460" s="221"/>
    </row>
    <row r="2461" spans="1:18" s="46" customFormat="1" hidden="1">
      <c r="A2461" s="82" t="s">
        <v>143</v>
      </c>
      <c r="B2461" s="14">
        <v>800</v>
      </c>
      <c r="C2461" s="84" t="s">
        <v>18</v>
      </c>
      <c r="D2461" s="84" t="s">
        <v>53</v>
      </c>
      <c r="E2461" s="15" t="s">
        <v>1138</v>
      </c>
      <c r="F2461" s="84" t="s">
        <v>66</v>
      </c>
      <c r="G2461" s="87"/>
      <c r="H2461" s="87"/>
      <c r="I2461" s="87"/>
      <c r="J2461" s="177"/>
      <c r="K2461" s="221"/>
      <c r="L2461" s="221"/>
      <c r="M2461" s="221"/>
      <c r="N2461" s="221"/>
      <c r="O2461" s="221"/>
      <c r="P2461" s="221"/>
      <c r="Q2461" s="221"/>
      <c r="R2461" s="221"/>
    </row>
    <row r="2462" spans="1:18">
      <c r="A2462" s="11" t="s">
        <v>85</v>
      </c>
      <c r="B2462" s="14">
        <v>800</v>
      </c>
      <c r="C2462" s="7" t="s">
        <v>53</v>
      </c>
      <c r="D2462" s="7"/>
      <c r="E2462" s="7"/>
      <c r="F2462" s="7"/>
      <c r="G2462" s="38">
        <f>G2463</f>
        <v>5000000</v>
      </c>
      <c r="H2462" s="38">
        <f t="shared" ref="H2462:I2462" si="663">H2463</f>
        <v>5000000</v>
      </c>
      <c r="I2462" s="38">
        <f t="shared" si="663"/>
        <v>5000000</v>
      </c>
      <c r="J2462" s="342">
        <f>G2473+G2520+G2524+G2528+G2532+G2549+G2552+G2566+G2580</f>
        <v>994153.52</v>
      </c>
      <c r="K2462" s="342"/>
      <c r="L2462" s="342"/>
      <c r="M2462" s="342"/>
      <c r="N2462" s="342"/>
      <c r="O2462" s="342"/>
      <c r="P2462" s="247"/>
      <c r="Q2462" s="247"/>
      <c r="R2462" s="69"/>
    </row>
    <row r="2463" spans="1:18" ht="19.5" customHeight="1">
      <c r="A2463" s="16" t="s">
        <v>170</v>
      </c>
      <c r="B2463" s="14">
        <v>800</v>
      </c>
      <c r="C2463" s="15" t="s">
        <v>53</v>
      </c>
      <c r="D2463" s="15" t="s">
        <v>122</v>
      </c>
      <c r="E2463" s="15"/>
      <c r="F2463" s="15"/>
      <c r="G2463" s="70">
        <f>G2513+G2464+G2517</f>
        <v>5000000</v>
      </c>
      <c r="H2463" s="70">
        <f t="shared" ref="H2463:I2463" si="664">H2513+H2464+H2517</f>
        <v>5000000</v>
      </c>
      <c r="I2463" s="70">
        <f t="shared" si="664"/>
        <v>5000000</v>
      </c>
      <c r="J2463" s="176"/>
      <c r="K2463" s="69"/>
      <c r="L2463" s="69"/>
      <c r="M2463" s="69"/>
      <c r="N2463" s="69"/>
      <c r="O2463" s="69"/>
      <c r="P2463" s="69"/>
      <c r="Q2463" s="69"/>
      <c r="R2463" s="69"/>
    </row>
    <row r="2464" spans="1:18" s="18" customFormat="1" ht="39" customHeight="1">
      <c r="A2464" s="359" t="s">
        <v>1166</v>
      </c>
      <c r="B2464" s="14">
        <v>800</v>
      </c>
      <c r="C2464" s="15" t="s">
        <v>53</v>
      </c>
      <c r="D2464" s="15" t="s">
        <v>122</v>
      </c>
      <c r="E2464" s="15" t="s">
        <v>233</v>
      </c>
      <c r="F2464" s="15"/>
      <c r="G2464" s="70">
        <f>G2465</f>
        <v>5000000</v>
      </c>
      <c r="H2464" s="70">
        <f t="shared" ref="H2464:I2464" si="665">H2465</f>
        <v>5000000</v>
      </c>
      <c r="I2464" s="70">
        <f t="shared" si="665"/>
        <v>5000000</v>
      </c>
      <c r="J2464" s="176"/>
      <c r="K2464" s="176"/>
      <c r="L2464" s="176"/>
      <c r="M2464" s="176"/>
      <c r="N2464" s="176"/>
      <c r="O2464" s="176"/>
      <c r="P2464" s="184"/>
      <c r="Q2464" s="246"/>
      <c r="R2464" s="184"/>
    </row>
    <row r="2465" spans="1:18" s="18" customFormat="1" ht="86.25" customHeight="1">
      <c r="A2465" s="16" t="s">
        <v>878</v>
      </c>
      <c r="B2465" s="14">
        <v>800</v>
      </c>
      <c r="C2465" s="15" t="s">
        <v>53</v>
      </c>
      <c r="D2465" s="15" t="s">
        <v>122</v>
      </c>
      <c r="E2465" s="15" t="s">
        <v>100</v>
      </c>
      <c r="F2465" s="15"/>
      <c r="G2465" s="70">
        <f>G2466</f>
        <v>5000000</v>
      </c>
      <c r="H2465" s="70">
        <f t="shared" ref="H2465:I2465" si="666">H2466</f>
        <v>5000000</v>
      </c>
      <c r="I2465" s="70">
        <f t="shared" si="666"/>
        <v>5000000</v>
      </c>
      <c r="J2465" s="176"/>
      <c r="K2465" s="184"/>
      <c r="L2465" s="184"/>
      <c r="M2465" s="184"/>
      <c r="N2465" s="184"/>
      <c r="O2465" s="184"/>
      <c r="P2465" s="184"/>
      <c r="Q2465" s="184"/>
      <c r="R2465" s="184"/>
    </row>
    <row r="2466" spans="1:18" s="18" customFormat="1" ht="76.5" customHeight="1">
      <c r="A2466" s="50" t="s">
        <v>992</v>
      </c>
      <c r="B2466" s="14">
        <v>800</v>
      </c>
      <c r="C2466" s="15" t="s">
        <v>53</v>
      </c>
      <c r="D2466" s="15" t="s">
        <v>122</v>
      </c>
      <c r="E2466" s="15" t="s">
        <v>882</v>
      </c>
      <c r="F2466" s="15"/>
      <c r="G2466" s="70">
        <f t="shared" ref="G2466:I2467" si="667">G2467</f>
        <v>5000000</v>
      </c>
      <c r="H2466" s="70">
        <f t="shared" si="667"/>
        <v>5000000</v>
      </c>
      <c r="I2466" s="70">
        <f t="shared" si="667"/>
        <v>5000000</v>
      </c>
      <c r="J2466" s="176"/>
      <c r="K2466" s="184"/>
      <c r="L2466" s="184"/>
      <c r="M2466" s="184"/>
      <c r="N2466" s="184"/>
      <c r="O2466" s="184"/>
      <c r="P2466" s="184"/>
      <c r="Q2466" s="184"/>
      <c r="R2466" s="184"/>
    </row>
    <row r="2467" spans="1:18" s="18" customFormat="1" ht="15" customHeight="1">
      <c r="A2467" s="16" t="s">
        <v>322</v>
      </c>
      <c r="B2467" s="14">
        <v>800</v>
      </c>
      <c r="C2467" s="15" t="s">
        <v>53</v>
      </c>
      <c r="D2467" s="15" t="s">
        <v>122</v>
      </c>
      <c r="E2467" s="15" t="s">
        <v>882</v>
      </c>
      <c r="F2467" s="15" t="s">
        <v>36</v>
      </c>
      <c r="G2467" s="70">
        <f t="shared" si="667"/>
        <v>5000000</v>
      </c>
      <c r="H2467" s="70">
        <f t="shared" si="667"/>
        <v>5000000</v>
      </c>
      <c r="I2467" s="70">
        <f t="shared" si="667"/>
        <v>5000000</v>
      </c>
      <c r="J2467" s="176"/>
      <c r="K2467" s="184"/>
      <c r="L2467" s="184"/>
      <c r="M2467" s="184"/>
      <c r="N2467" s="184"/>
      <c r="O2467" s="184"/>
      <c r="P2467" s="184"/>
      <c r="Q2467" s="184"/>
      <c r="R2467" s="184"/>
    </row>
    <row r="2468" spans="1:18" s="18" customFormat="1" ht="32.25" customHeight="1">
      <c r="A2468" s="16" t="s">
        <v>37</v>
      </c>
      <c r="B2468" s="14">
        <v>800</v>
      </c>
      <c r="C2468" s="15" t="s">
        <v>53</v>
      </c>
      <c r="D2468" s="15" t="s">
        <v>122</v>
      </c>
      <c r="E2468" s="15" t="s">
        <v>882</v>
      </c>
      <c r="F2468" s="15" t="s">
        <v>38</v>
      </c>
      <c r="G2468" s="70">
        <v>5000000</v>
      </c>
      <c r="H2468" s="70">
        <v>5000000</v>
      </c>
      <c r="I2468" s="70">
        <v>5000000</v>
      </c>
      <c r="J2468" s="176"/>
      <c r="K2468" s="184"/>
      <c r="L2468" s="184"/>
      <c r="M2468" s="184"/>
      <c r="N2468" s="184"/>
      <c r="O2468" s="184"/>
      <c r="P2468" s="184"/>
      <c r="Q2468" s="184"/>
      <c r="R2468" s="184"/>
    </row>
    <row r="2469" spans="1:18">
      <c r="A2469" s="47" t="s">
        <v>163</v>
      </c>
      <c r="B2469" s="321">
        <v>800</v>
      </c>
      <c r="C2469" s="20" t="s">
        <v>27</v>
      </c>
      <c r="D2469" s="20"/>
      <c r="E2469" s="20"/>
      <c r="F2469" s="20"/>
      <c r="G2469" s="12">
        <f>G2470</f>
        <v>994153.52</v>
      </c>
      <c r="H2469" s="12">
        <f t="shared" ref="H2469:I2469" si="668">H2470</f>
        <v>1028132.9</v>
      </c>
      <c r="I2469" s="12">
        <f t="shared" si="668"/>
        <v>1065906.1000000001</v>
      </c>
      <c r="J2469" s="322"/>
      <c r="K2469" s="69"/>
      <c r="L2469" s="69"/>
      <c r="M2469" s="69"/>
      <c r="N2469" s="69"/>
      <c r="O2469" s="69"/>
      <c r="P2469" s="69"/>
      <c r="Q2469" s="69"/>
      <c r="R2469" s="69"/>
    </row>
    <row r="2470" spans="1:18">
      <c r="A2470" s="40" t="s">
        <v>164</v>
      </c>
      <c r="B2470" s="315">
        <v>800</v>
      </c>
      <c r="C2470" s="15" t="s">
        <v>27</v>
      </c>
      <c r="D2470" s="15" t="s">
        <v>69</v>
      </c>
      <c r="E2470" s="15"/>
      <c r="F2470" s="15"/>
      <c r="G2470" s="70">
        <f>G2471+G2472</f>
        <v>994153.52</v>
      </c>
      <c r="H2470" s="70">
        <f t="shared" ref="H2470:I2470" si="669">H2471+H2472</f>
        <v>1028132.9</v>
      </c>
      <c r="I2470" s="70">
        <f t="shared" si="669"/>
        <v>1065906.1000000001</v>
      </c>
      <c r="J2470" s="176"/>
      <c r="K2470" s="69"/>
      <c r="L2470" s="69"/>
      <c r="M2470" s="69"/>
      <c r="N2470" s="69"/>
      <c r="O2470" s="69"/>
      <c r="P2470" s="69"/>
      <c r="Q2470" s="69"/>
      <c r="R2470" s="69"/>
    </row>
    <row r="2471" spans="1:18" s="28" customFormat="1" hidden="1">
      <c r="A2471" s="16"/>
      <c r="B2471" s="315"/>
      <c r="C2471" s="15"/>
      <c r="D2471" s="15"/>
      <c r="E2471" s="15"/>
      <c r="F2471" s="39"/>
      <c r="G2471" s="70"/>
      <c r="H2471" s="70"/>
      <c r="I2471" s="70"/>
      <c r="J2471" s="176"/>
      <c r="K2471" s="323"/>
      <c r="L2471" s="323"/>
      <c r="M2471" s="323"/>
      <c r="N2471" s="323"/>
      <c r="O2471" s="323"/>
      <c r="P2471" s="323"/>
      <c r="Q2471" s="323"/>
      <c r="R2471" s="323"/>
    </row>
    <row r="2472" spans="1:18" s="46" customFormat="1" ht="41.25" customHeight="1">
      <c r="A2472" s="16" t="s">
        <v>1154</v>
      </c>
      <c r="B2472" s="315">
        <v>800</v>
      </c>
      <c r="C2472" s="15" t="s">
        <v>27</v>
      </c>
      <c r="D2472" s="15" t="s">
        <v>69</v>
      </c>
      <c r="E2472" s="15" t="s">
        <v>1153</v>
      </c>
      <c r="F2472" s="15"/>
      <c r="G2472" s="70">
        <f t="shared" ref="G2472:I2476" si="670">G2473</f>
        <v>994153.52</v>
      </c>
      <c r="H2472" s="70">
        <f t="shared" si="670"/>
        <v>1028132.9</v>
      </c>
      <c r="I2472" s="70">
        <f t="shared" si="670"/>
        <v>1065906.1000000001</v>
      </c>
      <c r="J2472" s="176"/>
      <c r="K2472" s="58"/>
      <c r="L2472" s="58"/>
      <c r="M2472" s="58"/>
      <c r="N2472" s="58"/>
      <c r="O2472" s="58"/>
      <c r="P2472" s="58"/>
      <c r="Q2472" s="58"/>
      <c r="R2472" s="58"/>
    </row>
    <row r="2473" spans="1:18" s="28" customFormat="1" ht="26.4">
      <c r="A2473" s="16" t="s">
        <v>165</v>
      </c>
      <c r="B2473" s="315">
        <v>800</v>
      </c>
      <c r="C2473" s="15" t="s">
        <v>27</v>
      </c>
      <c r="D2473" s="15" t="s">
        <v>69</v>
      </c>
      <c r="E2473" s="15" t="s">
        <v>1153</v>
      </c>
      <c r="F2473" s="39"/>
      <c r="G2473" s="70">
        <f>G2474+G2476</f>
        <v>994153.52</v>
      </c>
      <c r="H2473" s="70">
        <f t="shared" ref="H2473:I2473" si="671">H2474+H2476</f>
        <v>1028132.9</v>
      </c>
      <c r="I2473" s="70">
        <f t="shared" si="671"/>
        <v>1065906.1000000001</v>
      </c>
      <c r="J2473" s="176"/>
      <c r="K2473" s="323"/>
      <c r="L2473" s="323"/>
      <c r="M2473" s="323"/>
      <c r="N2473" s="323"/>
      <c r="O2473" s="323"/>
      <c r="P2473" s="323"/>
      <c r="Q2473" s="323"/>
      <c r="R2473" s="323"/>
    </row>
    <row r="2474" spans="1:18" ht="22.5" customHeight="1">
      <c r="A2474" s="82" t="s">
        <v>55</v>
      </c>
      <c r="B2474" s="315">
        <v>800</v>
      </c>
      <c r="C2474" s="15" t="s">
        <v>27</v>
      </c>
      <c r="D2474" s="15" t="s">
        <v>69</v>
      </c>
      <c r="E2474" s="15" t="s">
        <v>1153</v>
      </c>
      <c r="F2474" s="15" t="s">
        <v>57</v>
      </c>
      <c r="G2474" s="70">
        <f t="shared" si="670"/>
        <v>847243.68</v>
      </c>
      <c r="H2474" s="70">
        <f t="shared" si="670"/>
        <v>929595.76</v>
      </c>
      <c r="I2474" s="70">
        <f t="shared" si="670"/>
        <v>929595.76</v>
      </c>
      <c r="J2474" s="176"/>
      <c r="K2474" s="69"/>
      <c r="L2474" s="69"/>
      <c r="M2474" s="69"/>
      <c r="N2474" s="69"/>
      <c r="O2474" s="69"/>
      <c r="P2474" s="69"/>
      <c r="Q2474" s="69"/>
      <c r="R2474" s="69"/>
    </row>
    <row r="2475" spans="1:18">
      <c r="A2475" s="82" t="s">
        <v>322</v>
      </c>
      <c r="B2475" s="315">
        <v>800</v>
      </c>
      <c r="C2475" s="15" t="s">
        <v>27</v>
      </c>
      <c r="D2475" s="15" t="s">
        <v>69</v>
      </c>
      <c r="E2475" s="15" t="s">
        <v>1153</v>
      </c>
      <c r="F2475" s="15" t="s">
        <v>58</v>
      </c>
      <c r="G2475" s="70">
        <v>847243.68</v>
      </c>
      <c r="H2475" s="70">
        <v>929595.76</v>
      </c>
      <c r="I2475" s="70">
        <f>929595.76</f>
        <v>929595.76</v>
      </c>
      <c r="J2475" s="176"/>
      <c r="K2475" s="69"/>
      <c r="L2475" s="69"/>
      <c r="M2475" s="69"/>
      <c r="N2475" s="69"/>
      <c r="O2475" s="69"/>
      <c r="P2475" s="69"/>
      <c r="Q2475" s="69"/>
      <c r="R2475" s="69"/>
    </row>
    <row r="2476" spans="1:18" ht="22.5" customHeight="1">
      <c r="A2476" s="82" t="s">
        <v>55</v>
      </c>
      <c r="B2476" s="315">
        <v>800</v>
      </c>
      <c r="C2476" s="15" t="s">
        <v>27</v>
      </c>
      <c r="D2476" s="15" t="s">
        <v>69</v>
      </c>
      <c r="E2476" s="15" t="s">
        <v>1153</v>
      </c>
      <c r="F2476" s="84" t="s">
        <v>36</v>
      </c>
      <c r="G2476" s="70">
        <f t="shared" si="670"/>
        <v>146909.84</v>
      </c>
      <c r="H2476" s="70">
        <f t="shared" si="670"/>
        <v>98537.14</v>
      </c>
      <c r="I2476" s="70">
        <f t="shared" si="670"/>
        <v>136310.34</v>
      </c>
      <c r="J2476" s="176"/>
      <c r="K2476" s="69"/>
      <c r="L2476" s="69"/>
      <c r="M2476" s="69"/>
      <c r="N2476" s="69"/>
      <c r="O2476" s="69"/>
      <c r="P2476" s="69"/>
      <c r="Q2476" s="69"/>
      <c r="R2476" s="69"/>
    </row>
    <row r="2477" spans="1:18">
      <c r="A2477" s="82" t="s">
        <v>322</v>
      </c>
      <c r="B2477" s="315">
        <v>800</v>
      </c>
      <c r="C2477" s="15" t="s">
        <v>27</v>
      </c>
      <c r="D2477" s="15" t="s">
        <v>69</v>
      </c>
      <c r="E2477" s="15" t="s">
        <v>1153</v>
      </c>
      <c r="F2477" s="84" t="s">
        <v>38</v>
      </c>
      <c r="G2477" s="70">
        <v>146909.84</v>
      </c>
      <c r="H2477" s="70">
        <v>98537.14</v>
      </c>
      <c r="I2477" s="70">
        <v>136310.34</v>
      </c>
      <c r="J2477" s="176"/>
      <c r="K2477" s="69"/>
      <c r="L2477" s="69"/>
      <c r="M2477" s="69"/>
      <c r="N2477" s="69"/>
      <c r="O2477" s="69"/>
      <c r="P2477" s="69"/>
      <c r="Q2477" s="69"/>
      <c r="R2477" s="69"/>
    </row>
    <row r="2478" spans="1:18" s="22" customFormat="1">
      <c r="A2478" s="134" t="s">
        <v>344</v>
      </c>
      <c r="B2478" s="35">
        <v>800</v>
      </c>
      <c r="C2478" s="156" t="s">
        <v>171</v>
      </c>
      <c r="D2478" s="156"/>
      <c r="E2478" s="36"/>
      <c r="F2478" s="156"/>
      <c r="G2478" s="157">
        <f>G2479</f>
        <v>7134687</v>
      </c>
      <c r="H2478" s="157">
        <f t="shared" ref="H2478:I2478" si="672">H2479</f>
        <v>7134687</v>
      </c>
      <c r="I2478" s="157">
        <f t="shared" si="672"/>
        <v>7134687</v>
      </c>
      <c r="J2478" s="195"/>
      <c r="K2478" s="206"/>
      <c r="L2478" s="206"/>
      <c r="M2478" s="206"/>
      <c r="N2478" s="206"/>
      <c r="O2478" s="206"/>
      <c r="P2478" s="206"/>
      <c r="Q2478" s="206"/>
      <c r="R2478" s="206"/>
    </row>
    <row r="2479" spans="1:18" s="46" customFormat="1" ht="17.25" customHeight="1">
      <c r="A2479" s="82" t="s">
        <v>283</v>
      </c>
      <c r="B2479" s="14">
        <v>800</v>
      </c>
      <c r="C2479" s="84" t="s">
        <v>171</v>
      </c>
      <c r="D2479" s="84" t="s">
        <v>69</v>
      </c>
      <c r="E2479" s="84"/>
      <c r="F2479" s="84"/>
      <c r="G2479" s="87">
        <f>G2480</f>
        <v>7134687</v>
      </c>
      <c r="H2479" s="87">
        <f t="shared" ref="H2479:I2479" si="673">H2482</f>
        <v>7134687</v>
      </c>
      <c r="I2479" s="87">
        <f t="shared" si="673"/>
        <v>7134687</v>
      </c>
      <c r="J2479" s="177"/>
      <c r="K2479" s="221"/>
      <c r="L2479" s="221"/>
      <c r="M2479" s="221"/>
      <c r="N2479" s="221"/>
      <c r="O2479" s="221"/>
      <c r="P2479" s="221"/>
      <c r="Q2479" s="221"/>
      <c r="R2479" s="221"/>
    </row>
    <row r="2480" spans="1:18" ht="38.25" customHeight="1">
      <c r="A2480" s="359" t="s">
        <v>1129</v>
      </c>
      <c r="B2480" s="14">
        <v>800</v>
      </c>
      <c r="C2480" s="84" t="s">
        <v>171</v>
      </c>
      <c r="D2480" s="84" t="s">
        <v>69</v>
      </c>
      <c r="E2480" s="84" t="s">
        <v>660</v>
      </c>
      <c r="F2480" s="84"/>
      <c r="G2480" s="87">
        <f>G2481</f>
        <v>7134687</v>
      </c>
      <c r="H2480" s="87">
        <f t="shared" ref="H2480:I2480" si="674">H2481</f>
        <v>7134687</v>
      </c>
      <c r="I2480" s="87">
        <f t="shared" si="674"/>
        <v>7134687</v>
      </c>
      <c r="J2480" s="177"/>
    </row>
    <row r="2481" spans="1:18" s="18" customFormat="1" ht="39" customHeight="1">
      <c r="A2481" s="82" t="s">
        <v>378</v>
      </c>
      <c r="B2481" s="14">
        <v>800</v>
      </c>
      <c r="C2481" s="84" t="s">
        <v>171</v>
      </c>
      <c r="D2481" s="84" t="s">
        <v>69</v>
      </c>
      <c r="E2481" s="84" t="s">
        <v>1141</v>
      </c>
      <c r="F2481" s="84"/>
      <c r="G2481" s="87">
        <f>G2482</f>
        <v>7134687</v>
      </c>
      <c r="H2481" s="87">
        <f>H2482</f>
        <v>7134687</v>
      </c>
      <c r="I2481" s="87">
        <f>I2482</f>
        <v>7134687</v>
      </c>
      <c r="J2481" s="177"/>
      <c r="K2481" s="199"/>
      <c r="L2481" s="199"/>
      <c r="M2481" s="199"/>
      <c r="N2481" s="199"/>
      <c r="O2481" s="199"/>
      <c r="P2481" s="199"/>
      <c r="Q2481" s="199"/>
      <c r="R2481" s="199"/>
    </row>
    <row r="2482" spans="1:18" ht="30.75" customHeight="1">
      <c r="A2482" s="82" t="s">
        <v>35</v>
      </c>
      <c r="B2482" s="14">
        <v>800</v>
      </c>
      <c r="C2482" s="84" t="s">
        <v>171</v>
      </c>
      <c r="D2482" s="84" t="s">
        <v>69</v>
      </c>
      <c r="E2482" s="84" t="s">
        <v>1141</v>
      </c>
      <c r="F2482" s="84" t="s">
        <v>36</v>
      </c>
      <c r="G2482" s="87">
        <f t="shared" ref="G2482:I2482" si="675">G2483</f>
        <v>7134687</v>
      </c>
      <c r="H2482" s="87">
        <f t="shared" si="675"/>
        <v>7134687</v>
      </c>
      <c r="I2482" s="87">
        <f t="shared" si="675"/>
        <v>7134687</v>
      </c>
      <c r="J2482" s="177"/>
    </row>
    <row r="2483" spans="1:18" s="18" customFormat="1" ht="34.5" customHeight="1">
      <c r="A2483" s="82" t="s">
        <v>37</v>
      </c>
      <c r="B2483" s="14">
        <v>800</v>
      </c>
      <c r="C2483" s="84" t="s">
        <v>171</v>
      </c>
      <c r="D2483" s="84" t="s">
        <v>69</v>
      </c>
      <c r="E2483" s="84" t="s">
        <v>1141</v>
      </c>
      <c r="F2483" s="84" t="s">
        <v>38</v>
      </c>
      <c r="G2483" s="70">
        <v>7134687</v>
      </c>
      <c r="H2483" s="70">
        <v>7134687</v>
      </c>
      <c r="I2483" s="70">
        <v>7134687</v>
      </c>
      <c r="J2483" s="177"/>
      <c r="K2483" s="199"/>
      <c r="L2483" s="199"/>
      <c r="M2483" s="199"/>
      <c r="N2483" s="199"/>
      <c r="O2483" s="199"/>
      <c r="P2483" s="199"/>
      <c r="Q2483" s="199"/>
      <c r="R2483" s="199"/>
    </row>
    <row r="2484" spans="1:18">
      <c r="A2484" s="265" t="s">
        <v>144</v>
      </c>
      <c r="B2484" s="35">
        <v>800</v>
      </c>
      <c r="C2484" s="267" t="s">
        <v>68</v>
      </c>
      <c r="D2484" s="267"/>
      <c r="E2484" s="84"/>
      <c r="F2484" s="267"/>
      <c r="G2484" s="264">
        <f>G2485+G2490+G2537</f>
        <v>353808</v>
      </c>
      <c r="H2484" s="264">
        <f>H2485+H2490+H2537</f>
        <v>353808</v>
      </c>
      <c r="I2484" s="264">
        <f>I2485+I2490+I2537</f>
        <v>353808</v>
      </c>
      <c r="J2484" s="190"/>
    </row>
    <row r="2485" spans="1:18">
      <c r="A2485" s="82" t="s">
        <v>145</v>
      </c>
      <c r="B2485" s="14">
        <v>800</v>
      </c>
      <c r="C2485" s="84" t="s">
        <v>68</v>
      </c>
      <c r="D2485" s="84" t="s">
        <v>18</v>
      </c>
      <c r="E2485" s="84"/>
      <c r="F2485" s="84"/>
      <c r="G2485" s="87">
        <f t="shared" ref="G2485:I2488" si="676">G2486</f>
        <v>353808</v>
      </c>
      <c r="H2485" s="87">
        <f t="shared" si="676"/>
        <v>353808</v>
      </c>
      <c r="I2485" s="87">
        <f t="shared" si="676"/>
        <v>353808</v>
      </c>
      <c r="J2485" s="177"/>
    </row>
    <row r="2486" spans="1:18" s="28" customFormat="1" ht="26.4">
      <c r="A2486" s="107" t="s">
        <v>1180</v>
      </c>
      <c r="B2486" s="14">
        <v>800</v>
      </c>
      <c r="C2486" s="84" t="s">
        <v>68</v>
      </c>
      <c r="D2486" s="84" t="s">
        <v>18</v>
      </c>
      <c r="E2486" s="84" t="s">
        <v>285</v>
      </c>
      <c r="F2486" s="168"/>
      <c r="G2486" s="87">
        <f t="shared" si="676"/>
        <v>353808</v>
      </c>
      <c r="H2486" s="87">
        <f t="shared" si="676"/>
        <v>353808</v>
      </c>
      <c r="I2486" s="87">
        <f t="shared" si="676"/>
        <v>353808</v>
      </c>
      <c r="J2486" s="177"/>
      <c r="K2486" s="203"/>
      <c r="L2486" s="203"/>
      <c r="M2486" s="203"/>
      <c r="N2486" s="203"/>
      <c r="O2486" s="203"/>
      <c r="P2486" s="203"/>
      <c r="Q2486" s="203"/>
      <c r="R2486" s="203"/>
    </row>
    <row r="2487" spans="1:18" s="28" customFormat="1">
      <c r="A2487" s="82" t="s">
        <v>146</v>
      </c>
      <c r="B2487" s="14">
        <v>800</v>
      </c>
      <c r="C2487" s="84" t="s">
        <v>68</v>
      </c>
      <c r="D2487" s="84" t="s">
        <v>18</v>
      </c>
      <c r="E2487" s="84" t="s">
        <v>289</v>
      </c>
      <c r="F2487" s="168"/>
      <c r="G2487" s="87">
        <f t="shared" si="676"/>
        <v>353808</v>
      </c>
      <c r="H2487" s="87">
        <f t="shared" si="676"/>
        <v>353808</v>
      </c>
      <c r="I2487" s="87">
        <f t="shared" si="676"/>
        <v>353808</v>
      </c>
      <c r="J2487" s="177"/>
      <c r="K2487" s="203"/>
      <c r="L2487" s="203"/>
      <c r="M2487" s="203"/>
      <c r="N2487" s="203"/>
      <c r="O2487" s="203"/>
      <c r="P2487" s="203"/>
      <c r="Q2487" s="203"/>
      <c r="R2487" s="203"/>
    </row>
    <row r="2488" spans="1:18" s="28" customFormat="1">
      <c r="A2488" s="82" t="s">
        <v>147</v>
      </c>
      <c r="B2488" s="14">
        <v>800</v>
      </c>
      <c r="C2488" s="84" t="s">
        <v>68</v>
      </c>
      <c r="D2488" s="84" t="s">
        <v>18</v>
      </c>
      <c r="E2488" s="84" t="s">
        <v>289</v>
      </c>
      <c r="F2488" s="84" t="s">
        <v>148</v>
      </c>
      <c r="G2488" s="87">
        <f t="shared" si="676"/>
        <v>353808</v>
      </c>
      <c r="H2488" s="87">
        <f>H2489</f>
        <v>353808</v>
      </c>
      <c r="I2488" s="87">
        <f t="shared" si="676"/>
        <v>353808</v>
      </c>
      <c r="J2488" s="177"/>
      <c r="K2488" s="203"/>
      <c r="L2488" s="203"/>
      <c r="M2488" s="203"/>
      <c r="N2488" s="203"/>
      <c r="O2488" s="203"/>
      <c r="P2488" s="203"/>
      <c r="Q2488" s="203"/>
      <c r="R2488" s="203"/>
    </row>
    <row r="2489" spans="1:18" s="28" customFormat="1" ht="26.4">
      <c r="A2489" s="82" t="s">
        <v>352</v>
      </c>
      <c r="B2489" s="14">
        <v>800</v>
      </c>
      <c r="C2489" s="84" t="s">
        <v>68</v>
      </c>
      <c r="D2489" s="84" t="s">
        <v>18</v>
      </c>
      <c r="E2489" s="84" t="s">
        <v>289</v>
      </c>
      <c r="F2489" s="84" t="s">
        <v>353</v>
      </c>
      <c r="G2489" s="87">
        <v>353808</v>
      </c>
      <c r="H2489" s="87">
        <v>353808</v>
      </c>
      <c r="I2489" s="87">
        <v>353808</v>
      </c>
      <c r="J2489" s="177"/>
      <c r="K2489" s="203"/>
      <c r="L2489" s="203"/>
      <c r="M2489" s="203"/>
      <c r="N2489" s="203"/>
      <c r="O2489" s="203"/>
      <c r="P2489" s="203"/>
      <c r="Q2489" s="203"/>
      <c r="R2489" s="203"/>
    </row>
    <row r="2490" spans="1:18" ht="16.8" hidden="1">
      <c r="A2490" s="317"/>
      <c r="B2490" s="321"/>
      <c r="C2490" s="318"/>
      <c r="D2490" s="318"/>
      <c r="E2490" s="318"/>
      <c r="F2490" s="318"/>
      <c r="G2490" s="319"/>
      <c r="H2490" s="319"/>
      <c r="I2490" s="319"/>
      <c r="J2490" s="320"/>
      <c r="K2490" s="247"/>
      <c r="L2490" s="69"/>
      <c r="M2490" s="69"/>
      <c r="N2490" s="69"/>
      <c r="O2490" s="69"/>
      <c r="P2490" s="69"/>
      <c r="Q2490" s="69"/>
      <c r="R2490" s="69"/>
    </row>
    <row r="2491" spans="1:18" hidden="1">
      <c r="A2491" s="47"/>
      <c r="B2491" s="321"/>
      <c r="C2491" s="20"/>
      <c r="D2491" s="20"/>
      <c r="E2491" s="20"/>
      <c r="F2491" s="20"/>
      <c r="G2491" s="12"/>
      <c r="H2491" s="12"/>
      <c r="I2491" s="12"/>
      <c r="J2491" s="322"/>
      <c r="K2491" s="69"/>
      <c r="L2491" s="69"/>
      <c r="M2491" s="69"/>
      <c r="N2491" s="69"/>
      <c r="O2491" s="69"/>
      <c r="P2491" s="69"/>
      <c r="Q2491" s="69"/>
      <c r="R2491" s="69"/>
    </row>
    <row r="2492" spans="1:18" hidden="1">
      <c r="A2492" s="40"/>
      <c r="B2492" s="321"/>
      <c r="C2492" s="15"/>
      <c r="D2492" s="15"/>
      <c r="E2492" s="15"/>
      <c r="F2492" s="15"/>
      <c r="G2492" s="70"/>
      <c r="H2492" s="70"/>
      <c r="I2492" s="70"/>
      <c r="J2492" s="176"/>
      <c r="K2492" s="69"/>
      <c r="L2492" s="69"/>
      <c r="M2492" s="69"/>
      <c r="N2492" s="69"/>
      <c r="O2492" s="69"/>
      <c r="P2492" s="69"/>
      <c r="Q2492" s="69"/>
      <c r="R2492" s="69"/>
    </row>
    <row r="2493" spans="1:18" s="28" customFormat="1" hidden="1">
      <c r="A2493" s="16"/>
      <c r="B2493" s="321"/>
      <c r="C2493" s="15"/>
      <c r="D2493" s="15"/>
      <c r="E2493" s="15"/>
      <c r="F2493" s="39"/>
      <c r="G2493" s="70"/>
      <c r="H2493" s="70"/>
      <c r="I2493" s="70"/>
      <c r="J2493" s="176"/>
      <c r="K2493" s="323"/>
      <c r="L2493" s="323"/>
      <c r="M2493" s="323"/>
      <c r="N2493" s="323"/>
      <c r="O2493" s="323"/>
      <c r="P2493" s="323"/>
      <c r="Q2493" s="323"/>
      <c r="R2493" s="323"/>
    </row>
    <row r="2494" spans="1:18" s="46" customFormat="1" ht="41.25" hidden="1" customHeight="1">
      <c r="A2494" s="16"/>
      <c r="B2494" s="321"/>
      <c r="C2494" s="15"/>
      <c r="D2494" s="15"/>
      <c r="E2494" s="15"/>
      <c r="F2494" s="15"/>
      <c r="G2494" s="70"/>
      <c r="H2494" s="70"/>
      <c r="I2494" s="70"/>
      <c r="J2494" s="176"/>
      <c r="K2494" s="58"/>
      <c r="L2494" s="58"/>
      <c r="M2494" s="58"/>
      <c r="N2494" s="58"/>
      <c r="O2494" s="58"/>
      <c r="P2494" s="58"/>
      <c r="Q2494" s="58"/>
      <c r="R2494" s="58"/>
    </row>
    <row r="2495" spans="1:18" s="28" customFormat="1" hidden="1">
      <c r="A2495" s="16"/>
      <c r="B2495" s="321"/>
      <c r="C2495" s="15"/>
      <c r="D2495" s="15"/>
      <c r="E2495" s="15"/>
      <c r="F2495" s="39"/>
      <c r="G2495" s="70"/>
      <c r="H2495" s="70"/>
      <c r="I2495" s="70"/>
      <c r="J2495" s="176"/>
      <c r="K2495" s="323"/>
      <c r="L2495" s="323"/>
      <c r="M2495" s="323"/>
      <c r="N2495" s="323"/>
      <c r="O2495" s="323"/>
      <c r="P2495" s="323"/>
      <c r="Q2495" s="323"/>
      <c r="R2495" s="323"/>
    </row>
    <row r="2496" spans="1:18" ht="22.5" hidden="1" customHeight="1">
      <c r="A2496" s="16"/>
      <c r="B2496" s="321"/>
      <c r="C2496" s="15"/>
      <c r="D2496" s="15"/>
      <c r="E2496" s="15"/>
      <c r="F2496" s="15"/>
      <c r="G2496" s="70"/>
      <c r="H2496" s="70"/>
      <c r="I2496" s="70"/>
      <c r="J2496" s="176"/>
      <c r="K2496" s="69"/>
      <c r="L2496" s="69"/>
      <c r="M2496" s="69"/>
      <c r="N2496" s="69"/>
      <c r="O2496" s="69"/>
      <c r="P2496" s="69"/>
      <c r="Q2496" s="69"/>
      <c r="R2496" s="69"/>
    </row>
    <row r="2497" spans="1:18" hidden="1">
      <c r="A2497" s="16"/>
      <c r="B2497" s="321"/>
      <c r="C2497" s="15"/>
      <c r="D2497" s="15"/>
      <c r="E2497" s="15"/>
      <c r="F2497" s="15"/>
      <c r="G2497" s="70"/>
      <c r="H2497" s="70"/>
      <c r="I2497" s="70"/>
      <c r="J2497" s="176"/>
      <c r="K2497" s="69"/>
      <c r="L2497" s="69"/>
      <c r="M2497" s="69"/>
      <c r="N2497" s="69"/>
      <c r="O2497" s="69"/>
      <c r="P2497" s="69"/>
      <c r="Q2497" s="69"/>
      <c r="R2497" s="69"/>
    </row>
    <row r="2498" spans="1:18" s="22" customFormat="1">
      <c r="A2498" s="327" t="s">
        <v>73</v>
      </c>
      <c r="B2498" s="321">
        <v>800</v>
      </c>
      <c r="C2498" s="20"/>
      <c r="D2498" s="20"/>
      <c r="E2498" s="20"/>
      <c r="F2498" s="20"/>
      <c r="G2498" s="12">
        <f>G2450+G2469+G2478+G2484+G2462</f>
        <v>20451056.93</v>
      </c>
      <c r="H2498" s="12">
        <f t="shared" ref="H2498:I2498" si="677">H2450+H2469+H2478+H2484+H2462</f>
        <v>20510769.899999999</v>
      </c>
      <c r="I2498" s="12">
        <f t="shared" si="677"/>
        <v>20607681.100000001</v>
      </c>
      <c r="J2498" s="322"/>
      <c r="K2498" s="61"/>
      <c r="L2498" s="61"/>
      <c r="M2498" s="61"/>
      <c r="N2498" s="61"/>
      <c r="O2498" s="61"/>
      <c r="P2498" s="61"/>
      <c r="Q2498" s="61"/>
      <c r="R2498" s="61"/>
    </row>
    <row r="2499" spans="1:18" s="22" customFormat="1">
      <c r="A2499" s="327" t="s">
        <v>1190</v>
      </c>
      <c r="B2499" s="321"/>
      <c r="C2499" s="20"/>
      <c r="D2499" s="20"/>
      <c r="E2499" s="20"/>
      <c r="F2499" s="20"/>
      <c r="G2499" s="12"/>
      <c r="H2499" s="12">
        <v>20573079.07</v>
      </c>
      <c r="I2499" s="12">
        <v>42736073.420000002</v>
      </c>
      <c r="J2499" s="322"/>
      <c r="K2499" s="61"/>
      <c r="L2499" s="61"/>
      <c r="M2499" s="61"/>
      <c r="N2499" s="61"/>
      <c r="O2499" s="61"/>
      <c r="P2499" s="61"/>
      <c r="Q2499" s="61"/>
      <c r="R2499" s="61"/>
    </row>
    <row r="2500" spans="1:18" s="22" customFormat="1" ht="21" customHeight="1">
      <c r="A2500" s="256" t="s">
        <v>366</v>
      </c>
      <c r="B2500" s="270"/>
      <c r="C2500" s="270"/>
      <c r="D2500" s="270"/>
      <c r="E2500" s="270"/>
      <c r="F2500" s="270"/>
      <c r="G2500" s="96">
        <f>G447+G518+G1131+G1199+G1995+G2498+G2334++G2023+G2433+G2447+G2499</f>
        <v>1876394190.0600002</v>
      </c>
      <c r="H2500" s="96">
        <f t="shared" ref="H2500:I2500" si="678">H447+H518+H1131+H1199+H1995+H2498+H2334++H2023+H2433+H2447+H2499</f>
        <v>1718366170.2</v>
      </c>
      <c r="I2500" s="96">
        <f t="shared" si="678"/>
        <v>1755982643.3099999</v>
      </c>
      <c r="J2500" s="191"/>
      <c r="K2500" s="207"/>
      <c r="L2500" s="207"/>
      <c r="M2500" s="207"/>
      <c r="N2500" s="206"/>
      <c r="O2500" s="206"/>
      <c r="P2500" s="206"/>
      <c r="Q2500" s="206"/>
      <c r="R2500" s="206"/>
    </row>
    <row r="2501" spans="1:18">
      <c r="A2501" s="90"/>
      <c r="B2501" s="288"/>
      <c r="C2501" s="288"/>
      <c r="D2501" s="288"/>
      <c r="E2501" s="288"/>
      <c r="F2501" s="288"/>
      <c r="G2501" s="89"/>
      <c r="H2501" s="89"/>
      <c r="I2501" s="89"/>
      <c r="K2501" s="206"/>
      <c r="L2501" s="206"/>
    </row>
    <row r="2502" spans="1:18">
      <c r="A2502" s="90"/>
      <c r="B2502" s="288"/>
      <c r="C2502" s="288"/>
      <c r="D2502" s="288"/>
      <c r="E2502" s="288"/>
      <c r="F2502" s="288"/>
      <c r="G2502" s="89"/>
      <c r="H2502" s="89"/>
      <c r="I2502" s="89"/>
      <c r="K2502" s="206"/>
      <c r="L2502" s="206"/>
    </row>
    <row r="2503" spans="1:18">
      <c r="A2503" s="90"/>
      <c r="B2503" s="288"/>
      <c r="C2503" s="288"/>
      <c r="D2503" s="288"/>
      <c r="E2503" s="288"/>
      <c r="F2503" s="288"/>
      <c r="G2503" s="89"/>
      <c r="H2503" s="89"/>
      <c r="I2503" s="89"/>
      <c r="K2503" s="206"/>
      <c r="L2503" s="206"/>
    </row>
    <row r="2504" spans="1:18">
      <c r="K2504" s="206"/>
      <c r="L2504" s="206"/>
    </row>
    <row r="2505" spans="1:18">
      <c r="G2505" s="60">
        <f>G2500-G2504</f>
        <v>1876394190.0600002</v>
      </c>
      <c r="H2505" s="304">
        <f>H2500-H2504</f>
        <v>1718366170.2</v>
      </c>
      <c r="I2505" s="60">
        <f t="shared" ref="I2505" si="679">I2500-I2504</f>
        <v>1755982643.3099999</v>
      </c>
      <c r="K2505" s="206"/>
      <c r="L2505" s="206"/>
    </row>
    <row r="2506" spans="1:18">
      <c r="K2506" s="206"/>
      <c r="L2506" s="206"/>
    </row>
    <row r="2507" spans="1:18">
      <c r="K2507" s="206"/>
      <c r="L2507" s="206"/>
    </row>
    <row r="2508" spans="1:18">
      <c r="B2508" s="1"/>
      <c r="C2508" s="1"/>
      <c r="D2508" s="1"/>
      <c r="K2508" s="206"/>
      <c r="L2508" s="206"/>
    </row>
    <row r="2509" spans="1:18">
      <c r="B2509" s="1"/>
      <c r="C2509" s="1"/>
      <c r="D2509" s="1"/>
      <c r="K2509" s="206"/>
      <c r="L2509" s="206"/>
    </row>
    <row r="2510" spans="1:18">
      <c r="B2510" s="1"/>
      <c r="C2510" s="1"/>
      <c r="D2510" s="1"/>
      <c r="K2510" s="207"/>
      <c r="L2510" s="206"/>
    </row>
    <row r="2512" spans="1:18">
      <c r="G2512" s="89"/>
      <c r="H2512" s="89"/>
      <c r="I2512" s="89"/>
    </row>
    <row r="2515" spans="2:12">
      <c r="B2515" s="1"/>
      <c r="C2515" s="1"/>
      <c r="D2515" s="1"/>
      <c r="E2515" s="1"/>
      <c r="F2515" s="1"/>
      <c r="G2515" s="1"/>
      <c r="H2515" s="1"/>
      <c r="I2515" s="1"/>
      <c r="J2515" s="185"/>
    </row>
    <row r="2516" spans="2:12">
      <c r="J2516" s="178"/>
    </row>
    <row r="2518" spans="2:12">
      <c r="K2518" s="179"/>
      <c r="L2518" s="179"/>
    </row>
    <row r="2531" spans="17:17">
      <c r="Q2531" s="208"/>
    </row>
    <row r="2532" spans="17:17">
      <c r="Q2532" s="208"/>
    </row>
  </sheetData>
  <mergeCells count="13">
    <mergeCell ref="F1:I1"/>
    <mergeCell ref="F2:H2"/>
    <mergeCell ref="A4:A6"/>
    <mergeCell ref="D4:D6"/>
    <mergeCell ref="C4:C6"/>
    <mergeCell ref="B4:B6"/>
    <mergeCell ref="A3:I3"/>
    <mergeCell ref="H5:H6"/>
    <mergeCell ref="I5:I6"/>
    <mergeCell ref="G4:I4"/>
    <mergeCell ref="F4:F6"/>
    <mergeCell ref="E4:E6"/>
    <mergeCell ref="G5:G6"/>
  </mergeCells>
  <phoneticPr fontId="0" type="noConversion"/>
  <pageMargins left="0.82677165354330717" right="0.27559055118110237" top="0.23622047244094491" bottom="0.23622047244094491" header="0.19685039370078741" footer="0.19685039370078741"/>
  <pageSetup paperSize="9" scale="54" fitToHeight="3" orientation="portrait" r:id="rId1"/>
  <rowBreaks count="5" manualBreakCount="5">
    <brk id="1688" max="8" man="1"/>
    <brk id="1801" max="8" man="1"/>
    <brk id="1941" max="8" man="1"/>
    <brk id="2376" max="8" man="1"/>
    <brk id="2504" max="8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T1731"/>
  <sheetViews>
    <sheetView topLeftCell="A11" zoomScale="93" zoomScaleNormal="93" zoomScaleSheetLayoutView="100" workbookViewId="0">
      <selection activeCell="P13" sqref="P13"/>
    </sheetView>
  </sheetViews>
  <sheetFormatPr defaultColWidth="9.109375" defaultRowHeight="13.2"/>
  <cols>
    <col min="1" max="1" width="54.5546875" style="1" customWidth="1"/>
    <col min="2" max="2" width="6.88671875" style="59" hidden="1" customWidth="1"/>
    <col min="3" max="3" width="4.5546875" style="59" hidden="1" customWidth="1"/>
    <col min="4" max="4" width="4.6640625" style="59" hidden="1" customWidth="1"/>
    <col min="5" max="5" width="20.44140625" style="59" customWidth="1"/>
    <col min="6" max="6" width="9.88671875" style="59" customWidth="1"/>
    <col min="7" max="7" width="26.33203125" style="89" customWidth="1"/>
    <col min="8" max="8" width="21.5546875" style="89" customWidth="1"/>
    <col min="9" max="9" width="29" style="89" customWidth="1"/>
    <col min="10" max="10" width="11.44140625" style="2" hidden="1" customWidth="1"/>
    <col min="11" max="12" width="13.88671875" style="1" hidden="1" customWidth="1"/>
    <col min="13" max="13" width="11.6640625" style="1" hidden="1" customWidth="1"/>
    <col min="14" max="15" width="0" style="1" hidden="1" customWidth="1"/>
    <col min="16" max="16" width="13.88671875" style="2" bestFit="1" customWidth="1"/>
    <col min="17" max="17" width="16.109375" style="2" customWidth="1"/>
    <col min="18" max="18" width="14.6640625" style="2" customWidth="1"/>
    <col min="19" max="19" width="13.44140625" style="2" customWidth="1"/>
    <col min="20" max="20" width="9.109375" style="2"/>
    <col min="21" max="16384" width="9.109375" style="1"/>
  </cols>
  <sheetData>
    <row r="1" spans="1:20" customFormat="1" ht="19.5" hidden="1" customHeight="1">
      <c r="B1" s="62"/>
      <c r="C1" s="65"/>
      <c r="D1" s="65"/>
      <c r="E1" s="289" t="s">
        <v>895</v>
      </c>
      <c r="F1" s="289"/>
      <c r="G1" s="289"/>
      <c r="H1" s="289"/>
      <c r="I1" s="289"/>
      <c r="J1" s="289"/>
      <c r="K1" s="289"/>
    </row>
    <row r="2" spans="1:20" customFormat="1" ht="33" hidden="1" customHeight="1">
      <c r="B2" s="62"/>
      <c r="C2" s="290"/>
      <c r="D2" s="65"/>
      <c r="E2" s="375" t="s">
        <v>1070</v>
      </c>
      <c r="F2" s="375"/>
      <c r="G2" s="375"/>
      <c r="H2" s="289"/>
      <c r="I2" s="97"/>
      <c r="J2" s="99"/>
    </row>
    <row r="3" spans="1:20" customFormat="1" ht="19.5" hidden="1" customHeight="1">
      <c r="B3" s="62"/>
      <c r="C3" s="65"/>
      <c r="D3" s="65"/>
      <c r="E3" s="253" t="s">
        <v>895</v>
      </c>
      <c r="F3" s="253"/>
      <c r="G3" s="253"/>
      <c r="H3" s="253"/>
      <c r="I3" s="253"/>
      <c r="J3" s="253"/>
      <c r="K3" s="253"/>
    </row>
    <row r="4" spans="1:20" customFormat="1" ht="33" hidden="1" customHeight="1">
      <c r="B4" s="62"/>
      <c r="C4" s="254"/>
      <c r="D4" s="65"/>
      <c r="E4" s="375" t="s">
        <v>1037</v>
      </c>
      <c r="F4" s="375"/>
      <c r="G4" s="375"/>
      <c r="H4" s="253"/>
      <c r="I4" s="97"/>
      <c r="J4" s="99"/>
    </row>
    <row r="5" spans="1:20" customFormat="1" ht="19.5" hidden="1" customHeight="1">
      <c r="B5" s="62"/>
      <c r="C5" s="65"/>
      <c r="D5" s="65"/>
      <c r="E5" s="251" t="s">
        <v>895</v>
      </c>
      <c r="F5" s="251"/>
      <c r="G5" s="251"/>
      <c r="H5" s="251"/>
      <c r="I5" s="251"/>
      <c r="J5" s="251"/>
      <c r="K5" s="251"/>
    </row>
    <row r="6" spans="1:20" customFormat="1" ht="33" hidden="1" customHeight="1">
      <c r="B6" s="62"/>
      <c r="C6" s="252"/>
      <c r="D6" s="65"/>
      <c r="E6" s="375" t="s">
        <v>1014</v>
      </c>
      <c r="F6" s="375"/>
      <c r="G6" s="375"/>
      <c r="H6" s="251"/>
      <c r="I6" s="97"/>
      <c r="J6" s="99"/>
    </row>
    <row r="7" spans="1:20" ht="19.5" hidden="1" customHeight="1">
      <c r="B7" s="379" t="s">
        <v>368</v>
      </c>
      <c r="C7" s="380"/>
      <c r="D7" s="380"/>
      <c r="E7" s="381" t="s">
        <v>895</v>
      </c>
      <c r="F7" s="381"/>
      <c r="G7" s="381"/>
      <c r="H7" s="90"/>
      <c r="I7" s="1"/>
    </row>
    <row r="8" spans="1:20" ht="35.25" hidden="1" customHeight="1">
      <c r="B8" s="367" t="s">
        <v>693</v>
      </c>
      <c r="C8" s="367"/>
      <c r="D8" s="367" t="s">
        <v>999</v>
      </c>
      <c r="E8" s="367"/>
      <c r="F8" s="382"/>
      <c r="G8" s="382"/>
      <c r="H8" s="90"/>
      <c r="I8" s="1"/>
    </row>
    <row r="9" spans="1:20" ht="19.5" hidden="1" customHeight="1">
      <c r="B9" s="379" t="s">
        <v>368</v>
      </c>
      <c r="C9" s="380"/>
      <c r="D9" s="380"/>
      <c r="E9" s="381" t="s">
        <v>895</v>
      </c>
      <c r="F9" s="381"/>
      <c r="G9" s="381"/>
      <c r="H9" s="90"/>
      <c r="I9" s="1"/>
    </row>
    <row r="10" spans="1:20" ht="35.25" hidden="1" customHeight="1">
      <c r="B10" s="367" t="s">
        <v>693</v>
      </c>
      <c r="C10" s="367"/>
      <c r="D10" s="367" t="s">
        <v>964</v>
      </c>
      <c r="E10" s="367"/>
      <c r="F10" s="382"/>
      <c r="G10" s="382"/>
      <c r="H10" s="90"/>
      <c r="I10" s="1"/>
    </row>
    <row r="11" spans="1:20" ht="19.5" customHeight="1">
      <c r="B11" s="379" t="s">
        <v>368</v>
      </c>
      <c r="C11" s="380"/>
      <c r="D11" s="380"/>
      <c r="E11" s="381" t="s">
        <v>895</v>
      </c>
      <c r="F11" s="381"/>
      <c r="G11" s="381"/>
      <c r="H11" s="90"/>
      <c r="I11" s="1"/>
    </row>
    <row r="12" spans="1:20" ht="35.25" customHeight="1">
      <c r="B12" s="367" t="s">
        <v>693</v>
      </c>
      <c r="C12" s="367"/>
      <c r="D12" s="367" t="s">
        <v>1157</v>
      </c>
      <c r="E12" s="367"/>
      <c r="F12" s="382"/>
      <c r="G12" s="382"/>
      <c r="H12" s="90"/>
      <c r="I12" s="1"/>
    </row>
    <row r="13" spans="1:20" ht="61.5" customHeight="1">
      <c r="A13" s="384" t="s">
        <v>1183</v>
      </c>
      <c r="B13" s="384"/>
      <c r="C13" s="384"/>
      <c r="D13" s="384"/>
      <c r="E13" s="384"/>
      <c r="F13" s="384"/>
      <c r="G13" s="384"/>
      <c r="H13" s="385"/>
      <c r="I13" s="385"/>
    </row>
    <row r="14" spans="1:20" ht="14.25" customHeight="1">
      <c r="A14" s="376" t="s">
        <v>11</v>
      </c>
      <c r="B14" s="102"/>
      <c r="C14" s="102"/>
      <c r="D14" s="102"/>
      <c r="E14" s="378" t="s">
        <v>15</v>
      </c>
      <c r="F14" s="378" t="s">
        <v>16</v>
      </c>
      <c r="G14" s="388" t="s">
        <v>369</v>
      </c>
      <c r="H14" s="383"/>
      <c r="I14" s="383"/>
    </row>
    <row r="15" spans="1:20" s="3" customFormat="1" ht="23.25" customHeight="1">
      <c r="A15" s="383"/>
      <c r="B15" s="378" t="s">
        <v>12</v>
      </c>
      <c r="C15" s="378" t="s">
        <v>13</v>
      </c>
      <c r="D15" s="378" t="s">
        <v>14</v>
      </c>
      <c r="E15" s="377"/>
      <c r="F15" s="377"/>
      <c r="G15" s="386" t="s">
        <v>643</v>
      </c>
      <c r="H15" s="386" t="s">
        <v>884</v>
      </c>
      <c r="I15" s="386" t="s">
        <v>1156</v>
      </c>
      <c r="J15" s="111"/>
      <c r="K15" s="90"/>
      <c r="P15" s="111"/>
      <c r="Q15" s="111"/>
      <c r="R15" s="111"/>
      <c r="S15" s="111"/>
      <c r="T15" s="111"/>
    </row>
    <row r="16" spans="1:20" s="3" customFormat="1" ht="69.75" customHeight="1">
      <c r="A16" s="383"/>
      <c r="B16" s="387"/>
      <c r="C16" s="387"/>
      <c r="D16" s="387"/>
      <c r="E16" s="377"/>
      <c r="F16" s="377"/>
      <c r="G16" s="373"/>
      <c r="H16" s="373"/>
      <c r="I16" s="373"/>
      <c r="J16" s="111"/>
      <c r="P16" s="111"/>
      <c r="Q16" s="111"/>
      <c r="R16" s="111"/>
      <c r="S16" s="111"/>
      <c r="T16" s="111"/>
    </row>
    <row r="17" spans="1:20" s="3" customFormat="1">
      <c r="A17" s="4">
        <v>1</v>
      </c>
      <c r="B17" s="4">
        <v>2</v>
      </c>
      <c r="C17" s="4">
        <v>3</v>
      </c>
      <c r="D17" s="4">
        <v>4</v>
      </c>
      <c r="E17" s="4">
        <v>2</v>
      </c>
      <c r="F17" s="4">
        <v>3</v>
      </c>
      <c r="G17" s="91">
        <v>4</v>
      </c>
      <c r="H17" s="91">
        <v>5</v>
      </c>
      <c r="I17" s="91">
        <v>6</v>
      </c>
      <c r="J17" s="111"/>
      <c r="P17" s="111"/>
      <c r="Q17" s="111"/>
      <c r="R17" s="111"/>
      <c r="S17" s="111"/>
      <c r="T17" s="111"/>
    </row>
    <row r="18" spans="1:20" s="74" customFormat="1" ht="42" customHeight="1">
      <c r="A18" s="78" t="s">
        <v>108</v>
      </c>
      <c r="B18" s="73"/>
      <c r="C18" s="73"/>
      <c r="D18" s="73"/>
      <c r="E18" s="73"/>
      <c r="F18" s="73"/>
      <c r="G18" s="92">
        <f>G20+G30+G56+G100+G136+G159+G325+G372+G725+G745+G813+G1083+G1108+G1113+G1125+G1135+G1141+G1147+G1183+G1220+G1236+G1432+G1457+G1504++G1469</f>
        <v>1721949713.3799996</v>
      </c>
      <c r="H18" s="92">
        <f>H20+H30+H56+H100+H136+H159+H325+H372+H725+H745+H813+H1083+H1108+H1113+H1125+H1135+H1141+H1147+H1183+H1220+H1236+H1432+H1457+H1504+H1469</f>
        <v>1555101798.0199997</v>
      </c>
      <c r="I18" s="92">
        <f>I20+I30+I56+I100+I136+I159+I325+I372+I725+I745+I813+I1083+I1108+I1113+I1125+I1135+I1141+I1147+I1183+I1220+I1236+I1432+I1457+I1504+I1469</f>
        <v>1568013748.6999996</v>
      </c>
      <c r="J18" s="112"/>
      <c r="P18" s="112"/>
      <c r="Q18" s="112"/>
      <c r="R18" s="112"/>
      <c r="S18" s="112"/>
      <c r="T18" s="112"/>
    </row>
    <row r="19" spans="1:20" s="3" customFormat="1">
      <c r="A19" s="4"/>
      <c r="B19" s="4"/>
      <c r="C19" s="4"/>
      <c r="D19" s="4"/>
      <c r="E19" s="4"/>
      <c r="F19" s="4"/>
      <c r="G19" s="91"/>
      <c r="H19" s="91"/>
      <c r="I19" s="91"/>
      <c r="J19" s="111"/>
      <c r="P19" s="111"/>
      <c r="Q19" s="111"/>
      <c r="R19" s="111"/>
      <c r="S19" s="111"/>
      <c r="T19" s="111"/>
    </row>
    <row r="20" spans="1:20" s="74" customFormat="1" ht="42" customHeight="1">
      <c r="A20" s="354" t="s">
        <v>1162</v>
      </c>
      <c r="B20" s="227"/>
      <c r="C20" s="227"/>
      <c r="D20" s="227"/>
      <c r="E20" s="19" t="s">
        <v>109</v>
      </c>
      <c r="F20" s="73"/>
      <c r="G20" s="228">
        <f>G21+G27+G24</f>
        <v>9079841.6099999994</v>
      </c>
      <c r="H20" s="228">
        <f>H21+H27</f>
        <v>0</v>
      </c>
      <c r="I20" s="228">
        <f>I21+I27</f>
        <v>0</v>
      </c>
      <c r="J20" s="112">
        <v>2271304</v>
      </c>
      <c r="P20" s="112"/>
      <c r="Q20" s="112"/>
      <c r="R20" s="112"/>
      <c r="S20" s="112"/>
      <c r="T20" s="112"/>
    </row>
    <row r="21" spans="1:20" ht="33" customHeight="1">
      <c r="A21" s="16" t="s">
        <v>183</v>
      </c>
      <c r="B21" s="14">
        <v>757</v>
      </c>
      <c r="C21" s="15" t="s">
        <v>68</v>
      </c>
      <c r="D21" s="15" t="s">
        <v>69</v>
      </c>
      <c r="E21" s="15" t="s">
        <v>407</v>
      </c>
      <c r="F21" s="15"/>
      <c r="G21" s="70">
        <f t="shared" ref="G21:I22" si="0">G22</f>
        <v>9079841.6099999994</v>
      </c>
      <c r="H21" s="70">
        <f t="shared" si="0"/>
        <v>0</v>
      </c>
      <c r="I21" s="70">
        <f t="shared" si="0"/>
        <v>0</v>
      </c>
    </row>
    <row r="22" spans="1:20" ht="33" customHeight="1">
      <c r="A22" s="16" t="s">
        <v>147</v>
      </c>
      <c r="B22" s="14">
        <v>757</v>
      </c>
      <c r="C22" s="15" t="s">
        <v>68</v>
      </c>
      <c r="D22" s="15" t="s">
        <v>69</v>
      </c>
      <c r="E22" s="15" t="s">
        <v>407</v>
      </c>
      <c r="F22" s="15" t="s">
        <v>148</v>
      </c>
      <c r="G22" s="70">
        <f t="shared" si="0"/>
        <v>9079841.6099999994</v>
      </c>
      <c r="H22" s="70">
        <f t="shared" si="0"/>
        <v>0</v>
      </c>
      <c r="I22" s="70">
        <f t="shared" si="0"/>
        <v>0</v>
      </c>
    </row>
    <row r="23" spans="1:20" ht="33" customHeight="1">
      <c r="A23" s="16" t="s">
        <v>149</v>
      </c>
      <c r="B23" s="14">
        <v>757</v>
      </c>
      <c r="C23" s="15" t="s">
        <v>68</v>
      </c>
      <c r="D23" s="15" t="s">
        <v>69</v>
      </c>
      <c r="E23" s="15" t="s">
        <v>407</v>
      </c>
      <c r="F23" s="15" t="s">
        <v>150</v>
      </c>
      <c r="G23" s="70">
        <f>'прил 5,'!G1947+'прил 5,'!G425</f>
        <v>9079841.6099999994</v>
      </c>
      <c r="H23" s="70">
        <f>'прил 5,'!H1947+'прил 5,'!H425</f>
        <v>0</v>
      </c>
      <c r="I23" s="70">
        <f>'прил 5,'!I1947+'прил 5,'!I425</f>
        <v>0</v>
      </c>
    </row>
    <row r="24" spans="1:20" ht="33" hidden="1" customHeight="1">
      <c r="A24" s="16" t="s">
        <v>799</v>
      </c>
      <c r="B24" s="14">
        <v>757</v>
      </c>
      <c r="C24" s="15" t="s">
        <v>68</v>
      </c>
      <c r="D24" s="15" t="s">
        <v>53</v>
      </c>
      <c r="E24" s="15" t="s">
        <v>798</v>
      </c>
      <c r="F24" s="15"/>
      <c r="G24" s="70">
        <f t="shared" ref="G24:I25" si="1">G25</f>
        <v>0</v>
      </c>
      <c r="H24" s="70">
        <f t="shared" si="1"/>
        <v>0</v>
      </c>
      <c r="I24" s="70">
        <f t="shared" si="1"/>
        <v>0</v>
      </c>
      <c r="J24" s="1"/>
    </row>
    <row r="25" spans="1:20" ht="33" hidden="1" customHeight="1">
      <c r="A25" s="16" t="s">
        <v>147</v>
      </c>
      <c r="B25" s="14">
        <v>757</v>
      </c>
      <c r="C25" s="15" t="s">
        <v>68</v>
      </c>
      <c r="D25" s="15" t="s">
        <v>53</v>
      </c>
      <c r="E25" s="15" t="s">
        <v>798</v>
      </c>
      <c r="F25" s="15" t="s">
        <v>148</v>
      </c>
      <c r="G25" s="70">
        <f t="shared" si="1"/>
        <v>0</v>
      </c>
      <c r="H25" s="70">
        <f t="shared" si="1"/>
        <v>0</v>
      </c>
      <c r="I25" s="70">
        <f t="shared" si="1"/>
        <v>0</v>
      </c>
      <c r="J25" s="1"/>
    </row>
    <row r="26" spans="1:20" ht="33" hidden="1" customHeight="1">
      <c r="A26" s="16" t="s">
        <v>149</v>
      </c>
      <c r="B26" s="14">
        <v>757</v>
      </c>
      <c r="C26" s="15" t="s">
        <v>68</v>
      </c>
      <c r="D26" s="15" t="s">
        <v>53</v>
      </c>
      <c r="E26" s="15" t="s">
        <v>798</v>
      </c>
      <c r="F26" s="15" t="s">
        <v>150</v>
      </c>
      <c r="G26" s="70">
        <f>'прил 5,'!G394</f>
        <v>0</v>
      </c>
      <c r="H26" s="70">
        <v>0</v>
      </c>
      <c r="I26" s="70">
        <v>0</v>
      </c>
      <c r="J26" s="1"/>
    </row>
    <row r="27" spans="1:20" ht="82.5" hidden="1" customHeight="1">
      <c r="A27" s="50" t="s">
        <v>409</v>
      </c>
      <c r="B27" s="14">
        <v>757</v>
      </c>
      <c r="C27" s="15" t="s">
        <v>68</v>
      </c>
      <c r="D27" s="15" t="s">
        <v>69</v>
      </c>
      <c r="E27" s="15" t="s">
        <v>408</v>
      </c>
      <c r="F27" s="15"/>
      <c r="G27" s="70">
        <f t="shared" ref="G27:I28" si="2">G28</f>
        <v>0</v>
      </c>
      <c r="H27" s="70">
        <f>H28</f>
        <v>0</v>
      </c>
      <c r="I27" s="70">
        <f t="shared" si="2"/>
        <v>0</v>
      </c>
    </row>
    <row r="28" spans="1:20" ht="33" hidden="1" customHeight="1">
      <c r="A28" s="16" t="s">
        <v>147</v>
      </c>
      <c r="B28" s="14">
        <v>757</v>
      </c>
      <c r="C28" s="15" t="s">
        <v>68</v>
      </c>
      <c r="D28" s="15" t="s">
        <v>69</v>
      </c>
      <c r="E28" s="15" t="s">
        <v>408</v>
      </c>
      <c r="F28" s="15" t="s">
        <v>148</v>
      </c>
      <c r="G28" s="70">
        <f t="shared" si="2"/>
        <v>0</v>
      </c>
      <c r="H28" s="70">
        <f t="shared" si="2"/>
        <v>0</v>
      </c>
      <c r="I28" s="70">
        <f t="shared" si="2"/>
        <v>0</v>
      </c>
    </row>
    <row r="29" spans="1:20" ht="33" hidden="1" customHeight="1">
      <c r="A29" s="16" t="s">
        <v>149</v>
      </c>
      <c r="B29" s="14">
        <v>757</v>
      </c>
      <c r="C29" s="15" t="s">
        <v>68</v>
      </c>
      <c r="D29" s="15" t="s">
        <v>69</v>
      </c>
      <c r="E29" s="15" t="s">
        <v>408</v>
      </c>
      <c r="F29" s="15" t="s">
        <v>150</v>
      </c>
      <c r="G29" s="70">
        <f>'прил 5,'!G397</f>
        <v>0</v>
      </c>
      <c r="H29" s="70">
        <f>'прил 5,'!AH397</f>
        <v>0</v>
      </c>
      <c r="I29" s="70">
        <f>'прил 5,'!AI397</f>
        <v>0</v>
      </c>
    </row>
    <row r="30" spans="1:20" s="230" customFormat="1" ht="60" customHeight="1">
      <c r="A30" s="107" t="s">
        <v>1161</v>
      </c>
      <c r="B30" s="35">
        <v>793</v>
      </c>
      <c r="C30" s="36" t="s">
        <v>18</v>
      </c>
      <c r="D30" s="36" t="s">
        <v>22</v>
      </c>
      <c r="E30" s="35" t="s">
        <v>246</v>
      </c>
      <c r="F30" s="36"/>
      <c r="G30" s="71">
        <f>G31+G34+G46+G53+G41</f>
        <v>2678654.1500000004</v>
      </c>
      <c r="H30" s="71">
        <f t="shared" ref="H30:I30" si="3">H31+H34+H46+H53+H41</f>
        <v>2678654.1500000004</v>
      </c>
      <c r="I30" s="71">
        <f t="shared" si="3"/>
        <v>1837983.55</v>
      </c>
      <c r="J30" s="229">
        <v>465200</v>
      </c>
      <c r="P30" s="229"/>
      <c r="Q30" s="229"/>
      <c r="R30" s="229"/>
      <c r="S30" s="229"/>
      <c r="T30" s="229"/>
    </row>
    <row r="31" spans="1:20" s="33" customFormat="1" ht="27.75" customHeight="1">
      <c r="A31" s="82" t="s">
        <v>186</v>
      </c>
      <c r="B31" s="14">
        <v>793</v>
      </c>
      <c r="C31" s="15" t="s">
        <v>18</v>
      </c>
      <c r="D31" s="15" t="s">
        <v>22</v>
      </c>
      <c r="E31" s="15" t="s">
        <v>379</v>
      </c>
      <c r="F31" s="15"/>
      <c r="G31" s="87">
        <f t="shared" ref="G31:I32" si="4">G32</f>
        <v>500000</v>
      </c>
      <c r="H31" s="87">
        <f t="shared" si="4"/>
        <v>500000</v>
      </c>
      <c r="I31" s="87">
        <f t="shared" si="4"/>
        <v>500000</v>
      </c>
      <c r="J31" s="113"/>
      <c r="P31" s="113"/>
      <c r="Q31" s="113"/>
      <c r="R31" s="113"/>
      <c r="S31" s="113"/>
      <c r="T31" s="113"/>
    </row>
    <row r="32" spans="1:20" s="33" customFormat="1" ht="28.5" customHeight="1">
      <c r="A32" s="82" t="s">
        <v>29</v>
      </c>
      <c r="B32" s="14">
        <v>793</v>
      </c>
      <c r="C32" s="15" t="s">
        <v>18</v>
      </c>
      <c r="D32" s="15" t="s">
        <v>22</v>
      </c>
      <c r="E32" s="15" t="s">
        <v>379</v>
      </c>
      <c r="F32" s="15" t="s">
        <v>30</v>
      </c>
      <c r="G32" s="87">
        <f t="shared" si="4"/>
        <v>500000</v>
      </c>
      <c r="H32" s="87">
        <f t="shared" si="4"/>
        <v>500000</v>
      </c>
      <c r="I32" s="87">
        <f t="shared" si="4"/>
        <v>500000</v>
      </c>
      <c r="J32" s="113"/>
      <c r="P32" s="113"/>
      <c r="Q32" s="113"/>
      <c r="R32" s="113"/>
      <c r="S32" s="113"/>
      <c r="T32" s="113"/>
    </row>
    <row r="33" spans="1:20" s="33" customFormat="1" ht="31.5" customHeight="1">
      <c r="A33" s="82" t="s">
        <v>8</v>
      </c>
      <c r="B33" s="14">
        <v>793</v>
      </c>
      <c r="C33" s="15" t="s">
        <v>18</v>
      </c>
      <c r="D33" s="15" t="s">
        <v>22</v>
      </c>
      <c r="E33" s="15" t="s">
        <v>379</v>
      </c>
      <c r="F33" s="15" t="s">
        <v>7</v>
      </c>
      <c r="G33" s="87">
        <f>'прил 5,'!G1292</f>
        <v>500000</v>
      </c>
      <c r="H33" s="87">
        <f>'прил 5,'!H1292</f>
        <v>500000</v>
      </c>
      <c r="I33" s="87">
        <f>'прил 5,'!I1292</f>
        <v>500000</v>
      </c>
      <c r="J33" s="113"/>
      <c r="P33" s="113"/>
      <c r="Q33" s="113"/>
      <c r="R33" s="113"/>
      <c r="S33" s="113"/>
      <c r="T33" s="113"/>
    </row>
    <row r="34" spans="1:20" ht="26.4">
      <c r="A34" s="353" t="s">
        <v>430</v>
      </c>
      <c r="B34" s="14">
        <v>793</v>
      </c>
      <c r="C34" s="15" t="s">
        <v>18</v>
      </c>
      <c r="D34" s="15" t="s">
        <v>22</v>
      </c>
      <c r="E34" s="15" t="s">
        <v>380</v>
      </c>
      <c r="F34" s="15"/>
      <c r="G34" s="87">
        <f>G39+G37</f>
        <v>2073654.1500000001</v>
      </c>
      <c r="H34" s="87">
        <f t="shared" ref="H34:I34" si="5">H39</f>
        <v>2073654.1500000001</v>
      </c>
      <c r="I34" s="87">
        <f t="shared" si="5"/>
        <v>1232983.55</v>
      </c>
      <c r="J34" s="2">
        <v>70000</v>
      </c>
    </row>
    <row r="35" spans="1:20" ht="25.5" hidden="1" customHeight="1">
      <c r="A35" s="82" t="s">
        <v>155</v>
      </c>
      <c r="B35" s="14">
        <v>793</v>
      </c>
      <c r="C35" s="15" t="s">
        <v>18</v>
      </c>
      <c r="D35" s="15" t="s">
        <v>22</v>
      </c>
      <c r="E35" s="15" t="s">
        <v>380</v>
      </c>
      <c r="F35" s="15" t="s">
        <v>156</v>
      </c>
      <c r="G35" s="70">
        <f>G36</f>
        <v>0</v>
      </c>
      <c r="H35" s="70">
        <f t="shared" ref="H35:I35" si="6">H36</f>
        <v>0</v>
      </c>
      <c r="I35" s="70">
        <f t="shared" si="6"/>
        <v>0</v>
      </c>
      <c r="J35" s="2">
        <v>35000</v>
      </c>
    </row>
    <row r="36" spans="1:20" ht="25.5" hidden="1" customHeight="1">
      <c r="A36" s="82" t="s">
        <v>168</v>
      </c>
      <c r="B36" s="14">
        <v>793</v>
      </c>
      <c r="C36" s="15" t="s">
        <v>18</v>
      </c>
      <c r="D36" s="15" t="s">
        <v>22</v>
      </c>
      <c r="E36" s="15" t="s">
        <v>380</v>
      </c>
      <c r="F36" s="15" t="s">
        <v>169</v>
      </c>
      <c r="G36" s="70"/>
      <c r="H36" s="103">
        <v>0</v>
      </c>
      <c r="I36" s="103">
        <v>0</v>
      </c>
      <c r="J36" s="2">
        <v>500000</v>
      </c>
    </row>
    <row r="37" spans="1:20" ht="25.5" hidden="1" customHeight="1">
      <c r="A37" s="82" t="s">
        <v>155</v>
      </c>
      <c r="B37" s="14">
        <v>793</v>
      </c>
      <c r="C37" s="15" t="s">
        <v>18</v>
      </c>
      <c r="D37" s="15" t="s">
        <v>22</v>
      </c>
      <c r="E37" s="15" t="s">
        <v>380</v>
      </c>
      <c r="F37" s="15" t="s">
        <v>156</v>
      </c>
      <c r="G37" s="70"/>
      <c r="H37" s="70"/>
      <c r="I37" s="70"/>
      <c r="J37" s="2">
        <v>35000</v>
      </c>
    </row>
    <row r="38" spans="1:20" ht="25.5" hidden="1" customHeight="1">
      <c r="A38" s="82" t="s">
        <v>176</v>
      </c>
      <c r="B38" s="14">
        <v>793</v>
      </c>
      <c r="C38" s="15" t="s">
        <v>18</v>
      </c>
      <c r="D38" s="15" t="s">
        <v>22</v>
      </c>
      <c r="E38" s="15" t="s">
        <v>380</v>
      </c>
      <c r="F38" s="15" t="s">
        <v>177</v>
      </c>
      <c r="G38" s="70">
        <f>'прил 5,'!G1295</f>
        <v>0</v>
      </c>
      <c r="H38" s="103">
        <f>'прил 5,'!H1295</f>
        <v>0</v>
      </c>
      <c r="I38" s="103">
        <f>'прил 5,'!I1295</f>
        <v>0</v>
      </c>
      <c r="J38" s="2">
        <v>500000</v>
      </c>
    </row>
    <row r="39" spans="1:20" ht="16.5" customHeight="1">
      <c r="A39" s="82" t="s">
        <v>62</v>
      </c>
      <c r="B39" s="14">
        <v>793</v>
      </c>
      <c r="C39" s="15" t="s">
        <v>18</v>
      </c>
      <c r="D39" s="15" t="s">
        <v>22</v>
      </c>
      <c r="E39" s="15" t="s">
        <v>380</v>
      </c>
      <c r="F39" s="15" t="s">
        <v>63</v>
      </c>
      <c r="G39" s="70">
        <f>G40</f>
        <v>2073654.1500000001</v>
      </c>
      <c r="H39" s="70">
        <f t="shared" ref="H39:I39" si="7">H40</f>
        <v>2073654.1500000001</v>
      </c>
      <c r="I39" s="70">
        <f t="shared" si="7"/>
        <v>1232983.55</v>
      </c>
      <c r="J39" s="1"/>
    </row>
    <row r="40" spans="1:20" ht="17.25" customHeight="1">
      <c r="A40" s="82" t="s">
        <v>178</v>
      </c>
      <c r="B40" s="14">
        <v>793</v>
      </c>
      <c r="C40" s="15" t="s">
        <v>18</v>
      </c>
      <c r="D40" s="15" t="s">
        <v>22</v>
      </c>
      <c r="E40" s="15" t="s">
        <v>380</v>
      </c>
      <c r="F40" s="15" t="s">
        <v>179</v>
      </c>
      <c r="G40" s="70">
        <f>'прил 5,'!G1297</f>
        <v>2073654.1500000001</v>
      </c>
      <c r="H40" s="70">
        <f>'прил 5,'!H1297</f>
        <v>2073654.1500000001</v>
      </c>
      <c r="I40" s="70">
        <f>'прил 5,'!I1297</f>
        <v>1232983.55</v>
      </c>
      <c r="J40" s="1"/>
    </row>
    <row r="41" spans="1:20" ht="27.75" hidden="1" customHeight="1">
      <c r="A41" s="353" t="s">
        <v>887</v>
      </c>
      <c r="B41" s="14">
        <v>793</v>
      </c>
      <c r="C41" s="15" t="s">
        <v>18</v>
      </c>
      <c r="D41" s="15" t="s">
        <v>22</v>
      </c>
      <c r="E41" s="15" t="s">
        <v>847</v>
      </c>
      <c r="F41" s="15"/>
      <c r="G41" s="70">
        <f>G42+G44</f>
        <v>0</v>
      </c>
      <c r="H41" s="70">
        <f t="shared" ref="H41:I41" si="8">H42+H44</f>
        <v>0</v>
      </c>
      <c r="I41" s="70">
        <f t="shared" si="8"/>
        <v>0</v>
      </c>
      <c r="J41" s="1"/>
    </row>
    <row r="42" spans="1:20" ht="19.5" hidden="1" customHeight="1">
      <c r="A42" s="82" t="s">
        <v>155</v>
      </c>
      <c r="B42" s="14">
        <v>793</v>
      </c>
      <c r="C42" s="15" t="s">
        <v>18</v>
      </c>
      <c r="D42" s="15" t="s">
        <v>22</v>
      </c>
      <c r="E42" s="15" t="s">
        <v>380</v>
      </c>
      <c r="F42" s="15" t="s">
        <v>156</v>
      </c>
      <c r="G42" s="70">
        <f>G43</f>
        <v>0</v>
      </c>
      <c r="H42" s="70">
        <f t="shared" ref="H42:I44" si="9">H43</f>
        <v>0</v>
      </c>
      <c r="I42" s="70">
        <f t="shared" si="9"/>
        <v>0</v>
      </c>
      <c r="J42" s="1"/>
    </row>
    <row r="43" spans="1:20" ht="12" hidden="1" customHeight="1">
      <c r="A43" s="82" t="s">
        <v>176</v>
      </c>
      <c r="B43" s="14">
        <v>793</v>
      </c>
      <c r="C43" s="15" t="s">
        <v>18</v>
      </c>
      <c r="D43" s="15" t="s">
        <v>22</v>
      </c>
      <c r="E43" s="15" t="s">
        <v>380</v>
      </c>
      <c r="F43" s="15" t="s">
        <v>177</v>
      </c>
      <c r="G43" s="70"/>
      <c r="H43" s="70"/>
      <c r="I43" s="70"/>
      <c r="J43" s="1"/>
    </row>
    <row r="44" spans="1:20" ht="16.5" hidden="1" customHeight="1">
      <c r="A44" s="82" t="s">
        <v>62</v>
      </c>
      <c r="B44" s="14">
        <v>793</v>
      </c>
      <c r="C44" s="15" t="s">
        <v>18</v>
      </c>
      <c r="D44" s="15" t="s">
        <v>22</v>
      </c>
      <c r="E44" s="15" t="s">
        <v>847</v>
      </c>
      <c r="F44" s="15" t="s">
        <v>63</v>
      </c>
      <c r="G44" s="70">
        <f>G45</f>
        <v>0</v>
      </c>
      <c r="H44" s="70">
        <f t="shared" si="9"/>
        <v>0</v>
      </c>
      <c r="I44" s="70">
        <f t="shared" si="9"/>
        <v>0</v>
      </c>
      <c r="J44" s="1"/>
    </row>
    <row r="45" spans="1:20" ht="17.25" hidden="1" customHeight="1">
      <c r="A45" s="82" t="s">
        <v>178</v>
      </c>
      <c r="B45" s="14">
        <v>793</v>
      </c>
      <c r="C45" s="15" t="s">
        <v>18</v>
      </c>
      <c r="D45" s="15" t="s">
        <v>22</v>
      </c>
      <c r="E45" s="15" t="s">
        <v>847</v>
      </c>
      <c r="F45" s="15" t="s">
        <v>179</v>
      </c>
      <c r="G45" s="70">
        <f>'прил 5,'!G1302</f>
        <v>0</v>
      </c>
      <c r="H45" s="70">
        <f>'прил 5,'!H1302</f>
        <v>0</v>
      </c>
      <c r="I45" s="70">
        <f>'прил 5,'!I1302</f>
        <v>0</v>
      </c>
      <c r="J45" s="1"/>
    </row>
    <row r="46" spans="1:20" ht="25.5" customHeight="1">
      <c r="A46" s="82" t="s">
        <v>119</v>
      </c>
      <c r="B46" s="14">
        <v>793</v>
      </c>
      <c r="C46" s="15" t="s">
        <v>18</v>
      </c>
      <c r="D46" s="15" t="s">
        <v>22</v>
      </c>
      <c r="E46" s="15" t="s">
        <v>247</v>
      </c>
      <c r="F46" s="15"/>
      <c r="G46" s="87">
        <f>G47+G51+G50</f>
        <v>35000</v>
      </c>
      <c r="H46" s="87">
        <f t="shared" ref="H46:I46" si="10">H47+H51+H50</f>
        <v>35000</v>
      </c>
      <c r="I46" s="87">
        <f t="shared" si="10"/>
        <v>35000</v>
      </c>
      <c r="J46" s="2">
        <v>50000</v>
      </c>
    </row>
    <row r="47" spans="1:20" ht="25.5" hidden="1" customHeight="1">
      <c r="A47" s="82" t="s">
        <v>322</v>
      </c>
      <c r="B47" s="14">
        <v>793</v>
      </c>
      <c r="C47" s="15" t="s">
        <v>18</v>
      </c>
      <c r="D47" s="15" t="s">
        <v>22</v>
      </c>
      <c r="E47" s="15" t="s">
        <v>247</v>
      </c>
      <c r="F47" s="15" t="s">
        <v>36</v>
      </c>
      <c r="G47" s="87">
        <f>G48</f>
        <v>0</v>
      </c>
      <c r="H47" s="87">
        <f>H48</f>
        <v>0</v>
      </c>
      <c r="I47" s="87">
        <f>I48</f>
        <v>0</v>
      </c>
      <c r="J47" s="2">
        <f>SUM(J30:J46)</f>
        <v>1655200</v>
      </c>
    </row>
    <row r="48" spans="1:20" ht="25.5" hidden="1" customHeight="1">
      <c r="A48" s="82" t="s">
        <v>37</v>
      </c>
      <c r="B48" s="14">
        <v>793</v>
      </c>
      <c r="C48" s="15" t="s">
        <v>18</v>
      </c>
      <c r="D48" s="15" t="s">
        <v>22</v>
      </c>
      <c r="E48" s="15" t="s">
        <v>247</v>
      </c>
      <c r="F48" s="15" t="s">
        <v>38</v>
      </c>
      <c r="G48" s="87">
        <f>'прил 5,'!G1305</f>
        <v>0</v>
      </c>
      <c r="H48" s="87">
        <f>'прил 5,'!H1305</f>
        <v>0</v>
      </c>
      <c r="I48" s="87">
        <f>'прил 5,'!I1305</f>
        <v>0</v>
      </c>
    </row>
    <row r="49" spans="1:20" ht="25.5" hidden="1" customHeight="1">
      <c r="A49" s="82" t="s">
        <v>29</v>
      </c>
      <c r="B49" s="14">
        <v>793</v>
      </c>
      <c r="C49" s="15" t="s">
        <v>18</v>
      </c>
      <c r="D49" s="15" t="s">
        <v>22</v>
      </c>
      <c r="E49" s="15" t="s">
        <v>247</v>
      </c>
      <c r="F49" s="15" t="s">
        <v>30</v>
      </c>
      <c r="G49" s="70">
        <f>G50</f>
        <v>0</v>
      </c>
      <c r="H49" s="70">
        <f t="shared" ref="H49:I49" si="11">H50</f>
        <v>0</v>
      </c>
      <c r="I49" s="70">
        <f t="shared" si="11"/>
        <v>0</v>
      </c>
      <c r="J49" s="1"/>
    </row>
    <row r="50" spans="1:20" ht="25.5" hidden="1" customHeight="1">
      <c r="A50" s="82" t="s">
        <v>8</v>
      </c>
      <c r="B50" s="14">
        <v>793</v>
      </c>
      <c r="C50" s="15" t="s">
        <v>18</v>
      </c>
      <c r="D50" s="15" t="s">
        <v>22</v>
      </c>
      <c r="E50" s="15" t="s">
        <v>247</v>
      </c>
      <c r="F50" s="15" t="s">
        <v>7</v>
      </c>
      <c r="G50" s="70"/>
      <c r="H50" s="70"/>
      <c r="I50" s="70"/>
      <c r="J50" s="1"/>
    </row>
    <row r="51" spans="1:20" ht="25.5" customHeight="1">
      <c r="A51" s="82" t="s">
        <v>62</v>
      </c>
      <c r="B51" s="14">
        <v>793</v>
      </c>
      <c r="C51" s="15" t="s">
        <v>18</v>
      </c>
      <c r="D51" s="15" t="s">
        <v>22</v>
      </c>
      <c r="E51" s="15" t="s">
        <v>247</v>
      </c>
      <c r="F51" s="15" t="s">
        <v>63</v>
      </c>
      <c r="G51" s="87">
        <f>G52</f>
        <v>35000</v>
      </c>
      <c r="H51" s="87">
        <f>H52</f>
        <v>35000</v>
      </c>
      <c r="I51" s="87">
        <f>I52</f>
        <v>35000</v>
      </c>
    </row>
    <row r="52" spans="1:20" ht="25.5" customHeight="1">
      <c r="A52" s="82" t="s">
        <v>143</v>
      </c>
      <c r="B52" s="14">
        <v>793</v>
      </c>
      <c r="C52" s="15" t="s">
        <v>18</v>
      </c>
      <c r="D52" s="15" t="s">
        <v>22</v>
      </c>
      <c r="E52" s="15" t="s">
        <v>247</v>
      </c>
      <c r="F52" s="15" t="s">
        <v>66</v>
      </c>
      <c r="G52" s="87">
        <f>'прил 5,'!G1309</f>
        <v>35000</v>
      </c>
      <c r="H52" s="87">
        <f>'прил 5,'!H1309</f>
        <v>35000</v>
      </c>
      <c r="I52" s="87">
        <f>'прил 5,'!I1309</f>
        <v>35000</v>
      </c>
    </row>
    <row r="53" spans="1:20" ht="25.5" customHeight="1">
      <c r="A53" s="82" t="s">
        <v>440</v>
      </c>
      <c r="B53" s="14">
        <v>793</v>
      </c>
      <c r="C53" s="15" t="s">
        <v>18</v>
      </c>
      <c r="D53" s="15" t="s">
        <v>22</v>
      </c>
      <c r="E53" s="15" t="s">
        <v>441</v>
      </c>
      <c r="F53" s="15"/>
      <c r="G53" s="70">
        <f t="shared" ref="G53:I54" si="12">G54</f>
        <v>70000</v>
      </c>
      <c r="H53" s="8">
        <f t="shared" si="12"/>
        <v>70000</v>
      </c>
      <c r="I53" s="8">
        <f t="shared" si="12"/>
        <v>70000</v>
      </c>
    </row>
    <row r="54" spans="1:20" ht="25.5" customHeight="1">
      <c r="A54" s="82" t="s">
        <v>322</v>
      </c>
      <c r="B54" s="14">
        <v>793</v>
      </c>
      <c r="C54" s="15" t="s">
        <v>18</v>
      </c>
      <c r="D54" s="15" t="s">
        <v>22</v>
      </c>
      <c r="E54" s="15" t="s">
        <v>441</v>
      </c>
      <c r="F54" s="15" t="s">
        <v>36</v>
      </c>
      <c r="G54" s="70">
        <f t="shared" si="12"/>
        <v>70000</v>
      </c>
      <c r="H54" s="8">
        <f t="shared" si="12"/>
        <v>70000</v>
      </c>
      <c r="I54" s="8">
        <f t="shared" si="12"/>
        <v>70000</v>
      </c>
    </row>
    <row r="55" spans="1:20" ht="25.5" customHeight="1">
      <c r="A55" s="82" t="s">
        <v>37</v>
      </c>
      <c r="B55" s="14">
        <v>793</v>
      </c>
      <c r="C55" s="15" t="s">
        <v>18</v>
      </c>
      <c r="D55" s="15" t="s">
        <v>22</v>
      </c>
      <c r="E55" s="15" t="s">
        <v>441</v>
      </c>
      <c r="F55" s="15" t="s">
        <v>38</v>
      </c>
      <c r="G55" s="70">
        <f>'прил 5,'!G1312</f>
        <v>70000</v>
      </c>
      <c r="H55" s="8">
        <f>'прил 5,'!H1312</f>
        <v>70000</v>
      </c>
      <c r="I55" s="8">
        <f>'прил 5,'!I1312</f>
        <v>70000</v>
      </c>
    </row>
    <row r="56" spans="1:20" s="230" customFormat="1" ht="39.6">
      <c r="A56" s="107" t="s">
        <v>1163</v>
      </c>
      <c r="B56" s="35">
        <v>763</v>
      </c>
      <c r="C56" s="36" t="s">
        <v>18</v>
      </c>
      <c r="D56" s="36" t="s">
        <v>53</v>
      </c>
      <c r="E56" s="36" t="s">
        <v>205</v>
      </c>
      <c r="F56" s="75"/>
      <c r="G56" s="71">
        <f>G57+G64+G70+G73+G76+G79+G82++G85+G88+G94+G91+G97</f>
        <v>18614824</v>
      </c>
      <c r="H56" s="71">
        <f>H57+H64+H67+H70+H73+H85</f>
        <v>18273759</v>
      </c>
      <c r="I56" s="71">
        <f>I57+I64+I67+I70+I73+I85</f>
        <v>18371286</v>
      </c>
      <c r="J56" s="229">
        <v>9155959</v>
      </c>
      <c r="L56" s="229">
        <f>G56+H56+I56-G57-H57-I57</f>
        <v>4850000</v>
      </c>
      <c r="P56" s="229"/>
      <c r="Q56" s="229"/>
      <c r="R56" s="229"/>
      <c r="S56" s="229"/>
      <c r="T56" s="229"/>
    </row>
    <row r="57" spans="1:20" s="33" customFormat="1" ht="26.4">
      <c r="A57" s="82" t="s">
        <v>75</v>
      </c>
      <c r="B57" s="14">
        <v>763</v>
      </c>
      <c r="C57" s="15" t="s">
        <v>18</v>
      </c>
      <c r="D57" s="15" t="s">
        <v>53</v>
      </c>
      <c r="E57" s="15" t="s">
        <v>206</v>
      </c>
      <c r="F57" s="39"/>
      <c r="G57" s="87">
        <f>G58+G60+G62</f>
        <v>16664824</v>
      </c>
      <c r="H57" s="87">
        <f t="shared" ref="H57:I57" si="13">H58+H60+H62</f>
        <v>16823759</v>
      </c>
      <c r="I57" s="87">
        <f t="shared" si="13"/>
        <v>16921286</v>
      </c>
      <c r="J57" s="113">
        <v>567396</v>
      </c>
      <c r="P57" s="113"/>
      <c r="Q57" s="113"/>
      <c r="R57" s="113"/>
      <c r="S57" s="113"/>
      <c r="T57" s="113"/>
    </row>
    <row r="58" spans="1:20" ht="52.8">
      <c r="A58" s="16" t="s">
        <v>54</v>
      </c>
      <c r="B58" s="14">
        <v>763</v>
      </c>
      <c r="C58" s="15" t="s">
        <v>18</v>
      </c>
      <c r="D58" s="15" t="s">
        <v>53</v>
      </c>
      <c r="E58" s="15" t="s">
        <v>206</v>
      </c>
      <c r="F58" s="15" t="s">
        <v>57</v>
      </c>
      <c r="G58" s="87">
        <f>SUM(G59)</f>
        <v>15956672</v>
      </c>
      <c r="H58" s="87">
        <f>SUM(H59)</f>
        <v>16115607</v>
      </c>
      <c r="I58" s="87">
        <f>SUM(I59)</f>
        <v>16213134</v>
      </c>
      <c r="J58" s="2">
        <v>15000</v>
      </c>
    </row>
    <row r="59" spans="1:20" ht="26.4">
      <c r="A59" s="16" t="s">
        <v>55</v>
      </c>
      <c r="B59" s="14">
        <v>763</v>
      </c>
      <c r="C59" s="15" t="s">
        <v>18</v>
      </c>
      <c r="D59" s="15" t="s">
        <v>53</v>
      </c>
      <c r="E59" s="15" t="s">
        <v>206</v>
      </c>
      <c r="F59" s="15" t="s">
        <v>58</v>
      </c>
      <c r="G59" s="87">
        <f>'прил 5,'!G457</f>
        <v>15956672</v>
      </c>
      <c r="H59" s="87">
        <f>'прил 5,'!AH457+'прил 5,'!H457</f>
        <v>16115607</v>
      </c>
      <c r="I59" s="87">
        <f>'прил 5,'!AI457+'прил 5,'!I457</f>
        <v>16213134</v>
      </c>
      <c r="J59" s="2">
        <v>200000</v>
      </c>
    </row>
    <row r="60" spans="1:20" ht="26.4">
      <c r="A60" s="16" t="s">
        <v>35</v>
      </c>
      <c r="B60" s="14">
        <v>763</v>
      </c>
      <c r="C60" s="15" t="s">
        <v>18</v>
      </c>
      <c r="D60" s="15" t="s">
        <v>53</v>
      </c>
      <c r="E60" s="15" t="s">
        <v>206</v>
      </c>
      <c r="F60" s="15" t="s">
        <v>36</v>
      </c>
      <c r="G60" s="87">
        <f>SUM(G61)</f>
        <v>670712</v>
      </c>
      <c r="H60" s="87">
        <f>SUM(H61)</f>
        <v>670712</v>
      </c>
      <c r="I60" s="87">
        <f>SUM(I61)</f>
        <v>670712</v>
      </c>
      <c r="J60" s="2">
        <v>200000</v>
      </c>
    </row>
    <row r="61" spans="1:20" ht="26.4">
      <c r="A61" s="16" t="s">
        <v>37</v>
      </c>
      <c r="B61" s="14">
        <v>763</v>
      </c>
      <c r="C61" s="15" t="s">
        <v>18</v>
      </c>
      <c r="D61" s="15" t="s">
        <v>53</v>
      </c>
      <c r="E61" s="15" t="s">
        <v>206</v>
      </c>
      <c r="F61" s="15" t="s">
        <v>38</v>
      </c>
      <c r="G61" s="87">
        <f>'прил 5,'!G459</f>
        <v>670712</v>
      </c>
      <c r="H61" s="87">
        <f>'прил 5,'!AH459+'прил 5,'!H459</f>
        <v>670712</v>
      </c>
      <c r="I61" s="87">
        <f>'прил 5,'!AI459+'прил 5,'!I459</f>
        <v>670712</v>
      </c>
      <c r="J61" s="2">
        <v>210000</v>
      </c>
    </row>
    <row r="62" spans="1:20">
      <c r="A62" s="16" t="s">
        <v>62</v>
      </c>
      <c r="B62" s="14"/>
      <c r="C62" s="15"/>
      <c r="D62" s="15"/>
      <c r="E62" s="15" t="s">
        <v>206</v>
      </c>
      <c r="F62" s="15" t="s">
        <v>63</v>
      </c>
      <c r="G62" s="87">
        <f>G63</f>
        <v>37440</v>
      </c>
      <c r="H62" s="87">
        <f>H63</f>
        <v>37440</v>
      </c>
      <c r="I62" s="87">
        <f>I63</f>
        <v>37440</v>
      </c>
      <c r="J62" s="2">
        <f>SUM(J56:J61)</f>
        <v>10348355</v>
      </c>
    </row>
    <row r="63" spans="1:20">
      <c r="A63" s="16" t="s">
        <v>143</v>
      </c>
      <c r="B63" s="14"/>
      <c r="C63" s="15"/>
      <c r="D63" s="15"/>
      <c r="E63" s="15" t="s">
        <v>206</v>
      </c>
      <c r="F63" s="15" t="s">
        <v>66</v>
      </c>
      <c r="G63" s="87">
        <f>'прил 5,'!G461</f>
        <v>37440</v>
      </c>
      <c r="H63" s="87">
        <f>'прил 5,'!AH461+'прил 5,'!H461</f>
        <v>37440</v>
      </c>
      <c r="I63" s="87">
        <f>'прил 5,'!AI461+'прил 5,'!I461</f>
        <v>37440</v>
      </c>
    </row>
    <row r="64" spans="1:20" ht="33.75" customHeight="1">
      <c r="A64" s="16" t="s">
        <v>626</v>
      </c>
      <c r="B64" s="14">
        <v>763</v>
      </c>
      <c r="C64" s="15" t="s">
        <v>18</v>
      </c>
      <c r="D64" s="15" t="s">
        <v>22</v>
      </c>
      <c r="E64" s="15" t="s">
        <v>207</v>
      </c>
      <c r="F64" s="15"/>
      <c r="G64" s="87">
        <f>G65+G67</f>
        <v>429000</v>
      </c>
      <c r="H64" s="87">
        <f t="shared" ref="G64:I65" si="14">H65</f>
        <v>429000</v>
      </c>
      <c r="I64" s="87">
        <f t="shared" si="14"/>
        <v>429000</v>
      </c>
    </row>
    <row r="65" spans="1:10" ht="27.75" customHeight="1">
      <c r="A65" s="16" t="s">
        <v>35</v>
      </c>
      <c r="B65" s="14">
        <v>763</v>
      </c>
      <c r="C65" s="15" t="s">
        <v>18</v>
      </c>
      <c r="D65" s="15" t="s">
        <v>22</v>
      </c>
      <c r="E65" s="15" t="s">
        <v>207</v>
      </c>
      <c r="F65" s="15" t="s">
        <v>36</v>
      </c>
      <c r="G65" s="87">
        <f t="shared" si="14"/>
        <v>429000</v>
      </c>
      <c r="H65" s="87">
        <f t="shared" si="14"/>
        <v>429000</v>
      </c>
      <c r="I65" s="87">
        <f t="shared" si="14"/>
        <v>429000</v>
      </c>
    </row>
    <row r="66" spans="1:10" ht="28.5" customHeight="1">
      <c r="A66" s="16" t="s">
        <v>37</v>
      </c>
      <c r="B66" s="14">
        <v>763</v>
      </c>
      <c r="C66" s="15" t="s">
        <v>18</v>
      </c>
      <c r="D66" s="15" t="s">
        <v>22</v>
      </c>
      <c r="E66" s="15" t="s">
        <v>207</v>
      </c>
      <c r="F66" s="15" t="s">
        <v>38</v>
      </c>
      <c r="G66" s="87">
        <f>'прил 5,'!G466</f>
        <v>429000</v>
      </c>
      <c r="H66" s="87">
        <f>'прил 5,'!AH466+'прил 5,'!H466</f>
        <v>429000</v>
      </c>
      <c r="I66" s="87">
        <f>'прил 5,'!AI466+'прил 5,'!I466</f>
        <v>429000</v>
      </c>
    </row>
    <row r="67" spans="1:10">
      <c r="A67" s="16" t="s">
        <v>62</v>
      </c>
      <c r="B67" s="14">
        <v>763</v>
      </c>
      <c r="C67" s="15" t="s">
        <v>18</v>
      </c>
      <c r="D67" s="15" t="s">
        <v>22</v>
      </c>
      <c r="E67" s="15" t="s">
        <v>207</v>
      </c>
      <c r="F67" s="15" t="s">
        <v>63</v>
      </c>
      <c r="G67" s="87">
        <f>G68</f>
        <v>0</v>
      </c>
      <c r="H67" s="70">
        <v>0</v>
      </c>
      <c r="I67" s="70">
        <v>0</v>
      </c>
    </row>
    <row r="68" spans="1:10" ht="15" customHeight="1">
      <c r="A68" s="16" t="s">
        <v>143</v>
      </c>
      <c r="B68" s="14">
        <v>763</v>
      </c>
      <c r="C68" s="15" t="s">
        <v>18</v>
      </c>
      <c r="D68" s="15" t="s">
        <v>22</v>
      </c>
      <c r="E68" s="15" t="s">
        <v>207</v>
      </c>
      <c r="F68" s="15" t="s">
        <v>66</v>
      </c>
      <c r="G68" s="87">
        <f>'прил 5,'!G468</f>
        <v>0</v>
      </c>
      <c r="H68" s="70">
        <v>0</v>
      </c>
      <c r="I68" s="70">
        <v>0</v>
      </c>
    </row>
    <row r="69" spans="1:10" ht="28.5" hidden="1" customHeight="1">
      <c r="A69" s="16"/>
      <c r="B69" s="14"/>
      <c r="C69" s="15"/>
      <c r="D69" s="15"/>
      <c r="E69" s="15"/>
      <c r="F69" s="15"/>
      <c r="G69" s="70"/>
      <c r="H69" s="70"/>
      <c r="I69" s="70"/>
      <c r="J69" s="1"/>
    </row>
    <row r="70" spans="1:10" ht="125.25" customHeight="1">
      <c r="A70" s="16" t="s">
        <v>278</v>
      </c>
      <c r="B70" s="14">
        <v>763</v>
      </c>
      <c r="C70" s="15" t="s">
        <v>53</v>
      </c>
      <c r="D70" s="15" t="s">
        <v>87</v>
      </c>
      <c r="E70" s="15" t="s">
        <v>210</v>
      </c>
      <c r="F70" s="15"/>
      <c r="G70" s="87">
        <f>G71</f>
        <v>1260000</v>
      </c>
      <c r="H70" s="87">
        <f t="shared" ref="H70:I70" si="15">H71</f>
        <v>760000</v>
      </c>
      <c r="I70" s="87">
        <f t="shared" si="15"/>
        <v>760000</v>
      </c>
    </row>
    <row r="71" spans="1:10" ht="26.4">
      <c r="A71" s="16" t="s">
        <v>35</v>
      </c>
      <c r="B71" s="14">
        <v>763</v>
      </c>
      <c r="C71" s="15" t="s">
        <v>53</v>
      </c>
      <c r="D71" s="15" t="s">
        <v>87</v>
      </c>
      <c r="E71" s="15" t="s">
        <v>210</v>
      </c>
      <c r="F71" s="15" t="s">
        <v>36</v>
      </c>
      <c r="G71" s="87">
        <f>SUM(G72)</f>
        <v>1260000</v>
      </c>
      <c r="H71" s="87">
        <f>SUM(H72)</f>
        <v>760000</v>
      </c>
      <c r="I71" s="87">
        <f>SUM(I72)</f>
        <v>760000</v>
      </c>
    </row>
    <row r="72" spans="1:10" ht="25.5" customHeight="1">
      <c r="A72" s="16" t="s">
        <v>37</v>
      </c>
      <c r="B72" s="14">
        <v>763</v>
      </c>
      <c r="C72" s="15" t="s">
        <v>53</v>
      </c>
      <c r="D72" s="15" t="s">
        <v>87</v>
      </c>
      <c r="E72" s="15" t="s">
        <v>210</v>
      </c>
      <c r="F72" s="15" t="s">
        <v>38</v>
      </c>
      <c r="G72" s="87">
        <f>'прил 5,'!G483</f>
        <v>1260000</v>
      </c>
      <c r="H72" s="87">
        <f>'прил 5,'!AH483+'прил 5,'!H483</f>
        <v>760000</v>
      </c>
      <c r="I72" s="87">
        <f>'прил 5,'!AI483+'прил 5,'!I483</f>
        <v>760000</v>
      </c>
    </row>
    <row r="73" spans="1:10" ht="94.5" customHeight="1">
      <c r="A73" s="30" t="s">
        <v>627</v>
      </c>
      <c r="B73" s="14">
        <v>763</v>
      </c>
      <c r="C73" s="15" t="s">
        <v>53</v>
      </c>
      <c r="D73" s="15" t="s">
        <v>87</v>
      </c>
      <c r="E73" s="15" t="s">
        <v>211</v>
      </c>
      <c r="F73" s="15"/>
      <c r="G73" s="87">
        <f>G74</f>
        <v>261000</v>
      </c>
      <c r="H73" s="87">
        <f t="shared" ref="H73:I73" si="16">H74</f>
        <v>261000</v>
      </c>
      <c r="I73" s="87">
        <f t="shared" si="16"/>
        <v>261000</v>
      </c>
    </row>
    <row r="74" spans="1:10" ht="26.4">
      <c r="A74" s="16" t="s">
        <v>35</v>
      </c>
      <c r="B74" s="14">
        <v>763</v>
      </c>
      <c r="C74" s="15" t="s">
        <v>53</v>
      </c>
      <c r="D74" s="15" t="s">
        <v>87</v>
      </c>
      <c r="E74" s="15" t="s">
        <v>211</v>
      </c>
      <c r="F74" s="15" t="s">
        <v>36</v>
      </c>
      <c r="G74" s="87">
        <f>SUM(G75)</f>
        <v>261000</v>
      </c>
      <c r="H74" s="87">
        <f>SUM(H75)</f>
        <v>261000</v>
      </c>
      <c r="I74" s="87">
        <f>SUM(I75)</f>
        <v>261000</v>
      </c>
    </row>
    <row r="75" spans="1:10" ht="25.5" customHeight="1">
      <c r="A75" s="16" t="s">
        <v>37</v>
      </c>
      <c r="B75" s="14">
        <v>763</v>
      </c>
      <c r="C75" s="15" t="s">
        <v>53</v>
      </c>
      <c r="D75" s="15" t="s">
        <v>87</v>
      </c>
      <c r="E75" s="15" t="s">
        <v>211</v>
      </c>
      <c r="F75" s="15" t="s">
        <v>38</v>
      </c>
      <c r="G75" s="87">
        <f>'прил 5,'!G486</f>
        <v>261000</v>
      </c>
      <c r="H75" s="87">
        <f>'прил 5,'!AH486+'прил 5,'!H486</f>
        <v>261000</v>
      </c>
      <c r="I75" s="87">
        <f>'прил 5,'!AI486+'прил 5,'!I486</f>
        <v>261000</v>
      </c>
    </row>
    <row r="76" spans="1:10" ht="81.75" hidden="1" customHeight="1">
      <c r="A76" s="30" t="s">
        <v>582</v>
      </c>
      <c r="B76" s="14">
        <v>763</v>
      </c>
      <c r="C76" s="15" t="s">
        <v>53</v>
      </c>
      <c r="D76" s="15" t="s">
        <v>87</v>
      </c>
      <c r="E76" s="15" t="s">
        <v>549</v>
      </c>
      <c r="F76" s="15"/>
      <c r="G76" s="70">
        <f>G77</f>
        <v>0</v>
      </c>
      <c r="H76" s="70">
        <v>0</v>
      </c>
      <c r="I76" s="70">
        <v>0</v>
      </c>
      <c r="J76" s="1"/>
    </row>
    <row r="77" spans="1:10" ht="26.4" hidden="1">
      <c r="A77" s="16" t="s">
        <v>35</v>
      </c>
      <c r="B77" s="14">
        <v>763</v>
      </c>
      <c r="C77" s="15" t="s">
        <v>53</v>
      </c>
      <c r="D77" s="15" t="s">
        <v>87</v>
      </c>
      <c r="E77" s="15" t="s">
        <v>549</v>
      </c>
      <c r="F77" s="15" t="s">
        <v>36</v>
      </c>
      <c r="G77" s="70">
        <f>SUM(G78)</f>
        <v>0</v>
      </c>
      <c r="H77" s="70">
        <f>SUM(H78)</f>
        <v>0</v>
      </c>
      <c r="I77" s="70">
        <f>SUM(I78)</f>
        <v>0</v>
      </c>
      <c r="J77" s="1"/>
    </row>
    <row r="78" spans="1:10" ht="25.5" hidden="1" customHeight="1">
      <c r="A78" s="16" t="s">
        <v>37</v>
      </c>
      <c r="B78" s="14">
        <v>763</v>
      </c>
      <c r="C78" s="15" t="s">
        <v>53</v>
      </c>
      <c r="D78" s="15" t="s">
        <v>87</v>
      </c>
      <c r="E78" s="15" t="s">
        <v>549</v>
      </c>
      <c r="F78" s="15" t="s">
        <v>38</v>
      </c>
      <c r="G78" s="70"/>
      <c r="H78" s="70">
        <v>0</v>
      </c>
      <c r="I78" s="70">
        <v>0</v>
      </c>
      <c r="J78" s="1"/>
    </row>
    <row r="79" spans="1:10" ht="23.25" hidden="1" customHeight="1">
      <c r="A79" s="120" t="s">
        <v>551</v>
      </c>
      <c r="B79" s="14">
        <v>763</v>
      </c>
      <c r="C79" s="15" t="s">
        <v>53</v>
      </c>
      <c r="D79" s="15" t="s">
        <v>87</v>
      </c>
      <c r="E79" s="15" t="s">
        <v>550</v>
      </c>
      <c r="F79" s="15"/>
      <c r="G79" s="70">
        <f>G80</f>
        <v>0</v>
      </c>
      <c r="H79" s="70">
        <v>0</v>
      </c>
      <c r="I79" s="70">
        <v>0</v>
      </c>
      <c r="J79" s="1"/>
    </row>
    <row r="80" spans="1:10" ht="26.4" hidden="1">
      <c r="A80" s="16" t="s">
        <v>35</v>
      </c>
      <c r="B80" s="14">
        <v>763</v>
      </c>
      <c r="C80" s="15" t="s">
        <v>53</v>
      </c>
      <c r="D80" s="15" t="s">
        <v>87</v>
      </c>
      <c r="E80" s="15" t="s">
        <v>550</v>
      </c>
      <c r="F80" s="15" t="s">
        <v>36</v>
      </c>
      <c r="G80" s="70">
        <f>SUM(G81)</f>
        <v>0</v>
      </c>
      <c r="H80" s="70">
        <f>SUM(H81)</f>
        <v>0</v>
      </c>
      <c r="I80" s="70">
        <f>SUM(I81)</f>
        <v>0</v>
      </c>
      <c r="J80" s="1"/>
    </row>
    <row r="81" spans="1:10" ht="25.5" hidden="1" customHeight="1">
      <c r="A81" s="16" t="s">
        <v>37</v>
      </c>
      <c r="B81" s="14">
        <v>763</v>
      </c>
      <c r="C81" s="15" t="s">
        <v>53</v>
      </c>
      <c r="D81" s="15" t="s">
        <v>87</v>
      </c>
      <c r="E81" s="15" t="s">
        <v>550</v>
      </c>
      <c r="F81" s="15" t="s">
        <v>38</v>
      </c>
      <c r="G81" s="70"/>
      <c r="H81" s="70">
        <v>0</v>
      </c>
      <c r="I81" s="70">
        <v>0</v>
      </c>
      <c r="J81" s="1"/>
    </row>
    <row r="82" spans="1:10" ht="23.25" hidden="1" customHeight="1">
      <c r="A82" s="120" t="s">
        <v>553</v>
      </c>
      <c r="B82" s="14">
        <v>763</v>
      </c>
      <c r="C82" s="15" t="s">
        <v>53</v>
      </c>
      <c r="D82" s="15" t="s">
        <v>87</v>
      </c>
      <c r="E82" s="15" t="s">
        <v>552</v>
      </c>
      <c r="F82" s="15"/>
      <c r="G82" s="70">
        <f>G83</f>
        <v>0</v>
      </c>
      <c r="H82" s="70">
        <v>0</v>
      </c>
      <c r="I82" s="70">
        <v>0</v>
      </c>
      <c r="J82" s="1"/>
    </row>
    <row r="83" spans="1:10" ht="26.4" hidden="1">
      <c r="A83" s="16" t="s">
        <v>35</v>
      </c>
      <c r="B83" s="14">
        <v>763</v>
      </c>
      <c r="C83" s="15" t="s">
        <v>53</v>
      </c>
      <c r="D83" s="15" t="s">
        <v>87</v>
      </c>
      <c r="E83" s="15" t="s">
        <v>552</v>
      </c>
      <c r="F83" s="15" t="s">
        <v>36</v>
      </c>
      <c r="G83" s="70">
        <f>SUM(G84)</f>
        <v>0</v>
      </c>
      <c r="H83" s="70">
        <f>SUM(H84)</f>
        <v>0</v>
      </c>
      <c r="I83" s="70">
        <f>SUM(I84)</f>
        <v>0</v>
      </c>
      <c r="J83" s="1"/>
    </row>
    <row r="84" spans="1:10" ht="25.5" hidden="1" customHeight="1">
      <c r="A84" s="16" t="s">
        <v>37</v>
      </c>
      <c r="B84" s="14">
        <v>763</v>
      </c>
      <c r="C84" s="15" t="s">
        <v>53</v>
      </c>
      <c r="D84" s="15" t="s">
        <v>87</v>
      </c>
      <c r="E84" s="15" t="s">
        <v>552</v>
      </c>
      <c r="F84" s="15" t="s">
        <v>38</v>
      </c>
      <c r="G84" s="70"/>
      <c r="H84" s="70">
        <v>0</v>
      </c>
      <c r="I84" s="70">
        <v>0</v>
      </c>
      <c r="J84" s="1"/>
    </row>
    <row r="85" spans="1:10" ht="34.5" hidden="1" customHeight="1">
      <c r="A85" s="16" t="s">
        <v>567</v>
      </c>
      <c r="B85" s="14">
        <v>763</v>
      </c>
      <c r="C85" s="15" t="s">
        <v>53</v>
      </c>
      <c r="D85" s="15" t="s">
        <v>87</v>
      </c>
      <c r="E85" s="15" t="s">
        <v>566</v>
      </c>
      <c r="F85" s="15"/>
      <c r="G85" s="70">
        <f>G86</f>
        <v>0</v>
      </c>
      <c r="H85" s="70">
        <f t="shared" ref="H85:I85" si="17">H86</f>
        <v>0</v>
      </c>
      <c r="I85" s="70">
        <f t="shared" si="17"/>
        <v>0</v>
      </c>
      <c r="J85" s="1"/>
    </row>
    <row r="86" spans="1:10" ht="26.4" hidden="1">
      <c r="A86" s="16" t="s">
        <v>35</v>
      </c>
      <c r="B86" s="14">
        <v>763</v>
      </c>
      <c r="C86" s="15" t="s">
        <v>53</v>
      </c>
      <c r="D86" s="15" t="s">
        <v>87</v>
      </c>
      <c r="E86" s="15" t="s">
        <v>566</v>
      </c>
      <c r="F86" s="15" t="s">
        <v>36</v>
      </c>
      <c r="G86" s="70">
        <f>SUM(G87)</f>
        <v>0</v>
      </c>
      <c r="H86" s="70">
        <f>SUM(H87)</f>
        <v>0</v>
      </c>
      <c r="I86" s="70">
        <f>SUM(I87)</f>
        <v>0</v>
      </c>
      <c r="J86" s="1"/>
    </row>
    <row r="87" spans="1:10" ht="30.75" hidden="1" customHeight="1">
      <c r="A87" s="16" t="s">
        <v>37</v>
      </c>
      <c r="B87" s="14">
        <v>763</v>
      </c>
      <c r="C87" s="15" t="s">
        <v>53</v>
      </c>
      <c r="D87" s="15" t="s">
        <v>87</v>
      </c>
      <c r="E87" s="15" t="s">
        <v>566</v>
      </c>
      <c r="F87" s="15" t="s">
        <v>38</v>
      </c>
      <c r="G87" s="70">
        <f>'прил 5,'!G498</f>
        <v>0</v>
      </c>
      <c r="H87" s="70">
        <f>'прил 5,'!H498</f>
        <v>0</v>
      </c>
      <c r="I87" s="70">
        <f>'прил 5,'!I498</f>
        <v>0</v>
      </c>
      <c r="J87" s="1"/>
    </row>
    <row r="88" spans="1:10" ht="34.5" hidden="1" customHeight="1">
      <c r="A88" s="16" t="s">
        <v>767</v>
      </c>
      <c r="B88" s="14">
        <v>763</v>
      </c>
      <c r="C88" s="15" t="s">
        <v>53</v>
      </c>
      <c r="D88" s="15" t="s">
        <v>87</v>
      </c>
      <c r="E88" s="15" t="s">
        <v>766</v>
      </c>
      <c r="F88" s="15"/>
      <c r="G88" s="70">
        <f>G89</f>
        <v>0</v>
      </c>
      <c r="H88" s="70">
        <f>SUM(H89)</f>
        <v>0</v>
      </c>
      <c r="I88" s="70">
        <f>SUM(I89)</f>
        <v>0</v>
      </c>
      <c r="J88" s="1"/>
    </row>
    <row r="89" spans="1:10" ht="26.4" hidden="1">
      <c r="A89" s="16" t="s">
        <v>35</v>
      </c>
      <c r="B89" s="14">
        <v>763</v>
      </c>
      <c r="C89" s="15" t="s">
        <v>53</v>
      </c>
      <c r="D89" s="15" t="s">
        <v>87</v>
      </c>
      <c r="E89" s="15" t="s">
        <v>766</v>
      </c>
      <c r="F89" s="15" t="s">
        <v>36</v>
      </c>
      <c r="G89" s="70">
        <f>SUM(G90)</f>
        <v>0</v>
      </c>
      <c r="H89" s="70">
        <f>SUM(H90)</f>
        <v>0</v>
      </c>
      <c r="I89" s="70">
        <f>SUM(I90)</f>
        <v>0</v>
      </c>
      <c r="J89" s="1"/>
    </row>
    <row r="90" spans="1:10" ht="30.75" hidden="1" customHeight="1">
      <c r="A90" s="16" t="s">
        <v>37</v>
      </c>
      <c r="B90" s="14">
        <v>763</v>
      </c>
      <c r="C90" s="15" t="s">
        <v>53</v>
      </c>
      <c r="D90" s="15" t="s">
        <v>87</v>
      </c>
      <c r="E90" s="15" t="s">
        <v>766</v>
      </c>
      <c r="F90" s="15" t="s">
        <v>38</v>
      </c>
      <c r="G90" s="70"/>
      <c r="H90" s="70">
        <v>0</v>
      </c>
      <c r="I90" s="70">
        <v>0</v>
      </c>
      <c r="J90" s="1"/>
    </row>
    <row r="91" spans="1:10" ht="34.5" hidden="1" customHeight="1">
      <c r="A91" s="16" t="s">
        <v>777</v>
      </c>
      <c r="B91" s="14">
        <v>763</v>
      </c>
      <c r="C91" s="15" t="s">
        <v>53</v>
      </c>
      <c r="D91" s="15" t="s">
        <v>87</v>
      </c>
      <c r="E91" s="15" t="s">
        <v>776</v>
      </c>
      <c r="F91" s="15"/>
      <c r="G91" s="70">
        <f>G92</f>
        <v>0</v>
      </c>
      <c r="H91" s="70">
        <f>SUM(H92)</f>
        <v>0</v>
      </c>
      <c r="I91" s="70">
        <f>SUM(I92)</f>
        <v>0</v>
      </c>
      <c r="J91" s="1"/>
    </row>
    <row r="92" spans="1:10" ht="26.4" hidden="1">
      <c r="A92" s="16" t="s">
        <v>35</v>
      </c>
      <c r="B92" s="14">
        <v>763</v>
      </c>
      <c r="C92" s="15" t="s">
        <v>53</v>
      </c>
      <c r="D92" s="15" t="s">
        <v>87</v>
      </c>
      <c r="E92" s="15" t="s">
        <v>776</v>
      </c>
      <c r="F92" s="15" t="s">
        <v>36</v>
      </c>
      <c r="G92" s="70">
        <f>SUM(G93)</f>
        <v>0</v>
      </c>
      <c r="H92" s="70">
        <f>SUM(H93)</f>
        <v>0</v>
      </c>
      <c r="I92" s="70">
        <f>SUM(I93)</f>
        <v>0</v>
      </c>
      <c r="J92" s="1"/>
    </row>
    <row r="93" spans="1:10" ht="30.75" hidden="1" customHeight="1">
      <c r="A93" s="16" t="s">
        <v>37</v>
      </c>
      <c r="B93" s="14">
        <v>763</v>
      </c>
      <c r="C93" s="15" t="s">
        <v>53</v>
      </c>
      <c r="D93" s="15" t="s">
        <v>87</v>
      </c>
      <c r="E93" s="15" t="s">
        <v>776</v>
      </c>
      <c r="F93" s="15" t="s">
        <v>38</v>
      </c>
      <c r="G93" s="70"/>
      <c r="H93" s="70"/>
      <c r="I93" s="70"/>
      <c r="J93" s="1"/>
    </row>
    <row r="94" spans="1:10" ht="40.5" hidden="1" customHeight="1">
      <c r="A94" s="16" t="s">
        <v>764</v>
      </c>
      <c r="B94" s="14">
        <v>763</v>
      </c>
      <c r="C94" s="15" t="s">
        <v>53</v>
      </c>
      <c r="D94" s="15" t="s">
        <v>171</v>
      </c>
      <c r="E94" s="14" t="s">
        <v>775</v>
      </c>
      <c r="F94" s="14"/>
      <c r="G94" s="70">
        <f>G95</f>
        <v>0</v>
      </c>
      <c r="H94" s="70">
        <f>H96</f>
        <v>0</v>
      </c>
      <c r="I94" s="70">
        <f>I96</f>
        <v>0</v>
      </c>
      <c r="J94" s="1"/>
    </row>
    <row r="95" spans="1:10" ht="26.4" hidden="1">
      <c r="A95" s="16" t="s">
        <v>35</v>
      </c>
      <c r="B95" s="14">
        <v>763</v>
      </c>
      <c r="C95" s="15" t="s">
        <v>53</v>
      </c>
      <c r="D95" s="15" t="s">
        <v>171</v>
      </c>
      <c r="E95" s="14" t="s">
        <v>775</v>
      </c>
      <c r="F95" s="14">
        <v>200</v>
      </c>
      <c r="G95" s="70">
        <f t="shared" ref="G95:I95" si="18">G96</f>
        <v>0</v>
      </c>
      <c r="H95" s="70">
        <f t="shared" si="18"/>
        <v>0</v>
      </c>
      <c r="I95" s="70">
        <f t="shared" si="18"/>
        <v>0</v>
      </c>
      <c r="J95" s="1"/>
    </row>
    <row r="96" spans="1:10" ht="48" hidden="1" customHeight="1">
      <c r="A96" s="16" t="s">
        <v>37</v>
      </c>
      <c r="B96" s="14">
        <v>763</v>
      </c>
      <c r="C96" s="15" t="s">
        <v>53</v>
      </c>
      <c r="D96" s="15" t="s">
        <v>171</v>
      </c>
      <c r="E96" s="14" t="s">
        <v>775</v>
      </c>
      <c r="F96" s="14">
        <v>240</v>
      </c>
      <c r="G96" s="70">
        <f>'прил 5,'!G478</f>
        <v>0</v>
      </c>
      <c r="H96" s="8">
        <v>0</v>
      </c>
      <c r="I96" s="8">
        <v>0</v>
      </c>
      <c r="J96" s="1"/>
    </row>
    <row r="97" spans="1:20" ht="34.5" hidden="1" customHeight="1">
      <c r="A97" s="16" t="s">
        <v>780</v>
      </c>
      <c r="B97" s="14">
        <v>763</v>
      </c>
      <c r="C97" s="15" t="s">
        <v>53</v>
      </c>
      <c r="D97" s="15" t="s">
        <v>87</v>
      </c>
      <c r="E97" s="15" t="s">
        <v>779</v>
      </c>
      <c r="F97" s="15"/>
      <c r="G97" s="70">
        <f>G98</f>
        <v>0</v>
      </c>
      <c r="H97" s="70">
        <f>SUM(H98)</f>
        <v>0</v>
      </c>
      <c r="I97" s="70">
        <f>SUM(I98)</f>
        <v>0</v>
      </c>
      <c r="J97" s="1"/>
    </row>
    <row r="98" spans="1:20" ht="26.4" hidden="1">
      <c r="A98" s="16" t="s">
        <v>35</v>
      </c>
      <c r="B98" s="14">
        <v>763</v>
      </c>
      <c r="C98" s="15" t="s">
        <v>53</v>
      </c>
      <c r="D98" s="15" t="s">
        <v>87</v>
      </c>
      <c r="E98" s="15" t="s">
        <v>779</v>
      </c>
      <c r="F98" s="15" t="s">
        <v>36</v>
      </c>
      <c r="G98" s="70">
        <f>SUM(G99)</f>
        <v>0</v>
      </c>
      <c r="H98" s="70">
        <f>SUM(H99)</f>
        <v>0</v>
      </c>
      <c r="I98" s="70">
        <f>SUM(I99)</f>
        <v>0</v>
      </c>
      <c r="J98" s="1"/>
    </row>
    <row r="99" spans="1:20" ht="30.75" hidden="1" customHeight="1">
      <c r="A99" s="16" t="s">
        <v>37</v>
      </c>
      <c r="B99" s="14">
        <v>763</v>
      </c>
      <c r="C99" s="15" t="s">
        <v>53</v>
      </c>
      <c r="D99" s="15" t="s">
        <v>87</v>
      </c>
      <c r="E99" s="15" t="s">
        <v>779</v>
      </c>
      <c r="F99" s="15" t="s">
        <v>38</v>
      </c>
      <c r="G99" s="70"/>
      <c r="H99" s="70"/>
      <c r="I99" s="70"/>
      <c r="J99" s="1"/>
    </row>
    <row r="100" spans="1:20" s="22" customFormat="1" ht="48" customHeight="1">
      <c r="A100" s="107" t="s">
        <v>1164</v>
      </c>
      <c r="B100" s="35">
        <v>793</v>
      </c>
      <c r="C100" s="36" t="s">
        <v>68</v>
      </c>
      <c r="D100" s="36" t="s">
        <v>69</v>
      </c>
      <c r="E100" s="36" t="s">
        <v>261</v>
      </c>
      <c r="F100" s="36"/>
      <c r="G100" s="71">
        <f>G118+G127+G130+G133</f>
        <v>1222256</v>
      </c>
      <c r="H100" s="71">
        <f t="shared" ref="H100:I100" si="19">H118+H127+H130+H133</f>
        <v>350000</v>
      </c>
      <c r="I100" s="71">
        <f t="shared" si="19"/>
        <v>350000</v>
      </c>
      <c r="J100" s="21">
        <v>100000</v>
      </c>
      <c r="P100" s="21"/>
      <c r="Q100" s="21"/>
      <c r="R100" s="21"/>
      <c r="S100" s="21"/>
      <c r="T100" s="21"/>
    </row>
    <row r="101" spans="1:20" ht="42.75" hidden="1" customHeight="1">
      <c r="A101" s="16"/>
      <c r="B101" s="14"/>
      <c r="C101" s="15"/>
      <c r="D101" s="15"/>
      <c r="E101" s="15"/>
      <c r="F101" s="15"/>
      <c r="G101" s="87"/>
      <c r="H101" s="87"/>
      <c r="I101" s="87"/>
    </row>
    <row r="102" spans="1:20" s="18" customFormat="1" ht="26.4" hidden="1">
      <c r="A102" s="16" t="s">
        <v>463</v>
      </c>
      <c r="B102" s="15" t="s">
        <v>93</v>
      </c>
      <c r="C102" s="15" t="s">
        <v>25</v>
      </c>
      <c r="D102" s="15" t="s">
        <v>27</v>
      </c>
      <c r="E102" s="15" t="s">
        <v>438</v>
      </c>
      <c r="F102" s="15"/>
      <c r="G102" s="70">
        <f>G103</f>
        <v>0</v>
      </c>
      <c r="H102" s="70">
        <f t="shared" ref="H102:I102" si="20">H103</f>
        <v>0</v>
      </c>
      <c r="I102" s="70">
        <f t="shared" si="20"/>
        <v>0</v>
      </c>
      <c r="J102" s="17"/>
      <c r="P102" s="17"/>
      <c r="Q102" s="17"/>
      <c r="R102" s="17"/>
      <c r="S102" s="17"/>
      <c r="T102" s="17"/>
    </row>
    <row r="103" spans="1:20" s="18" customFormat="1" ht="26.4" hidden="1">
      <c r="A103" s="16" t="s">
        <v>95</v>
      </c>
      <c r="B103" s="15" t="s">
        <v>93</v>
      </c>
      <c r="C103" s="15" t="s">
        <v>25</v>
      </c>
      <c r="D103" s="15" t="s">
        <v>27</v>
      </c>
      <c r="E103" s="15" t="s">
        <v>438</v>
      </c>
      <c r="F103" s="15" t="s">
        <v>346</v>
      </c>
      <c r="G103" s="70">
        <f>G104</f>
        <v>0</v>
      </c>
      <c r="H103" s="70">
        <f>H104</f>
        <v>0</v>
      </c>
      <c r="I103" s="70">
        <f>I104</f>
        <v>0</v>
      </c>
      <c r="J103" s="17"/>
      <c r="P103" s="17"/>
      <c r="Q103" s="17"/>
      <c r="R103" s="17"/>
      <c r="S103" s="17"/>
      <c r="T103" s="17"/>
    </row>
    <row r="104" spans="1:20" s="18" customFormat="1" ht="92.4" hidden="1">
      <c r="A104" s="50" t="s">
        <v>417</v>
      </c>
      <c r="B104" s="15" t="s">
        <v>93</v>
      </c>
      <c r="C104" s="15" t="s">
        <v>25</v>
      </c>
      <c r="D104" s="15" t="s">
        <v>27</v>
      </c>
      <c r="E104" s="15" t="s">
        <v>438</v>
      </c>
      <c r="F104" s="15" t="s">
        <v>416</v>
      </c>
      <c r="G104" s="70">
        <f>'прил 5,'!G816</f>
        <v>0</v>
      </c>
      <c r="H104" s="27">
        <f>'прил 5,'!H816+'прил 5,'!H816</f>
        <v>0</v>
      </c>
      <c r="I104" s="27">
        <f>'прил 5,'!I816+'прил 5,'!I816</f>
        <v>0</v>
      </c>
      <c r="J104" s="17"/>
      <c r="P104" s="17"/>
      <c r="Q104" s="17"/>
      <c r="R104" s="17"/>
      <c r="S104" s="17"/>
      <c r="T104" s="17"/>
    </row>
    <row r="105" spans="1:20" s="18" customFormat="1" ht="25.5" hidden="1" customHeight="1">
      <c r="A105" s="16" t="s">
        <v>501</v>
      </c>
      <c r="B105" s="49">
        <v>795</v>
      </c>
      <c r="C105" s="15" t="s">
        <v>171</v>
      </c>
      <c r="D105" s="15" t="s">
        <v>27</v>
      </c>
      <c r="E105" s="15" t="s">
        <v>500</v>
      </c>
      <c r="F105" s="15"/>
      <c r="G105" s="70">
        <f>G106</f>
        <v>0</v>
      </c>
      <c r="H105" s="70">
        <f t="shared" ref="H105:I105" si="21">H106</f>
        <v>0</v>
      </c>
      <c r="I105" s="70">
        <f t="shared" si="21"/>
        <v>0</v>
      </c>
      <c r="P105" s="17"/>
      <c r="Q105" s="17"/>
      <c r="R105" s="17"/>
      <c r="S105" s="17"/>
      <c r="T105" s="17"/>
    </row>
    <row r="106" spans="1:20" s="18" customFormat="1" ht="48" hidden="1" customHeight="1">
      <c r="A106" s="16" t="s">
        <v>536</v>
      </c>
      <c r="B106" s="49">
        <v>795</v>
      </c>
      <c r="C106" s="15" t="s">
        <v>171</v>
      </c>
      <c r="D106" s="15" t="s">
        <v>27</v>
      </c>
      <c r="E106" s="15" t="s">
        <v>535</v>
      </c>
      <c r="F106" s="15"/>
      <c r="G106" s="70">
        <f>G107</f>
        <v>0</v>
      </c>
      <c r="H106" s="70">
        <f t="shared" ref="H106:I107" si="22">H107</f>
        <v>0</v>
      </c>
      <c r="I106" s="70">
        <f t="shared" si="22"/>
        <v>0</v>
      </c>
      <c r="P106" s="17"/>
      <c r="Q106" s="17"/>
      <c r="R106" s="17"/>
      <c r="S106" s="17"/>
      <c r="T106" s="17"/>
    </row>
    <row r="107" spans="1:20" s="18" customFormat="1" hidden="1">
      <c r="A107" s="16" t="s">
        <v>155</v>
      </c>
      <c r="B107" s="49">
        <v>795</v>
      </c>
      <c r="C107" s="15" t="s">
        <v>171</v>
      </c>
      <c r="D107" s="15" t="s">
        <v>27</v>
      </c>
      <c r="E107" s="15" t="s">
        <v>535</v>
      </c>
      <c r="F107" s="15" t="s">
        <v>156</v>
      </c>
      <c r="G107" s="70">
        <f>G108</f>
        <v>0</v>
      </c>
      <c r="H107" s="70">
        <f t="shared" si="22"/>
        <v>0</v>
      </c>
      <c r="I107" s="70">
        <f t="shared" si="22"/>
        <v>0</v>
      </c>
      <c r="P107" s="17"/>
      <c r="Q107" s="17"/>
      <c r="R107" s="17"/>
      <c r="S107" s="17"/>
      <c r="T107" s="17"/>
    </row>
    <row r="108" spans="1:20" s="18" customFormat="1" hidden="1">
      <c r="A108" s="16" t="s">
        <v>168</v>
      </c>
      <c r="B108" s="49">
        <v>795</v>
      </c>
      <c r="C108" s="15" t="s">
        <v>171</v>
      </c>
      <c r="D108" s="15" t="s">
        <v>27</v>
      </c>
      <c r="E108" s="15" t="s">
        <v>535</v>
      </c>
      <c r="F108" s="15" t="s">
        <v>169</v>
      </c>
      <c r="G108" s="70">
        <f>'прил 5,'!G2211</f>
        <v>0</v>
      </c>
      <c r="H108" s="70">
        <f>'прил 5,'!H2211</f>
        <v>0</v>
      </c>
      <c r="I108" s="70">
        <v>0</v>
      </c>
      <c r="P108" s="17"/>
      <c r="Q108" s="17"/>
      <c r="R108" s="17"/>
      <c r="S108" s="17"/>
      <c r="T108" s="17"/>
    </row>
    <row r="109" spans="1:20" s="18" customFormat="1" ht="56.25" hidden="1" customHeight="1">
      <c r="A109" s="16" t="s">
        <v>580</v>
      </c>
      <c r="B109" s="14">
        <v>757</v>
      </c>
      <c r="C109" s="15" t="s">
        <v>43</v>
      </c>
      <c r="D109" s="15" t="s">
        <v>18</v>
      </c>
      <c r="E109" s="15" t="s">
        <v>579</v>
      </c>
      <c r="F109" s="15"/>
      <c r="G109" s="70">
        <f>G110</f>
        <v>0</v>
      </c>
      <c r="H109" s="70">
        <f t="shared" ref="H109:I110" si="23">H110</f>
        <v>0</v>
      </c>
      <c r="I109" s="70">
        <f t="shared" si="23"/>
        <v>0</v>
      </c>
      <c r="P109" s="17"/>
      <c r="Q109" s="17"/>
      <c r="R109" s="17"/>
      <c r="S109" s="17"/>
      <c r="T109" s="17"/>
    </row>
    <row r="110" spans="1:20" s="18" customFormat="1" ht="26.4" hidden="1">
      <c r="A110" s="16" t="s">
        <v>29</v>
      </c>
      <c r="B110" s="14">
        <v>757</v>
      </c>
      <c r="C110" s="15" t="s">
        <v>43</v>
      </c>
      <c r="D110" s="15" t="s">
        <v>18</v>
      </c>
      <c r="E110" s="15" t="s">
        <v>579</v>
      </c>
      <c r="F110" s="15" t="s">
        <v>30</v>
      </c>
      <c r="G110" s="70">
        <f>G111</f>
        <v>0</v>
      </c>
      <c r="H110" s="70">
        <f t="shared" si="23"/>
        <v>0</v>
      </c>
      <c r="I110" s="70">
        <f t="shared" si="23"/>
        <v>0</v>
      </c>
      <c r="P110" s="17"/>
      <c r="Q110" s="17"/>
      <c r="R110" s="17"/>
      <c r="S110" s="17"/>
      <c r="T110" s="17"/>
    </row>
    <row r="111" spans="1:20" s="18" customFormat="1" hidden="1">
      <c r="A111" s="16" t="s">
        <v>31</v>
      </c>
      <c r="B111" s="14">
        <v>757</v>
      </c>
      <c r="C111" s="15" t="s">
        <v>43</v>
      </c>
      <c r="D111" s="15" t="s">
        <v>18</v>
      </c>
      <c r="E111" s="15" t="s">
        <v>579</v>
      </c>
      <c r="F111" s="15" t="s">
        <v>32</v>
      </c>
      <c r="G111" s="70">
        <f>'прил 5,'!G260</f>
        <v>0</v>
      </c>
      <c r="H111" s="70">
        <v>0</v>
      </c>
      <c r="I111" s="70">
        <v>0</v>
      </c>
      <c r="P111" s="17"/>
      <c r="Q111" s="17"/>
      <c r="R111" s="17"/>
      <c r="S111" s="17"/>
      <c r="T111" s="17"/>
    </row>
    <row r="112" spans="1:20" s="18" customFormat="1" ht="52.5" hidden="1" customHeight="1">
      <c r="A112" s="16" t="s">
        <v>532</v>
      </c>
      <c r="B112" s="15" t="s">
        <v>93</v>
      </c>
      <c r="C112" s="15" t="s">
        <v>25</v>
      </c>
      <c r="D112" s="15" t="s">
        <v>18</v>
      </c>
      <c r="E112" s="15" t="s">
        <v>531</v>
      </c>
      <c r="F112" s="15"/>
      <c r="G112" s="70">
        <f>G113</f>
        <v>0</v>
      </c>
      <c r="H112" s="70">
        <f t="shared" ref="H112:I113" si="24">H113</f>
        <v>0</v>
      </c>
      <c r="I112" s="70">
        <f t="shared" si="24"/>
        <v>0</v>
      </c>
      <c r="P112" s="17"/>
      <c r="Q112" s="17"/>
      <c r="R112" s="17"/>
      <c r="S112" s="17"/>
      <c r="T112" s="17"/>
    </row>
    <row r="113" spans="1:20" s="18" customFormat="1" ht="26.4" hidden="1">
      <c r="A113" s="16" t="s">
        <v>29</v>
      </c>
      <c r="B113" s="15" t="s">
        <v>93</v>
      </c>
      <c r="C113" s="15" t="s">
        <v>25</v>
      </c>
      <c r="D113" s="15" t="s">
        <v>18</v>
      </c>
      <c r="E113" s="15" t="s">
        <v>531</v>
      </c>
      <c r="F113" s="15" t="s">
        <v>30</v>
      </c>
      <c r="G113" s="70">
        <f>G114</f>
        <v>0</v>
      </c>
      <c r="H113" s="70">
        <f t="shared" si="24"/>
        <v>0</v>
      </c>
      <c r="I113" s="70">
        <f t="shared" si="24"/>
        <v>0</v>
      </c>
      <c r="P113" s="17"/>
      <c r="Q113" s="17"/>
      <c r="R113" s="17"/>
      <c r="S113" s="17"/>
      <c r="T113" s="17"/>
    </row>
    <row r="114" spans="1:20" s="18" customFormat="1" hidden="1">
      <c r="A114" s="16" t="s">
        <v>31</v>
      </c>
      <c r="B114" s="15" t="s">
        <v>93</v>
      </c>
      <c r="C114" s="15" t="s">
        <v>25</v>
      </c>
      <c r="D114" s="15" t="s">
        <v>18</v>
      </c>
      <c r="E114" s="15" t="s">
        <v>531</v>
      </c>
      <c r="F114" s="15" t="s">
        <v>32</v>
      </c>
      <c r="G114" s="70"/>
      <c r="H114" s="70">
        <v>0</v>
      </c>
      <c r="I114" s="70">
        <v>0</v>
      </c>
      <c r="P114" s="17"/>
      <c r="Q114" s="17"/>
      <c r="R114" s="17"/>
      <c r="S114" s="17"/>
      <c r="T114" s="17"/>
    </row>
    <row r="115" spans="1:20" ht="42.75" hidden="1" customHeight="1">
      <c r="A115" s="142" t="s">
        <v>810</v>
      </c>
      <c r="B115" s="14">
        <v>757</v>
      </c>
      <c r="C115" s="15" t="s">
        <v>43</v>
      </c>
      <c r="D115" s="15" t="s">
        <v>18</v>
      </c>
      <c r="E115" s="15" t="s">
        <v>809</v>
      </c>
      <c r="F115" s="14"/>
      <c r="G115" s="87">
        <f t="shared" ref="G115:I116" si="25">G116</f>
        <v>0</v>
      </c>
      <c r="H115" s="70">
        <f t="shared" si="25"/>
        <v>0</v>
      </c>
      <c r="I115" s="70">
        <f t="shared" si="25"/>
        <v>0</v>
      </c>
      <c r="J115" s="1"/>
    </row>
    <row r="116" spans="1:20" ht="26.4" hidden="1">
      <c r="A116" s="82" t="s">
        <v>29</v>
      </c>
      <c r="B116" s="14">
        <v>757</v>
      </c>
      <c r="C116" s="15" t="s">
        <v>43</v>
      </c>
      <c r="D116" s="15" t="s">
        <v>18</v>
      </c>
      <c r="E116" s="15" t="s">
        <v>809</v>
      </c>
      <c r="F116" s="15" t="s">
        <v>30</v>
      </c>
      <c r="G116" s="95">
        <f t="shared" si="25"/>
        <v>0</v>
      </c>
      <c r="H116" s="25">
        <f t="shared" si="25"/>
        <v>0</v>
      </c>
      <c r="I116" s="25">
        <f t="shared" si="25"/>
        <v>0</v>
      </c>
      <c r="J116" s="1"/>
    </row>
    <row r="117" spans="1:20" hidden="1">
      <c r="A117" s="82" t="s">
        <v>31</v>
      </c>
      <c r="B117" s="14">
        <v>757</v>
      </c>
      <c r="C117" s="15" t="s">
        <v>43</v>
      </c>
      <c r="D117" s="15" t="s">
        <v>18</v>
      </c>
      <c r="E117" s="15" t="s">
        <v>809</v>
      </c>
      <c r="F117" s="15" t="s">
        <v>32</v>
      </c>
      <c r="G117" s="25"/>
      <c r="H117" s="25">
        <v>0</v>
      </c>
      <c r="I117" s="25">
        <v>0</v>
      </c>
      <c r="J117" s="1"/>
    </row>
    <row r="118" spans="1:20" ht="24" customHeight="1">
      <c r="A118" s="50" t="s">
        <v>920</v>
      </c>
      <c r="B118" s="14">
        <v>793</v>
      </c>
      <c r="C118" s="15" t="s">
        <v>68</v>
      </c>
      <c r="D118" s="15" t="s">
        <v>69</v>
      </c>
      <c r="E118" s="15" t="s">
        <v>505</v>
      </c>
      <c r="F118" s="15"/>
      <c r="G118" s="70">
        <f>G119</f>
        <v>350000</v>
      </c>
      <c r="H118" s="70">
        <f t="shared" ref="H118:I118" si="26">H119</f>
        <v>350000</v>
      </c>
      <c r="I118" s="70">
        <f t="shared" si="26"/>
        <v>350000</v>
      </c>
      <c r="J118" s="1"/>
    </row>
    <row r="119" spans="1:20" ht="21" customHeight="1">
      <c r="A119" s="16" t="s">
        <v>147</v>
      </c>
      <c r="B119" s="14">
        <v>793</v>
      </c>
      <c r="C119" s="15" t="s">
        <v>68</v>
      </c>
      <c r="D119" s="15" t="s">
        <v>69</v>
      </c>
      <c r="E119" s="15" t="s">
        <v>505</v>
      </c>
      <c r="F119" s="15" t="s">
        <v>148</v>
      </c>
      <c r="G119" s="70">
        <f>G120</f>
        <v>350000</v>
      </c>
      <c r="H119" s="70">
        <f t="shared" ref="H119:I119" si="27">H120</f>
        <v>350000</v>
      </c>
      <c r="I119" s="70">
        <f t="shared" si="27"/>
        <v>350000</v>
      </c>
      <c r="J119" s="1"/>
    </row>
    <row r="120" spans="1:20" ht="30.75" customHeight="1">
      <c r="A120" s="16" t="s">
        <v>149</v>
      </c>
      <c r="B120" s="14">
        <v>793</v>
      </c>
      <c r="C120" s="15" t="s">
        <v>68</v>
      </c>
      <c r="D120" s="15" t="s">
        <v>69</v>
      </c>
      <c r="E120" s="15" t="s">
        <v>505</v>
      </c>
      <c r="F120" s="15" t="s">
        <v>150</v>
      </c>
      <c r="G120" s="70">
        <f>'прил 5,'!G1899</f>
        <v>350000</v>
      </c>
      <c r="H120" s="70">
        <f>'прил 5,'!H1899</f>
        <v>350000</v>
      </c>
      <c r="I120" s="70">
        <f>'прил 5,'!I1899</f>
        <v>350000</v>
      </c>
      <c r="J120" s="1"/>
    </row>
    <row r="121" spans="1:20" ht="60" hidden="1" customHeight="1">
      <c r="A121" s="50" t="s">
        <v>273</v>
      </c>
      <c r="B121" s="14">
        <v>793</v>
      </c>
      <c r="C121" s="15" t="s">
        <v>68</v>
      </c>
      <c r="D121" s="15" t="s">
        <v>69</v>
      </c>
      <c r="E121" s="15" t="s">
        <v>272</v>
      </c>
      <c r="F121" s="15"/>
      <c r="G121" s="70">
        <f>G122</f>
        <v>0</v>
      </c>
      <c r="H121" s="70">
        <f t="shared" ref="H121:I121" si="28">H122</f>
        <v>0</v>
      </c>
      <c r="I121" s="70">
        <f t="shared" si="28"/>
        <v>0</v>
      </c>
      <c r="J121" s="1"/>
    </row>
    <row r="122" spans="1:20" ht="21" hidden="1" customHeight="1">
      <c r="A122" s="16" t="s">
        <v>147</v>
      </c>
      <c r="B122" s="14">
        <v>793</v>
      </c>
      <c r="C122" s="15" t="s">
        <v>68</v>
      </c>
      <c r="D122" s="15" t="s">
        <v>69</v>
      </c>
      <c r="E122" s="15" t="s">
        <v>272</v>
      </c>
      <c r="F122" s="15" t="s">
        <v>148</v>
      </c>
      <c r="G122" s="70">
        <f>G123</f>
        <v>0</v>
      </c>
      <c r="H122" s="70">
        <f t="shared" ref="H122:I122" si="29">H123</f>
        <v>0</v>
      </c>
      <c r="I122" s="70">
        <f t="shared" si="29"/>
        <v>0</v>
      </c>
      <c r="J122" s="1"/>
    </row>
    <row r="123" spans="1:20" ht="30.75" hidden="1" customHeight="1">
      <c r="A123" s="16" t="s">
        <v>149</v>
      </c>
      <c r="B123" s="14">
        <v>793</v>
      </c>
      <c r="C123" s="15" t="s">
        <v>68</v>
      </c>
      <c r="D123" s="15" t="s">
        <v>69</v>
      </c>
      <c r="E123" s="15" t="s">
        <v>272</v>
      </c>
      <c r="F123" s="15" t="s">
        <v>150</v>
      </c>
      <c r="G123" s="70">
        <f>'прил 5,'!G1903</f>
        <v>0</v>
      </c>
      <c r="H123" s="70">
        <f>'прил 5,'!H1903</f>
        <v>0</v>
      </c>
      <c r="I123" s="70">
        <f>'прил 5,'!I1903</f>
        <v>0</v>
      </c>
      <c r="J123" s="1"/>
    </row>
    <row r="124" spans="1:20" ht="30.75" hidden="1" customHeight="1">
      <c r="A124" s="16" t="s">
        <v>445</v>
      </c>
      <c r="B124" s="14">
        <v>793</v>
      </c>
      <c r="C124" s="15" t="s">
        <v>68</v>
      </c>
      <c r="D124" s="15" t="s">
        <v>69</v>
      </c>
      <c r="E124" s="15" t="s">
        <v>444</v>
      </c>
      <c r="F124" s="15"/>
      <c r="G124" s="70">
        <f t="shared" ref="G124:I125" si="30">G125</f>
        <v>0</v>
      </c>
      <c r="H124" s="8">
        <f t="shared" si="30"/>
        <v>0</v>
      </c>
      <c r="I124" s="8">
        <f t="shared" si="30"/>
        <v>0</v>
      </c>
    </row>
    <row r="125" spans="1:20" ht="30.75" hidden="1" customHeight="1">
      <c r="A125" s="16" t="s">
        <v>62</v>
      </c>
      <c r="B125" s="14">
        <v>793</v>
      </c>
      <c r="C125" s="15" t="s">
        <v>68</v>
      </c>
      <c r="D125" s="15" t="s">
        <v>69</v>
      </c>
      <c r="E125" s="15" t="s">
        <v>444</v>
      </c>
      <c r="F125" s="15" t="s">
        <v>63</v>
      </c>
      <c r="G125" s="70">
        <f t="shared" si="30"/>
        <v>0</v>
      </c>
      <c r="H125" s="8">
        <f t="shared" si="30"/>
        <v>0</v>
      </c>
      <c r="I125" s="8">
        <f t="shared" si="30"/>
        <v>0</v>
      </c>
    </row>
    <row r="126" spans="1:20" ht="30.75" hidden="1" customHeight="1">
      <c r="A126" s="16" t="s">
        <v>178</v>
      </c>
      <c r="B126" s="14">
        <v>793</v>
      </c>
      <c r="C126" s="15" t="s">
        <v>68</v>
      </c>
      <c r="D126" s="15" t="s">
        <v>69</v>
      </c>
      <c r="E126" s="15" t="s">
        <v>444</v>
      </c>
      <c r="F126" s="15" t="s">
        <v>179</v>
      </c>
      <c r="G126" s="70">
        <f>'прил 5,'!G1906</f>
        <v>0</v>
      </c>
      <c r="H126" s="8">
        <f>'прил 5,'!H1906</f>
        <v>0</v>
      </c>
      <c r="I126" s="8">
        <f>'прил 5,'!I1906</f>
        <v>0</v>
      </c>
    </row>
    <row r="127" spans="1:20" ht="28.5" customHeight="1">
      <c r="A127" s="80" t="s">
        <v>870</v>
      </c>
      <c r="B127" s="14">
        <v>757</v>
      </c>
      <c r="C127" s="15" t="s">
        <v>43</v>
      </c>
      <c r="D127" s="15" t="s">
        <v>18</v>
      </c>
      <c r="E127" s="15" t="s">
        <v>871</v>
      </c>
      <c r="F127" s="14"/>
      <c r="G127" s="70">
        <f t="shared" ref="G127:I128" si="31">G128</f>
        <v>0</v>
      </c>
      <c r="H127" s="70">
        <f t="shared" si="31"/>
        <v>0</v>
      </c>
      <c r="I127" s="70">
        <f t="shared" si="31"/>
        <v>0</v>
      </c>
      <c r="J127" s="176"/>
      <c r="P127" s="1"/>
      <c r="Q127" s="1"/>
      <c r="R127" s="1"/>
      <c r="S127" s="1"/>
      <c r="T127" s="1"/>
    </row>
    <row r="128" spans="1:20" ht="26.4">
      <c r="A128" s="16" t="s">
        <v>29</v>
      </c>
      <c r="B128" s="14">
        <v>757</v>
      </c>
      <c r="C128" s="15" t="s">
        <v>43</v>
      </c>
      <c r="D128" s="15" t="s">
        <v>18</v>
      </c>
      <c r="E128" s="15" t="s">
        <v>871</v>
      </c>
      <c r="F128" s="15" t="s">
        <v>30</v>
      </c>
      <c r="G128" s="25">
        <f t="shared" si="31"/>
        <v>0</v>
      </c>
      <c r="H128" s="25">
        <f t="shared" si="31"/>
        <v>0</v>
      </c>
      <c r="I128" s="25">
        <f t="shared" si="31"/>
        <v>0</v>
      </c>
      <c r="J128" s="64"/>
      <c r="P128" s="1"/>
      <c r="Q128" s="1"/>
      <c r="R128" s="1"/>
      <c r="S128" s="1"/>
      <c r="T128" s="1"/>
    </row>
    <row r="129" spans="1:20">
      <c r="A129" s="16" t="s">
        <v>31</v>
      </c>
      <c r="B129" s="14">
        <v>757</v>
      </c>
      <c r="C129" s="15" t="s">
        <v>43</v>
      </c>
      <c r="D129" s="15" t="s">
        <v>18</v>
      </c>
      <c r="E129" s="15" t="s">
        <v>871</v>
      </c>
      <c r="F129" s="15" t="s">
        <v>32</v>
      </c>
      <c r="G129" s="25">
        <f>'прил 5,'!G152</f>
        <v>0</v>
      </c>
      <c r="H129" s="25">
        <v>0</v>
      </c>
      <c r="I129" s="25">
        <v>0</v>
      </c>
      <c r="J129" s="64"/>
      <c r="P129" s="1"/>
      <c r="Q129" s="1"/>
      <c r="R129" s="1"/>
      <c r="S129" s="1"/>
      <c r="T129" s="1"/>
    </row>
    <row r="130" spans="1:20" ht="44.25" customHeight="1">
      <c r="A130" s="50" t="s">
        <v>540</v>
      </c>
      <c r="B130" s="14">
        <v>793</v>
      </c>
      <c r="C130" s="15" t="s">
        <v>68</v>
      </c>
      <c r="D130" s="15" t="s">
        <v>69</v>
      </c>
      <c r="E130" s="15" t="s">
        <v>1187</v>
      </c>
      <c r="F130" s="15"/>
      <c r="G130" s="70">
        <f>G131</f>
        <v>273684</v>
      </c>
      <c r="H130" s="70">
        <f t="shared" ref="H130:I131" si="32">H131</f>
        <v>0</v>
      </c>
      <c r="I130" s="70">
        <f t="shared" si="32"/>
        <v>0</v>
      </c>
      <c r="J130" s="176"/>
      <c r="K130" s="69"/>
      <c r="L130" s="69"/>
      <c r="M130" s="69"/>
      <c r="N130" s="69"/>
      <c r="O130" s="69"/>
      <c r="P130" s="69"/>
      <c r="Q130" s="69"/>
      <c r="R130" s="69"/>
      <c r="S130" s="1"/>
      <c r="T130" s="1"/>
    </row>
    <row r="131" spans="1:20" ht="21" customHeight="1">
      <c r="A131" s="16" t="s">
        <v>35</v>
      </c>
      <c r="B131" s="14">
        <v>793</v>
      </c>
      <c r="C131" s="15" t="s">
        <v>68</v>
      </c>
      <c r="D131" s="15" t="s">
        <v>69</v>
      </c>
      <c r="E131" s="15" t="s">
        <v>1187</v>
      </c>
      <c r="F131" s="15" t="s">
        <v>36</v>
      </c>
      <c r="G131" s="70">
        <f>G132</f>
        <v>273684</v>
      </c>
      <c r="H131" s="70">
        <f t="shared" si="32"/>
        <v>0</v>
      </c>
      <c r="I131" s="70">
        <f t="shared" si="32"/>
        <v>0</v>
      </c>
      <c r="J131" s="176"/>
      <c r="K131" s="69"/>
      <c r="L131" s="69"/>
      <c r="M131" s="69"/>
      <c r="N131" s="69"/>
      <c r="O131" s="69"/>
      <c r="P131" s="69"/>
      <c r="Q131" s="69"/>
      <c r="R131" s="69"/>
      <c r="S131" s="1"/>
      <c r="T131" s="1"/>
    </row>
    <row r="132" spans="1:20" ht="30.75" customHeight="1">
      <c r="A132" s="16" t="s">
        <v>37</v>
      </c>
      <c r="B132" s="14">
        <v>793</v>
      </c>
      <c r="C132" s="15" t="s">
        <v>68</v>
      </c>
      <c r="D132" s="15" t="s">
        <v>69</v>
      </c>
      <c r="E132" s="15" t="s">
        <v>1187</v>
      </c>
      <c r="F132" s="15" t="s">
        <v>38</v>
      </c>
      <c r="G132" s="70">
        <v>273684</v>
      </c>
      <c r="H132" s="70">
        <v>0</v>
      </c>
      <c r="I132" s="70">
        <v>0</v>
      </c>
      <c r="J132" s="176"/>
      <c r="K132" s="69"/>
      <c r="L132" s="69"/>
      <c r="M132" s="69"/>
      <c r="N132" s="69"/>
      <c r="O132" s="69"/>
      <c r="P132" s="69"/>
      <c r="Q132" s="69"/>
      <c r="R132" s="69"/>
      <c r="S132" s="1"/>
      <c r="T132" s="1"/>
    </row>
    <row r="133" spans="1:20" ht="44.25" customHeight="1">
      <c r="A133" s="50" t="s">
        <v>1189</v>
      </c>
      <c r="B133" s="14">
        <v>793</v>
      </c>
      <c r="C133" s="15" t="s">
        <v>171</v>
      </c>
      <c r="D133" s="15" t="s">
        <v>69</v>
      </c>
      <c r="E133" s="15" t="s">
        <v>1188</v>
      </c>
      <c r="F133" s="15"/>
      <c r="G133" s="70">
        <f>G134</f>
        <v>598572</v>
      </c>
      <c r="H133" s="70">
        <f t="shared" ref="H133:I134" si="33">H134</f>
        <v>0</v>
      </c>
      <c r="I133" s="70">
        <f t="shared" si="33"/>
        <v>0</v>
      </c>
      <c r="J133" s="176"/>
      <c r="K133" s="69"/>
      <c r="L133" s="69"/>
      <c r="M133" s="69"/>
      <c r="N133" s="69"/>
      <c r="O133" s="69"/>
      <c r="P133" s="69"/>
      <c r="Q133" s="69"/>
      <c r="R133" s="69"/>
      <c r="S133" s="1"/>
      <c r="T133" s="1"/>
    </row>
    <row r="134" spans="1:20" ht="21" customHeight="1">
      <c r="A134" s="16" t="s">
        <v>35</v>
      </c>
      <c r="B134" s="14">
        <v>793</v>
      </c>
      <c r="C134" s="15" t="s">
        <v>171</v>
      </c>
      <c r="D134" s="15" t="s">
        <v>69</v>
      </c>
      <c r="E134" s="15" t="s">
        <v>1188</v>
      </c>
      <c r="F134" s="15" t="s">
        <v>36</v>
      </c>
      <c r="G134" s="70">
        <f>G135</f>
        <v>598572</v>
      </c>
      <c r="H134" s="70">
        <f t="shared" si="33"/>
        <v>0</v>
      </c>
      <c r="I134" s="70">
        <f t="shared" si="33"/>
        <v>0</v>
      </c>
      <c r="J134" s="176"/>
      <c r="K134" s="69"/>
      <c r="L134" s="69"/>
      <c r="M134" s="69"/>
      <c r="N134" s="69"/>
      <c r="O134" s="69"/>
      <c r="P134" s="69"/>
      <c r="Q134" s="69"/>
      <c r="R134" s="69"/>
      <c r="S134" s="1"/>
      <c r="T134" s="1"/>
    </row>
    <row r="135" spans="1:20" ht="30.75" customHeight="1">
      <c r="A135" s="16" t="s">
        <v>37</v>
      </c>
      <c r="B135" s="14">
        <v>793</v>
      </c>
      <c r="C135" s="15" t="s">
        <v>171</v>
      </c>
      <c r="D135" s="15" t="s">
        <v>69</v>
      </c>
      <c r="E135" s="15" t="s">
        <v>1188</v>
      </c>
      <c r="F135" s="15" t="s">
        <v>38</v>
      </c>
      <c r="G135" s="70">
        <v>598572</v>
      </c>
      <c r="H135" s="70">
        <v>0</v>
      </c>
      <c r="I135" s="70">
        <v>0</v>
      </c>
      <c r="J135" s="176"/>
      <c r="K135" s="69"/>
      <c r="L135" s="69"/>
      <c r="M135" s="69"/>
      <c r="N135" s="69"/>
      <c r="O135" s="69"/>
      <c r="P135" s="69"/>
      <c r="Q135" s="69"/>
      <c r="R135" s="69"/>
      <c r="S135" s="1"/>
      <c r="T135" s="1"/>
    </row>
    <row r="136" spans="1:20" s="22" customFormat="1" ht="43.5" customHeight="1" thickBot="1">
      <c r="A136" s="355" t="s">
        <v>1165</v>
      </c>
      <c r="B136" s="35">
        <v>793</v>
      </c>
      <c r="C136" s="36" t="s">
        <v>18</v>
      </c>
      <c r="D136" s="36" t="s">
        <v>53</v>
      </c>
      <c r="E136" s="35" t="s">
        <v>241</v>
      </c>
      <c r="F136" s="35"/>
      <c r="G136" s="71">
        <f>G137+G143+G142+G156+G149+G146</f>
        <v>1785000</v>
      </c>
      <c r="H136" s="71">
        <f>H137+H143+H142+H156+H149</f>
        <v>1149715</v>
      </c>
      <c r="I136" s="71">
        <f>I137+I143+I142+I156+I149</f>
        <v>1149715</v>
      </c>
      <c r="J136" s="21">
        <v>25000</v>
      </c>
      <c r="P136" s="21"/>
      <c r="Q136" s="21"/>
      <c r="R136" s="21"/>
      <c r="S136" s="21"/>
      <c r="T136" s="21"/>
    </row>
    <row r="137" spans="1:20" ht="27" thickBot="1">
      <c r="A137" s="307" t="s">
        <v>321</v>
      </c>
      <c r="B137" s="14">
        <v>793</v>
      </c>
      <c r="C137" s="15" t="s">
        <v>18</v>
      </c>
      <c r="D137" s="15" t="s">
        <v>53</v>
      </c>
      <c r="E137" s="15" t="s">
        <v>242</v>
      </c>
      <c r="F137" s="15"/>
      <c r="G137" s="70">
        <f t="shared" ref="G137:I138" si="34">G138</f>
        <v>35000</v>
      </c>
      <c r="H137" s="87">
        <f t="shared" si="34"/>
        <v>35000</v>
      </c>
      <c r="I137" s="87">
        <f t="shared" si="34"/>
        <v>35000</v>
      </c>
      <c r="J137" s="2">
        <v>190700</v>
      </c>
    </row>
    <row r="138" spans="1:20">
      <c r="A138" s="16" t="s">
        <v>322</v>
      </c>
      <c r="B138" s="14">
        <v>793</v>
      </c>
      <c r="C138" s="15" t="s">
        <v>18</v>
      </c>
      <c r="D138" s="15" t="s">
        <v>53</v>
      </c>
      <c r="E138" s="15" t="s">
        <v>242</v>
      </c>
      <c r="F138" s="15" t="s">
        <v>36</v>
      </c>
      <c r="G138" s="70">
        <f t="shared" si="34"/>
        <v>35000</v>
      </c>
      <c r="H138" s="87">
        <f t="shared" si="34"/>
        <v>35000</v>
      </c>
      <c r="I138" s="87">
        <f t="shared" si="34"/>
        <v>35000</v>
      </c>
      <c r="J138" s="2">
        <v>400000</v>
      </c>
    </row>
    <row r="139" spans="1:20" ht="26.4">
      <c r="A139" s="16" t="s">
        <v>37</v>
      </c>
      <c r="B139" s="14">
        <v>793</v>
      </c>
      <c r="C139" s="15" t="s">
        <v>18</v>
      </c>
      <c r="D139" s="15" t="s">
        <v>53</v>
      </c>
      <c r="E139" s="15" t="s">
        <v>242</v>
      </c>
      <c r="F139" s="15" t="s">
        <v>38</v>
      </c>
      <c r="G139" s="70">
        <f>'прил 5,'!G1215</f>
        <v>35000</v>
      </c>
      <c r="H139" s="87">
        <f>'прил 5,'!H1215</f>
        <v>35000</v>
      </c>
      <c r="I139" s="87">
        <f>'прил 5,'!I1215</f>
        <v>35000</v>
      </c>
      <c r="J139" s="2">
        <f>SUM(J136:J138)</f>
        <v>615700</v>
      </c>
    </row>
    <row r="140" spans="1:20" ht="30.75" customHeight="1">
      <c r="A140" s="104" t="s">
        <v>1074</v>
      </c>
      <c r="B140" s="14">
        <v>793</v>
      </c>
      <c r="C140" s="15" t="s">
        <v>53</v>
      </c>
      <c r="D140" s="15" t="s">
        <v>87</v>
      </c>
      <c r="E140" s="14" t="s">
        <v>393</v>
      </c>
      <c r="F140" s="14"/>
      <c r="G140" s="70">
        <f>G142</f>
        <v>1050000</v>
      </c>
      <c r="H140" s="87">
        <f>H142</f>
        <v>414715</v>
      </c>
      <c r="I140" s="87">
        <f>I142</f>
        <v>414715</v>
      </c>
    </row>
    <row r="141" spans="1:20">
      <c r="A141" s="16" t="s">
        <v>62</v>
      </c>
      <c r="B141" s="14">
        <v>793</v>
      </c>
      <c r="C141" s="15" t="s">
        <v>53</v>
      </c>
      <c r="D141" s="15" t="s">
        <v>87</v>
      </c>
      <c r="E141" s="14" t="s">
        <v>257</v>
      </c>
      <c r="F141" s="14">
        <v>800</v>
      </c>
      <c r="G141" s="70">
        <f t="shared" ref="G141:I144" si="35">G142</f>
        <v>1050000</v>
      </c>
      <c r="H141" s="87">
        <f t="shared" si="35"/>
        <v>414715</v>
      </c>
      <c r="I141" s="87">
        <f t="shared" si="35"/>
        <v>414715</v>
      </c>
    </row>
    <row r="142" spans="1:20" ht="45.75" customHeight="1">
      <c r="A142" s="16" t="s">
        <v>339</v>
      </c>
      <c r="B142" s="14">
        <v>793</v>
      </c>
      <c r="C142" s="15" t="s">
        <v>53</v>
      </c>
      <c r="D142" s="15" t="s">
        <v>87</v>
      </c>
      <c r="E142" s="14" t="s">
        <v>393</v>
      </c>
      <c r="F142" s="14">
        <v>810</v>
      </c>
      <c r="G142" s="70">
        <f>'прил 5,'!G1560</f>
        <v>1050000</v>
      </c>
      <c r="H142" s="87">
        <f>'прил 5,'!H1560</f>
        <v>414715</v>
      </c>
      <c r="I142" s="87">
        <f>'прил 5,'!I1560</f>
        <v>414715</v>
      </c>
    </row>
    <row r="143" spans="1:20" ht="47.25" customHeight="1">
      <c r="A143" s="16" t="s">
        <v>110</v>
      </c>
      <c r="B143" s="14">
        <v>793</v>
      </c>
      <c r="C143" s="15" t="s">
        <v>53</v>
      </c>
      <c r="D143" s="15" t="s">
        <v>87</v>
      </c>
      <c r="E143" s="14" t="s">
        <v>257</v>
      </c>
      <c r="F143" s="14"/>
      <c r="G143" s="70">
        <f t="shared" si="35"/>
        <v>700000</v>
      </c>
      <c r="H143" s="87">
        <f t="shared" si="35"/>
        <v>700000</v>
      </c>
      <c r="I143" s="87">
        <f t="shared" si="35"/>
        <v>700000</v>
      </c>
    </row>
    <row r="144" spans="1:20">
      <c r="A144" s="16" t="s">
        <v>62</v>
      </c>
      <c r="B144" s="14">
        <v>793</v>
      </c>
      <c r="C144" s="15" t="s">
        <v>53</v>
      </c>
      <c r="D144" s="15" t="s">
        <v>87</v>
      </c>
      <c r="E144" s="14" t="s">
        <v>257</v>
      </c>
      <c r="F144" s="14">
        <v>800</v>
      </c>
      <c r="G144" s="70">
        <f t="shared" si="35"/>
        <v>700000</v>
      </c>
      <c r="H144" s="87">
        <f t="shared" si="35"/>
        <v>700000</v>
      </c>
      <c r="I144" s="87">
        <f t="shared" si="35"/>
        <v>700000</v>
      </c>
    </row>
    <row r="145" spans="1:20" ht="51" customHeight="1">
      <c r="A145" s="16" t="s">
        <v>339</v>
      </c>
      <c r="B145" s="14">
        <v>793</v>
      </c>
      <c r="C145" s="15" t="s">
        <v>53</v>
      </c>
      <c r="D145" s="15" t="s">
        <v>87</v>
      </c>
      <c r="E145" s="14" t="s">
        <v>257</v>
      </c>
      <c r="F145" s="14">
        <v>810</v>
      </c>
      <c r="G145" s="70">
        <f>'прил 5,'!G1563</f>
        <v>700000</v>
      </c>
      <c r="H145" s="87">
        <f>'прил 5,'!H1563</f>
        <v>700000</v>
      </c>
      <c r="I145" s="87">
        <f>'прил 5,'!I1563</f>
        <v>700000</v>
      </c>
    </row>
    <row r="146" spans="1:20" ht="40.5" hidden="1" customHeight="1">
      <c r="A146" s="16" t="s">
        <v>764</v>
      </c>
      <c r="B146" s="14">
        <v>793</v>
      </c>
      <c r="C146" s="15" t="s">
        <v>53</v>
      </c>
      <c r="D146" s="15" t="s">
        <v>171</v>
      </c>
      <c r="E146" s="14" t="s">
        <v>625</v>
      </c>
      <c r="F146" s="14"/>
      <c r="G146" s="70">
        <f>G147</f>
        <v>0</v>
      </c>
      <c r="H146" s="70">
        <f>H148</f>
        <v>0</v>
      </c>
      <c r="I146" s="70">
        <f>I148</f>
        <v>0</v>
      </c>
      <c r="J146" s="1"/>
    </row>
    <row r="147" spans="1:20" hidden="1">
      <c r="A147" s="16" t="s">
        <v>62</v>
      </c>
      <c r="B147" s="14">
        <v>793</v>
      </c>
      <c r="C147" s="15" t="s">
        <v>53</v>
      </c>
      <c r="D147" s="15" t="s">
        <v>171</v>
      </c>
      <c r="E147" s="14" t="s">
        <v>625</v>
      </c>
      <c r="F147" s="14">
        <v>800</v>
      </c>
      <c r="G147" s="70">
        <f t="shared" ref="G147:I147" si="36">G148</f>
        <v>0</v>
      </c>
      <c r="H147" s="70">
        <f t="shared" si="36"/>
        <v>0</v>
      </c>
      <c r="I147" s="70">
        <f t="shared" si="36"/>
        <v>0</v>
      </c>
      <c r="J147" s="1"/>
    </row>
    <row r="148" spans="1:20" ht="31.5" hidden="1" customHeight="1">
      <c r="A148" s="16" t="s">
        <v>429</v>
      </c>
      <c r="B148" s="14">
        <v>793</v>
      </c>
      <c r="C148" s="15" t="s">
        <v>53</v>
      </c>
      <c r="D148" s="15" t="s">
        <v>171</v>
      </c>
      <c r="E148" s="14" t="s">
        <v>625</v>
      </c>
      <c r="F148" s="14">
        <v>810</v>
      </c>
      <c r="G148" s="70"/>
      <c r="H148" s="8">
        <v>0</v>
      </c>
      <c r="I148" s="8">
        <v>0</v>
      </c>
      <c r="J148" s="1"/>
    </row>
    <row r="149" spans="1:20" ht="47.25" hidden="1" customHeight="1">
      <c r="A149" s="16" t="s">
        <v>927</v>
      </c>
      <c r="B149" s="14">
        <v>793</v>
      </c>
      <c r="C149" s="15" t="s">
        <v>53</v>
      </c>
      <c r="D149" s="15" t="s">
        <v>87</v>
      </c>
      <c r="E149" s="14" t="s">
        <v>926</v>
      </c>
      <c r="F149" s="14"/>
      <c r="G149" s="70">
        <f>G150+G152+G154</f>
        <v>0</v>
      </c>
      <c r="H149" s="70">
        <f>H150</f>
        <v>0</v>
      </c>
      <c r="I149" s="70">
        <f>I150</f>
        <v>0</v>
      </c>
      <c r="J149" s="1"/>
    </row>
    <row r="150" spans="1:20" ht="30.75" hidden="1" customHeight="1">
      <c r="A150" s="16" t="s">
        <v>322</v>
      </c>
      <c r="B150" s="14">
        <v>793</v>
      </c>
      <c r="C150" s="15" t="s">
        <v>53</v>
      </c>
      <c r="D150" s="15" t="s">
        <v>87</v>
      </c>
      <c r="E150" s="14" t="s">
        <v>926</v>
      </c>
      <c r="F150" s="14">
        <v>200</v>
      </c>
      <c r="G150" s="70">
        <f t="shared" ref="G150:I150" si="37">G151</f>
        <v>0</v>
      </c>
      <c r="H150" s="70">
        <f t="shared" si="37"/>
        <v>0</v>
      </c>
      <c r="I150" s="70">
        <f t="shared" si="37"/>
        <v>0</v>
      </c>
      <c r="J150" s="1"/>
    </row>
    <row r="151" spans="1:20" ht="33.75" hidden="1" customHeight="1">
      <c r="A151" s="16" t="s">
        <v>37</v>
      </c>
      <c r="B151" s="14">
        <v>793</v>
      </c>
      <c r="C151" s="15" t="s">
        <v>53</v>
      </c>
      <c r="D151" s="15" t="s">
        <v>87</v>
      </c>
      <c r="E151" s="14" t="s">
        <v>926</v>
      </c>
      <c r="F151" s="14">
        <v>240</v>
      </c>
      <c r="G151" s="70">
        <f>'прил 5,'!G1566</f>
        <v>0</v>
      </c>
      <c r="H151" s="70">
        <v>0</v>
      </c>
      <c r="I151" s="70">
        <v>0</v>
      </c>
      <c r="J151" s="1"/>
    </row>
    <row r="152" spans="1:20" ht="20.25" hidden="1" customHeight="1">
      <c r="A152" s="16" t="s">
        <v>155</v>
      </c>
      <c r="B152" s="14"/>
      <c r="C152" s="15"/>
      <c r="D152" s="15"/>
      <c r="E152" s="14" t="s">
        <v>625</v>
      </c>
      <c r="F152" s="14">
        <v>500</v>
      </c>
      <c r="G152" s="70">
        <f>G153</f>
        <v>0</v>
      </c>
      <c r="H152" s="70"/>
      <c r="I152" s="70"/>
      <c r="J152" s="1"/>
    </row>
    <row r="153" spans="1:20" ht="20.25" hidden="1" customHeight="1">
      <c r="A153" s="16" t="s">
        <v>168</v>
      </c>
      <c r="B153" s="14"/>
      <c r="C153" s="15"/>
      <c r="D153" s="15"/>
      <c r="E153" s="14" t="s">
        <v>625</v>
      </c>
      <c r="F153" s="14">
        <v>520</v>
      </c>
      <c r="G153" s="70">
        <f>'прил 5,'!G1568</f>
        <v>0</v>
      </c>
      <c r="H153" s="70"/>
      <c r="I153" s="70"/>
      <c r="J153" s="1"/>
    </row>
    <row r="154" spans="1:20" ht="21" hidden="1" customHeight="1">
      <c r="A154" s="16" t="s">
        <v>62</v>
      </c>
      <c r="B154" s="14">
        <v>793</v>
      </c>
      <c r="C154" s="15" t="s">
        <v>53</v>
      </c>
      <c r="D154" s="15" t="s">
        <v>87</v>
      </c>
      <c r="E154" s="14" t="s">
        <v>625</v>
      </c>
      <c r="F154" s="14">
        <v>800</v>
      </c>
      <c r="G154" s="128">
        <f>G155</f>
        <v>0</v>
      </c>
      <c r="H154" s="8"/>
      <c r="I154" s="8"/>
      <c r="J154" s="1"/>
    </row>
    <row r="155" spans="1:20" ht="20.25" hidden="1" customHeight="1">
      <c r="A155" s="16" t="s">
        <v>178</v>
      </c>
      <c r="B155" s="14">
        <v>793</v>
      </c>
      <c r="C155" s="15" t="s">
        <v>53</v>
      </c>
      <c r="D155" s="15" t="s">
        <v>87</v>
      </c>
      <c r="E155" s="14" t="s">
        <v>625</v>
      </c>
      <c r="F155" s="14">
        <v>870</v>
      </c>
      <c r="G155" s="128">
        <f>'прил 5,'!G1570</f>
        <v>0</v>
      </c>
      <c r="H155" s="8"/>
      <c r="I155" s="8"/>
      <c r="J155" s="1"/>
    </row>
    <row r="156" spans="1:20" ht="57" hidden="1" customHeight="1">
      <c r="A156" s="16" t="s">
        <v>447</v>
      </c>
      <c r="B156" s="14">
        <v>793</v>
      </c>
      <c r="C156" s="15" t="s">
        <v>53</v>
      </c>
      <c r="D156" s="15" t="s">
        <v>87</v>
      </c>
      <c r="E156" s="14" t="s">
        <v>446</v>
      </c>
      <c r="F156" s="14"/>
      <c r="G156" s="70">
        <f t="shared" ref="G156:I157" si="38">G157</f>
        <v>0</v>
      </c>
      <c r="H156" s="8">
        <f t="shared" si="38"/>
        <v>0</v>
      </c>
      <c r="I156" s="8">
        <f t="shared" si="38"/>
        <v>0</v>
      </c>
    </row>
    <row r="157" spans="1:20" ht="34.5" hidden="1" customHeight="1">
      <c r="A157" s="16" t="s">
        <v>62</v>
      </c>
      <c r="B157" s="14">
        <v>793</v>
      </c>
      <c r="C157" s="15" t="s">
        <v>53</v>
      </c>
      <c r="D157" s="15" t="s">
        <v>87</v>
      </c>
      <c r="E157" s="14" t="s">
        <v>446</v>
      </c>
      <c r="F157" s="14">
        <v>800</v>
      </c>
      <c r="G157" s="70">
        <f t="shared" si="38"/>
        <v>0</v>
      </c>
      <c r="H157" s="8">
        <f t="shared" si="38"/>
        <v>0</v>
      </c>
      <c r="I157" s="8">
        <f t="shared" si="38"/>
        <v>0</v>
      </c>
    </row>
    <row r="158" spans="1:20" ht="42" hidden="1" customHeight="1">
      <c r="A158" s="16" t="s">
        <v>339</v>
      </c>
      <c r="B158" s="14">
        <v>793</v>
      </c>
      <c r="C158" s="15" t="s">
        <v>53</v>
      </c>
      <c r="D158" s="15" t="s">
        <v>87</v>
      </c>
      <c r="E158" s="14" t="s">
        <v>446</v>
      </c>
      <c r="F158" s="14">
        <v>810</v>
      </c>
      <c r="G158" s="70"/>
      <c r="H158" s="8">
        <f>'прил 5,'!H1573</f>
        <v>0</v>
      </c>
      <c r="I158" s="8">
        <f>'прил 5,'!I1573</f>
        <v>0</v>
      </c>
    </row>
    <row r="159" spans="1:20" s="233" customFormat="1" ht="28.5" customHeight="1">
      <c r="A159" s="107" t="s">
        <v>1166</v>
      </c>
      <c r="B159" s="35">
        <v>792</v>
      </c>
      <c r="C159" s="36" t="s">
        <v>53</v>
      </c>
      <c r="D159" s="36" t="s">
        <v>122</v>
      </c>
      <c r="E159" s="36" t="s">
        <v>233</v>
      </c>
      <c r="F159" s="36"/>
      <c r="G159" s="71">
        <f>G160+G176+G183+G189+G291+G285+G297+G305+G301+G309+G313+G317+G321</f>
        <v>74817518</v>
      </c>
      <c r="H159" s="71">
        <f>H160+H176+H183+H189+H291</f>
        <v>59510873</v>
      </c>
      <c r="I159" s="71">
        <f>I160+I176+I183+I189+I291</f>
        <v>61365340</v>
      </c>
      <c r="J159" s="232">
        <v>1500000</v>
      </c>
      <c r="P159" s="232"/>
      <c r="Q159" s="232"/>
      <c r="R159" s="232"/>
      <c r="S159" s="232"/>
      <c r="T159" s="232"/>
    </row>
    <row r="160" spans="1:20" s="18" customFormat="1" ht="86.25" customHeight="1">
      <c r="A160" s="16" t="s">
        <v>878</v>
      </c>
      <c r="B160" s="14">
        <v>793</v>
      </c>
      <c r="C160" s="15" t="s">
        <v>53</v>
      </c>
      <c r="D160" s="15" t="s">
        <v>122</v>
      </c>
      <c r="E160" s="15" t="s">
        <v>100</v>
      </c>
      <c r="F160" s="15"/>
      <c r="G160" s="70">
        <f>G163+G170+G167+G173</f>
        <v>54617518</v>
      </c>
      <c r="H160" s="70">
        <f t="shared" ref="H160:I160" si="39">H161</f>
        <v>57310873</v>
      </c>
      <c r="I160" s="70">
        <f t="shared" si="39"/>
        <v>59165340</v>
      </c>
      <c r="J160" s="176"/>
    </row>
    <row r="161" spans="1:18" s="18" customFormat="1" ht="76.5" customHeight="1">
      <c r="A161" s="50" t="s">
        <v>883</v>
      </c>
      <c r="B161" s="14">
        <v>793</v>
      </c>
      <c r="C161" s="15" t="s">
        <v>53</v>
      </c>
      <c r="D161" s="15" t="s">
        <v>122</v>
      </c>
      <c r="E161" s="15" t="s">
        <v>882</v>
      </c>
      <c r="F161" s="15"/>
      <c r="G161" s="70">
        <f t="shared" ref="G161:I162" si="40">G162</f>
        <v>54617518</v>
      </c>
      <c r="H161" s="70">
        <f t="shared" si="40"/>
        <v>57310873</v>
      </c>
      <c r="I161" s="70">
        <f t="shared" si="40"/>
        <v>59165340</v>
      </c>
      <c r="J161" s="176" t="s">
        <v>814</v>
      </c>
    </row>
    <row r="162" spans="1:18" s="18" customFormat="1" ht="15" customHeight="1">
      <c r="A162" s="16" t="s">
        <v>322</v>
      </c>
      <c r="B162" s="14">
        <v>793</v>
      </c>
      <c r="C162" s="15" t="s">
        <v>53</v>
      </c>
      <c r="D162" s="15" t="s">
        <v>122</v>
      </c>
      <c r="E162" s="15" t="s">
        <v>882</v>
      </c>
      <c r="F162" s="15" t="s">
        <v>36</v>
      </c>
      <c r="G162" s="70">
        <f t="shared" si="40"/>
        <v>54617518</v>
      </c>
      <c r="H162" s="70">
        <f t="shared" si="40"/>
        <v>57310873</v>
      </c>
      <c r="I162" s="70">
        <f t="shared" si="40"/>
        <v>59165340</v>
      </c>
      <c r="J162" s="176"/>
    </row>
    <row r="163" spans="1:18" s="18" customFormat="1" ht="32.25" customHeight="1">
      <c r="A163" s="16" t="s">
        <v>37</v>
      </c>
      <c r="B163" s="14">
        <v>793</v>
      </c>
      <c r="C163" s="15" t="s">
        <v>53</v>
      </c>
      <c r="D163" s="15" t="s">
        <v>122</v>
      </c>
      <c r="E163" s="15" t="s">
        <v>882</v>
      </c>
      <c r="F163" s="15" t="s">
        <v>38</v>
      </c>
      <c r="G163" s="70">
        <f>'прил 5,'!G1500+'прил 5,'!G2468</f>
        <v>54617518</v>
      </c>
      <c r="H163" s="70">
        <f>'прил 5,'!H1500+'прил 5,'!H2468</f>
        <v>57310873</v>
      </c>
      <c r="I163" s="70">
        <f>'прил 5,'!I1500+'прил 5,'!I2468</f>
        <v>59165340</v>
      </c>
      <c r="J163" s="176"/>
      <c r="K163" s="18" t="s">
        <v>458</v>
      </c>
      <c r="M163" s="18">
        <v>26808448</v>
      </c>
    </row>
    <row r="164" spans="1:18" s="18" customFormat="1" ht="81.75" hidden="1" customHeight="1">
      <c r="A164" s="16" t="s">
        <v>935</v>
      </c>
      <c r="B164" s="14">
        <v>793</v>
      </c>
      <c r="C164" s="15" t="s">
        <v>53</v>
      </c>
      <c r="D164" s="15" t="s">
        <v>122</v>
      </c>
      <c r="E164" s="15" t="s">
        <v>512</v>
      </c>
      <c r="F164" s="15"/>
      <c r="G164" s="70">
        <f>G165</f>
        <v>0</v>
      </c>
      <c r="H164" s="70"/>
      <c r="I164" s="70"/>
      <c r="J164" s="177"/>
      <c r="K164" s="199"/>
      <c r="L164" s="199"/>
      <c r="M164" s="199"/>
      <c r="N164" s="199"/>
      <c r="O164" s="199"/>
      <c r="P164" s="199"/>
      <c r="Q164" s="199"/>
      <c r="R164" s="199"/>
    </row>
    <row r="165" spans="1:18" s="18" customFormat="1" ht="27.75" hidden="1" customHeight="1">
      <c r="A165" s="16" t="s">
        <v>95</v>
      </c>
      <c r="B165" s="14">
        <v>793</v>
      </c>
      <c r="C165" s="15" t="s">
        <v>53</v>
      </c>
      <c r="D165" s="15" t="s">
        <v>122</v>
      </c>
      <c r="E165" s="15" t="s">
        <v>512</v>
      </c>
      <c r="F165" s="15" t="s">
        <v>346</v>
      </c>
      <c r="G165" s="70">
        <f>G166</f>
        <v>0</v>
      </c>
      <c r="H165" s="70"/>
      <c r="I165" s="70"/>
      <c r="J165" s="177"/>
      <c r="K165" s="199"/>
      <c r="L165" s="199"/>
      <c r="M165" s="199"/>
      <c r="N165" s="199"/>
      <c r="O165" s="199"/>
      <c r="P165" s="199"/>
      <c r="Q165" s="199"/>
      <c r="R165" s="199"/>
    </row>
    <row r="166" spans="1:18" s="18" customFormat="1" ht="15" hidden="1" customHeight="1">
      <c r="A166" s="16" t="s">
        <v>347</v>
      </c>
      <c r="B166" s="14">
        <v>793</v>
      </c>
      <c r="C166" s="15" t="s">
        <v>53</v>
      </c>
      <c r="D166" s="15" t="s">
        <v>122</v>
      </c>
      <c r="E166" s="15" t="s">
        <v>512</v>
      </c>
      <c r="F166" s="15" t="s">
        <v>348</v>
      </c>
      <c r="G166" s="70"/>
      <c r="H166" s="70"/>
      <c r="I166" s="70"/>
      <c r="J166" s="177"/>
      <c r="K166" s="199"/>
      <c r="L166" s="199"/>
      <c r="M166" s="199"/>
      <c r="N166" s="199"/>
      <c r="O166" s="199"/>
      <c r="P166" s="199"/>
      <c r="Q166" s="199"/>
      <c r="R166" s="199"/>
    </row>
    <row r="167" spans="1:18" s="18" customFormat="1" ht="33" hidden="1" customHeight="1">
      <c r="A167" s="133" t="s">
        <v>995</v>
      </c>
      <c r="B167" s="14"/>
      <c r="C167" s="15"/>
      <c r="D167" s="15"/>
      <c r="E167" s="15" t="s">
        <v>993</v>
      </c>
      <c r="F167" s="15"/>
      <c r="G167" s="70">
        <f>G168</f>
        <v>0</v>
      </c>
      <c r="H167" s="70">
        <f t="shared" ref="H167:I167" si="41">H168</f>
        <v>0</v>
      </c>
      <c r="I167" s="70">
        <f t="shared" si="41"/>
        <v>0</v>
      </c>
      <c r="J167" s="177"/>
      <c r="K167" s="199"/>
      <c r="L167" s="199"/>
      <c r="M167" s="199"/>
      <c r="N167" s="199"/>
      <c r="O167" s="199"/>
      <c r="P167" s="199"/>
      <c r="Q167" s="199"/>
      <c r="R167" s="199"/>
    </row>
    <row r="168" spans="1:18" s="18" customFormat="1" ht="25.2" hidden="1" customHeight="1">
      <c r="A168" s="16" t="s">
        <v>322</v>
      </c>
      <c r="B168" s="14"/>
      <c r="C168" s="15"/>
      <c r="D168" s="15"/>
      <c r="E168" s="15" t="s">
        <v>993</v>
      </c>
      <c r="F168" s="15" t="s">
        <v>36</v>
      </c>
      <c r="G168" s="70">
        <f>G169</f>
        <v>0</v>
      </c>
      <c r="H168" s="70">
        <f t="shared" ref="H168:I168" si="42">H169</f>
        <v>0</v>
      </c>
      <c r="I168" s="70">
        <f t="shared" si="42"/>
        <v>0</v>
      </c>
      <c r="J168" s="177"/>
      <c r="K168" s="199"/>
      <c r="L168" s="199"/>
      <c r="M168" s="199"/>
      <c r="N168" s="199"/>
      <c r="O168" s="199"/>
      <c r="P168" s="199"/>
      <c r="Q168" s="199"/>
      <c r="R168" s="199"/>
    </row>
    <row r="169" spans="1:18" s="18" customFormat="1" ht="27.6" hidden="1" customHeight="1">
      <c r="A169" s="16" t="s">
        <v>37</v>
      </c>
      <c r="B169" s="14"/>
      <c r="C169" s="15"/>
      <c r="D169" s="15"/>
      <c r="E169" s="15" t="s">
        <v>993</v>
      </c>
      <c r="F169" s="15" t="s">
        <v>38</v>
      </c>
      <c r="G169" s="70">
        <f>'прил 5,'!G1509</f>
        <v>0</v>
      </c>
      <c r="H169" s="70">
        <f>'прил 5,'!H1509</f>
        <v>0</v>
      </c>
      <c r="I169" s="70">
        <f>'прил 5,'!I1509</f>
        <v>0</v>
      </c>
      <c r="J169" s="177"/>
      <c r="K169" s="199"/>
      <c r="L169" s="199"/>
      <c r="M169" s="199"/>
      <c r="N169" s="199"/>
      <c r="O169" s="199"/>
      <c r="P169" s="199"/>
      <c r="Q169" s="199"/>
      <c r="R169" s="199"/>
    </row>
    <row r="170" spans="1:18" s="18" customFormat="1" ht="76.5" hidden="1" customHeight="1">
      <c r="A170" s="50" t="s">
        <v>974</v>
      </c>
      <c r="B170" s="14">
        <v>793</v>
      </c>
      <c r="C170" s="15" t="s">
        <v>53</v>
      </c>
      <c r="D170" s="15" t="s">
        <v>122</v>
      </c>
      <c r="E170" s="15" t="s">
        <v>973</v>
      </c>
      <c r="F170" s="15"/>
      <c r="G170" s="70">
        <f t="shared" ref="G170:I171" si="43">G171</f>
        <v>0</v>
      </c>
      <c r="H170" s="70">
        <f t="shared" si="43"/>
        <v>0</v>
      </c>
      <c r="I170" s="70">
        <f t="shared" si="43"/>
        <v>0</v>
      </c>
      <c r="J170" s="177"/>
      <c r="K170" s="199"/>
      <c r="L170" s="199"/>
      <c r="M170" s="199"/>
      <c r="N170" s="199"/>
      <c r="O170" s="199"/>
      <c r="P170" s="199"/>
      <c r="Q170" s="199"/>
      <c r="R170" s="199"/>
    </row>
    <row r="171" spans="1:18" s="18" customFormat="1" ht="15" hidden="1" customHeight="1">
      <c r="A171" s="16" t="s">
        <v>322</v>
      </c>
      <c r="B171" s="14">
        <v>793</v>
      </c>
      <c r="C171" s="15" t="s">
        <v>53</v>
      </c>
      <c r="D171" s="15" t="s">
        <v>122</v>
      </c>
      <c r="E171" s="15" t="s">
        <v>973</v>
      </c>
      <c r="F171" s="15" t="s">
        <v>36</v>
      </c>
      <c r="G171" s="70">
        <f t="shared" si="43"/>
        <v>0</v>
      </c>
      <c r="H171" s="70">
        <f t="shared" si="43"/>
        <v>0</v>
      </c>
      <c r="I171" s="70">
        <f t="shared" si="43"/>
        <v>0</v>
      </c>
      <c r="J171" s="177"/>
      <c r="K171" s="199"/>
      <c r="L171" s="199"/>
      <c r="M171" s="199"/>
      <c r="N171" s="199"/>
      <c r="O171" s="199"/>
      <c r="P171" s="199"/>
      <c r="Q171" s="199"/>
      <c r="R171" s="199"/>
    </row>
    <row r="172" spans="1:18" s="18" customFormat="1" ht="32.25" hidden="1" customHeight="1">
      <c r="A172" s="16" t="s">
        <v>37</v>
      </c>
      <c r="B172" s="14">
        <v>793</v>
      </c>
      <c r="C172" s="15" t="s">
        <v>53</v>
      </c>
      <c r="D172" s="15" t="s">
        <v>122</v>
      </c>
      <c r="E172" s="15" t="s">
        <v>973</v>
      </c>
      <c r="F172" s="15" t="s">
        <v>38</v>
      </c>
      <c r="G172" s="70"/>
      <c r="H172" s="70"/>
      <c r="I172" s="70"/>
      <c r="J172" s="177"/>
      <c r="K172" s="199"/>
      <c r="L172" s="199"/>
      <c r="M172" s="199"/>
      <c r="N172" s="199"/>
      <c r="O172" s="199"/>
      <c r="P172" s="199"/>
      <c r="Q172" s="199"/>
      <c r="R172" s="199"/>
    </row>
    <row r="173" spans="1:18" s="306" customFormat="1" ht="54.75" hidden="1" customHeight="1">
      <c r="A173" s="82" t="s">
        <v>1066</v>
      </c>
      <c r="B173" s="149">
        <v>793</v>
      </c>
      <c r="C173" s="84" t="s">
        <v>53</v>
      </c>
      <c r="D173" s="84" t="s">
        <v>122</v>
      </c>
      <c r="E173" s="84" t="s">
        <v>1067</v>
      </c>
      <c r="F173" s="84"/>
      <c r="G173" s="87">
        <f>G174</f>
        <v>0</v>
      </c>
      <c r="H173" s="87"/>
      <c r="I173" s="87"/>
      <c r="J173" s="177"/>
      <c r="K173" s="199"/>
      <c r="L173" s="199"/>
      <c r="M173" s="199"/>
      <c r="N173" s="199"/>
      <c r="O173" s="199"/>
      <c r="P173" s="199"/>
      <c r="Q173" s="199"/>
      <c r="R173" s="199"/>
    </row>
    <row r="174" spans="1:18" s="306" customFormat="1" ht="27.75" hidden="1" customHeight="1">
      <c r="A174" s="82" t="s">
        <v>322</v>
      </c>
      <c r="B174" s="149">
        <v>793</v>
      </c>
      <c r="C174" s="84" t="s">
        <v>53</v>
      </c>
      <c r="D174" s="84" t="s">
        <v>122</v>
      </c>
      <c r="E174" s="84" t="s">
        <v>1067</v>
      </c>
      <c r="F174" s="84" t="s">
        <v>36</v>
      </c>
      <c r="G174" s="87">
        <f>G175</f>
        <v>0</v>
      </c>
      <c r="H174" s="87">
        <f>H175</f>
        <v>0</v>
      </c>
      <c r="I174" s="87">
        <f>I175</f>
        <v>0</v>
      </c>
      <c r="J174" s="177"/>
      <c r="K174" s="199"/>
      <c r="L174" s="199"/>
      <c r="M174" s="199"/>
      <c r="N174" s="199"/>
      <c r="O174" s="199"/>
      <c r="P174" s="199"/>
      <c r="Q174" s="199"/>
      <c r="R174" s="199"/>
    </row>
    <row r="175" spans="1:18" s="306" customFormat="1" ht="31.5" hidden="1" customHeight="1">
      <c r="A175" s="82" t="s">
        <v>37</v>
      </c>
      <c r="B175" s="149">
        <v>793</v>
      </c>
      <c r="C175" s="84" t="s">
        <v>53</v>
      </c>
      <c r="D175" s="84" t="s">
        <v>122</v>
      </c>
      <c r="E175" s="84" t="s">
        <v>1067</v>
      </c>
      <c r="F175" s="84" t="s">
        <v>38</v>
      </c>
      <c r="G175" s="87">
        <f>'прил 5,'!G1509</f>
        <v>0</v>
      </c>
      <c r="H175" s="87">
        <v>0</v>
      </c>
      <c r="I175" s="87">
        <v>0</v>
      </c>
      <c r="J175" s="177"/>
      <c r="K175" s="199"/>
      <c r="L175" s="199"/>
      <c r="M175" s="199"/>
      <c r="N175" s="199"/>
      <c r="O175" s="199"/>
      <c r="P175" s="199"/>
      <c r="Q175" s="199"/>
      <c r="R175" s="199"/>
    </row>
    <row r="176" spans="1:18" s="18" customFormat="1" ht="86.25" hidden="1" customHeight="1">
      <c r="A176" s="16" t="s">
        <v>881</v>
      </c>
      <c r="B176" s="14">
        <v>793</v>
      </c>
      <c r="C176" s="15" t="s">
        <v>53</v>
      </c>
      <c r="D176" s="15" t="s">
        <v>122</v>
      </c>
      <c r="E176" s="15" t="s">
        <v>104</v>
      </c>
      <c r="F176" s="15"/>
      <c r="G176" s="70">
        <f>G177</f>
        <v>0</v>
      </c>
      <c r="H176" s="70">
        <f t="shared" ref="H176:I176" si="44">H177</f>
        <v>0</v>
      </c>
      <c r="I176" s="70">
        <f t="shared" si="44"/>
        <v>0</v>
      </c>
      <c r="J176" s="176"/>
    </row>
    <row r="177" spans="1:20" s="18" customFormat="1" ht="122.25" hidden="1" customHeight="1">
      <c r="A177" s="80" t="s">
        <v>879</v>
      </c>
      <c r="B177" s="14">
        <v>793</v>
      </c>
      <c r="C177" s="15" t="s">
        <v>53</v>
      </c>
      <c r="D177" s="15" t="s">
        <v>122</v>
      </c>
      <c r="E177" s="15" t="s">
        <v>880</v>
      </c>
      <c r="F177" s="15"/>
      <c r="G177" s="70">
        <f>G178+G180</f>
        <v>0</v>
      </c>
      <c r="H177" s="70">
        <f t="shared" ref="H177:I177" si="45">H178+H180</f>
        <v>0</v>
      </c>
      <c r="I177" s="70">
        <f t="shared" si="45"/>
        <v>0</v>
      </c>
      <c r="J177" s="176"/>
    </row>
    <row r="178" spans="1:20" s="18" customFormat="1" ht="24.75" hidden="1" customHeight="1">
      <c r="A178" s="16" t="s">
        <v>322</v>
      </c>
      <c r="B178" s="49">
        <v>795</v>
      </c>
      <c r="C178" s="15" t="s">
        <v>53</v>
      </c>
      <c r="D178" s="15" t="s">
        <v>122</v>
      </c>
      <c r="E178" s="15" t="s">
        <v>880</v>
      </c>
      <c r="F178" s="15" t="s">
        <v>36</v>
      </c>
      <c r="G178" s="70">
        <f t="shared" ref="G178:I178" si="46">G179</f>
        <v>0</v>
      </c>
      <c r="H178" s="70">
        <f t="shared" si="46"/>
        <v>0</v>
      </c>
      <c r="I178" s="70">
        <f t="shared" si="46"/>
        <v>0</v>
      </c>
      <c r="J178" s="176"/>
    </row>
    <row r="179" spans="1:20" s="18" customFormat="1" ht="30.75" hidden="1" customHeight="1">
      <c r="A179" s="16" t="s">
        <v>37</v>
      </c>
      <c r="B179" s="49">
        <v>795</v>
      </c>
      <c r="C179" s="15" t="s">
        <v>53</v>
      </c>
      <c r="D179" s="15" t="s">
        <v>122</v>
      </c>
      <c r="E179" s="15" t="s">
        <v>880</v>
      </c>
      <c r="F179" s="15" t="s">
        <v>38</v>
      </c>
      <c r="G179" s="70">
        <f>'прил 5,'!G1517</f>
        <v>0</v>
      </c>
      <c r="H179" s="70">
        <f>'прил 5,'!H1517</f>
        <v>0</v>
      </c>
      <c r="I179" s="70">
        <f>'прил 5,'!I1517</f>
        <v>0</v>
      </c>
      <c r="J179" s="176"/>
    </row>
    <row r="180" spans="1:20" s="18" customFormat="1" ht="76.5" hidden="1" customHeight="1">
      <c r="A180" s="50"/>
      <c r="B180" s="14"/>
      <c r="C180" s="15"/>
      <c r="D180" s="15"/>
      <c r="E180" s="15"/>
      <c r="F180" s="15"/>
      <c r="G180" s="70"/>
      <c r="H180" s="70"/>
      <c r="I180" s="70"/>
      <c r="J180" s="176"/>
    </row>
    <row r="181" spans="1:20" s="18" customFormat="1" ht="15" hidden="1" customHeight="1">
      <c r="A181" s="16"/>
      <c r="B181" s="14"/>
      <c r="C181" s="15"/>
      <c r="D181" s="15"/>
      <c r="E181" s="15"/>
      <c r="F181" s="15"/>
      <c r="G181" s="70"/>
      <c r="H181" s="70"/>
      <c r="I181" s="70"/>
      <c r="J181" s="176"/>
    </row>
    <row r="182" spans="1:20" s="18" customFormat="1" ht="32.25" hidden="1" customHeight="1">
      <c r="A182" s="16"/>
      <c r="B182" s="14"/>
      <c r="C182" s="15"/>
      <c r="D182" s="15"/>
      <c r="E182" s="15"/>
      <c r="F182" s="15"/>
      <c r="G182" s="70"/>
      <c r="H182" s="70"/>
      <c r="I182" s="70"/>
      <c r="J182" s="176"/>
    </row>
    <row r="183" spans="1:20" s="18" customFormat="1" ht="106.5" hidden="1" customHeight="1">
      <c r="A183" s="16" t="s">
        <v>953</v>
      </c>
      <c r="B183" s="14">
        <v>793</v>
      </c>
      <c r="C183" s="15" t="s">
        <v>53</v>
      </c>
      <c r="D183" s="15" t="s">
        <v>122</v>
      </c>
      <c r="E183" s="15" t="s">
        <v>954</v>
      </c>
      <c r="F183" s="15"/>
      <c r="G183" s="70">
        <f>G184</f>
        <v>0</v>
      </c>
      <c r="H183" s="70">
        <f>H184</f>
        <v>0</v>
      </c>
      <c r="I183" s="70">
        <f>I184</f>
        <v>0</v>
      </c>
      <c r="J183" s="177"/>
      <c r="K183" s="199"/>
      <c r="L183" s="199"/>
      <c r="M183" s="199"/>
      <c r="N183" s="199"/>
      <c r="O183" s="199"/>
      <c r="P183" s="199"/>
      <c r="Q183" s="199"/>
      <c r="R183" s="199"/>
    </row>
    <row r="184" spans="1:20" s="18" customFormat="1" ht="106.5" hidden="1" customHeight="1">
      <c r="A184" s="16" t="s">
        <v>935</v>
      </c>
      <c r="B184" s="14">
        <v>793</v>
      </c>
      <c r="C184" s="15" t="s">
        <v>53</v>
      </c>
      <c r="D184" s="15" t="s">
        <v>122</v>
      </c>
      <c r="E184" s="15" t="s">
        <v>952</v>
      </c>
      <c r="F184" s="15"/>
      <c r="G184" s="70">
        <f>G187+G185</f>
        <v>0</v>
      </c>
      <c r="H184" s="70">
        <f t="shared" ref="H184:I184" si="47">H187</f>
        <v>0</v>
      </c>
      <c r="I184" s="70">
        <f t="shared" si="47"/>
        <v>0</v>
      </c>
      <c r="J184" s="177"/>
      <c r="K184" s="199"/>
      <c r="L184" s="199"/>
      <c r="M184" s="199"/>
      <c r="N184" s="199"/>
      <c r="O184" s="199"/>
      <c r="P184" s="199"/>
      <c r="Q184" s="199"/>
      <c r="R184" s="199"/>
    </row>
    <row r="185" spans="1:20" s="18" customFormat="1" ht="27.75" hidden="1" customHeight="1">
      <c r="A185" s="82" t="s">
        <v>322</v>
      </c>
      <c r="B185" s="149">
        <v>793</v>
      </c>
      <c r="C185" s="84" t="s">
        <v>53</v>
      </c>
      <c r="D185" s="84" t="s">
        <v>122</v>
      </c>
      <c r="E185" s="84" t="s">
        <v>952</v>
      </c>
      <c r="F185" s="84" t="s">
        <v>36</v>
      </c>
      <c r="G185" s="87">
        <f>G186</f>
        <v>0</v>
      </c>
      <c r="H185" s="87">
        <f t="shared" ref="H185:I185" si="48">H186</f>
        <v>0</v>
      </c>
      <c r="I185" s="87">
        <f t="shared" si="48"/>
        <v>0</v>
      </c>
      <c r="J185" s="177"/>
      <c r="K185" s="199"/>
      <c r="L185" s="199"/>
      <c r="M185" s="199"/>
      <c r="N185" s="199"/>
      <c r="O185" s="199"/>
      <c r="P185" s="199"/>
      <c r="Q185" s="199"/>
      <c r="R185" s="199"/>
    </row>
    <row r="186" spans="1:20" s="18" customFormat="1" ht="31.5" hidden="1" customHeight="1">
      <c r="A186" s="82" t="s">
        <v>37</v>
      </c>
      <c r="B186" s="149">
        <v>793</v>
      </c>
      <c r="C186" s="84" t="s">
        <v>53</v>
      </c>
      <c r="D186" s="84" t="s">
        <v>122</v>
      </c>
      <c r="E186" s="84" t="s">
        <v>952</v>
      </c>
      <c r="F186" s="84" t="s">
        <v>38</v>
      </c>
      <c r="G186" s="87"/>
      <c r="H186" s="87">
        <v>0</v>
      </c>
      <c r="I186" s="87">
        <v>0</v>
      </c>
      <c r="J186" s="177"/>
      <c r="K186" s="199"/>
      <c r="L186" s="199"/>
      <c r="M186" s="199"/>
      <c r="N186" s="199"/>
      <c r="O186" s="199"/>
      <c r="P186" s="199"/>
      <c r="Q186" s="199"/>
      <c r="R186" s="199"/>
    </row>
    <row r="187" spans="1:20" s="18" customFormat="1" ht="27.75" hidden="1" customHeight="1">
      <c r="A187" s="16" t="s">
        <v>95</v>
      </c>
      <c r="B187" s="14">
        <v>793</v>
      </c>
      <c r="C187" s="15" t="s">
        <v>53</v>
      </c>
      <c r="D187" s="15" t="s">
        <v>122</v>
      </c>
      <c r="E187" s="15" t="s">
        <v>952</v>
      </c>
      <c r="F187" s="15" t="s">
        <v>346</v>
      </c>
      <c r="G187" s="70">
        <f>G188</f>
        <v>0</v>
      </c>
      <c r="H187" s="70">
        <f t="shared" ref="H187:I187" si="49">H188</f>
        <v>0</v>
      </c>
      <c r="I187" s="70">
        <f t="shared" si="49"/>
        <v>0</v>
      </c>
      <c r="J187" s="177"/>
      <c r="K187" s="199"/>
      <c r="L187" s="199"/>
      <c r="M187" s="199"/>
      <c r="N187" s="199"/>
      <c r="O187" s="199"/>
      <c r="P187" s="199"/>
      <c r="Q187" s="199"/>
      <c r="R187" s="199"/>
    </row>
    <row r="188" spans="1:20" s="18" customFormat="1" ht="15" hidden="1" customHeight="1">
      <c r="A188" s="16" t="s">
        <v>347</v>
      </c>
      <c r="B188" s="14">
        <v>793</v>
      </c>
      <c r="C188" s="15" t="s">
        <v>53</v>
      </c>
      <c r="D188" s="15" t="s">
        <v>122</v>
      </c>
      <c r="E188" s="15" t="s">
        <v>952</v>
      </c>
      <c r="F188" s="15" t="s">
        <v>348</v>
      </c>
      <c r="G188" s="70">
        <f>'прил 5,'!G1513</f>
        <v>0</v>
      </c>
      <c r="H188" s="70">
        <v>0</v>
      </c>
      <c r="I188" s="70">
        <v>0</v>
      </c>
      <c r="J188" s="177"/>
      <c r="K188" s="199"/>
      <c r="L188" s="199"/>
      <c r="M188" s="199"/>
      <c r="N188" s="199"/>
      <c r="O188" s="199"/>
      <c r="P188" s="199"/>
      <c r="Q188" s="199"/>
      <c r="R188" s="199"/>
    </row>
    <row r="189" spans="1:20" s="46" customFormat="1" ht="18" customHeight="1">
      <c r="A189" s="16" t="s">
        <v>342</v>
      </c>
      <c r="B189" s="14">
        <v>793</v>
      </c>
      <c r="C189" s="15" t="s">
        <v>53</v>
      </c>
      <c r="D189" s="15" t="s">
        <v>43</v>
      </c>
      <c r="E189" s="15" t="s">
        <v>96</v>
      </c>
      <c r="F189" s="15"/>
      <c r="G189" s="87">
        <f>G190+G193+G196+G282</f>
        <v>2200000</v>
      </c>
      <c r="H189" s="87">
        <f t="shared" ref="H189:I189" si="50">H190</f>
        <v>2200000</v>
      </c>
      <c r="I189" s="87">
        <f t="shared" si="50"/>
        <v>2200000</v>
      </c>
      <c r="J189" s="110">
        <v>2835500</v>
      </c>
      <c r="P189" s="110"/>
      <c r="Q189" s="110"/>
      <c r="R189" s="110"/>
      <c r="S189" s="110"/>
      <c r="T189" s="110"/>
    </row>
    <row r="190" spans="1:20" s="46" customFormat="1" ht="44.25" customHeight="1">
      <c r="A190" s="16" t="s">
        <v>337</v>
      </c>
      <c r="B190" s="14">
        <v>793</v>
      </c>
      <c r="C190" s="15" t="s">
        <v>53</v>
      </c>
      <c r="D190" s="15" t="s">
        <v>43</v>
      </c>
      <c r="E190" s="15" t="s">
        <v>336</v>
      </c>
      <c r="F190" s="15"/>
      <c r="G190" s="87">
        <f t="shared" ref="G190:I191" si="51">G191</f>
        <v>2200000</v>
      </c>
      <c r="H190" s="87">
        <f t="shared" si="51"/>
        <v>2200000</v>
      </c>
      <c r="I190" s="87">
        <f t="shared" si="51"/>
        <v>2200000</v>
      </c>
      <c r="J190" s="110">
        <v>10491350</v>
      </c>
      <c r="P190" s="110"/>
      <c r="Q190" s="110"/>
      <c r="R190" s="110"/>
      <c r="S190" s="110"/>
      <c r="T190" s="110"/>
    </row>
    <row r="191" spans="1:20" s="46" customFormat="1" ht="15.75" customHeight="1">
      <c r="A191" s="16" t="s">
        <v>322</v>
      </c>
      <c r="B191" s="14">
        <v>793</v>
      </c>
      <c r="C191" s="15" t="s">
        <v>53</v>
      </c>
      <c r="D191" s="15" t="s">
        <v>43</v>
      </c>
      <c r="E191" s="15" t="s">
        <v>336</v>
      </c>
      <c r="F191" s="15" t="s">
        <v>36</v>
      </c>
      <c r="G191" s="87">
        <f t="shared" si="51"/>
        <v>2200000</v>
      </c>
      <c r="H191" s="87">
        <f t="shared" si="51"/>
        <v>2200000</v>
      </c>
      <c r="I191" s="87">
        <f t="shared" si="51"/>
        <v>2200000</v>
      </c>
      <c r="J191" s="110">
        <v>15028150</v>
      </c>
      <c r="P191" s="110"/>
      <c r="Q191" s="110"/>
      <c r="R191" s="110"/>
      <c r="S191" s="110"/>
      <c r="T191" s="110"/>
    </row>
    <row r="192" spans="1:20" s="46" customFormat="1" ht="44.25" customHeight="1">
      <c r="A192" s="16" t="s">
        <v>37</v>
      </c>
      <c r="B192" s="14">
        <v>793</v>
      </c>
      <c r="C192" s="15" t="s">
        <v>53</v>
      </c>
      <c r="D192" s="15" t="s">
        <v>43</v>
      </c>
      <c r="E192" s="15" t="s">
        <v>336</v>
      </c>
      <c r="F192" s="15" t="s">
        <v>38</v>
      </c>
      <c r="G192" s="70">
        <f>'прил 5,'!G1485</f>
        <v>2200000</v>
      </c>
      <c r="H192" s="70">
        <f>'прил 5,'!H1485</f>
        <v>2200000</v>
      </c>
      <c r="I192" s="70">
        <f>'прил 5,'!I1485</f>
        <v>2200000</v>
      </c>
      <c r="J192" s="110">
        <v>5548000</v>
      </c>
      <c r="P192" s="110"/>
      <c r="Q192" s="110"/>
      <c r="R192" s="110"/>
      <c r="S192" s="110"/>
      <c r="T192" s="110"/>
    </row>
    <row r="193" spans="1:20" s="46" customFormat="1" ht="75" hidden="1" customHeight="1">
      <c r="A193" s="82" t="s">
        <v>685</v>
      </c>
      <c r="B193" s="14">
        <v>793</v>
      </c>
      <c r="C193" s="15" t="s">
        <v>53</v>
      </c>
      <c r="D193" s="15" t="s">
        <v>43</v>
      </c>
      <c r="E193" s="15" t="s">
        <v>684</v>
      </c>
      <c r="F193" s="15"/>
      <c r="G193" s="70">
        <f t="shared" ref="G193:I194" si="52">G194</f>
        <v>0</v>
      </c>
      <c r="H193" s="70">
        <f t="shared" si="52"/>
        <v>0</v>
      </c>
      <c r="I193" s="70">
        <f t="shared" si="52"/>
        <v>0</v>
      </c>
      <c r="P193" s="110"/>
      <c r="Q193" s="110"/>
      <c r="R193" s="110"/>
      <c r="S193" s="110"/>
      <c r="T193" s="110"/>
    </row>
    <row r="194" spans="1:20" s="46" customFormat="1" ht="27.75" hidden="1" customHeight="1">
      <c r="A194" s="82" t="s">
        <v>449</v>
      </c>
      <c r="B194" s="14">
        <v>793</v>
      </c>
      <c r="C194" s="15" t="s">
        <v>53</v>
      </c>
      <c r="D194" s="15" t="s">
        <v>43</v>
      </c>
      <c r="E194" s="15" t="s">
        <v>684</v>
      </c>
      <c r="F194" s="15" t="s">
        <v>63</v>
      </c>
      <c r="G194" s="70">
        <f t="shared" si="52"/>
        <v>0</v>
      </c>
      <c r="H194" s="70">
        <f t="shared" si="52"/>
        <v>0</v>
      </c>
      <c r="I194" s="70">
        <f t="shared" si="52"/>
        <v>0</v>
      </c>
      <c r="P194" s="110"/>
      <c r="Q194" s="110"/>
      <c r="R194" s="110"/>
      <c r="S194" s="110"/>
      <c r="T194" s="110"/>
    </row>
    <row r="195" spans="1:20" s="46" customFormat="1" ht="31.5" hidden="1" customHeight="1">
      <c r="A195" s="82" t="s">
        <v>37</v>
      </c>
      <c r="B195" s="14">
        <v>793</v>
      </c>
      <c r="C195" s="15" t="s">
        <v>53</v>
      </c>
      <c r="D195" s="15" t="s">
        <v>43</v>
      </c>
      <c r="E195" s="15" t="s">
        <v>684</v>
      </c>
      <c r="F195" s="15" t="s">
        <v>340</v>
      </c>
      <c r="G195" s="70"/>
      <c r="H195" s="70">
        <v>0</v>
      </c>
      <c r="I195" s="70">
        <v>0</v>
      </c>
      <c r="P195" s="110"/>
      <c r="Q195" s="110"/>
      <c r="R195" s="110"/>
      <c r="S195" s="110"/>
      <c r="T195" s="110"/>
    </row>
    <row r="196" spans="1:20" s="46" customFormat="1" ht="75" hidden="1" customHeight="1">
      <c r="A196" s="82" t="s">
        <v>758</v>
      </c>
      <c r="B196" s="14">
        <v>793</v>
      </c>
      <c r="C196" s="15" t="s">
        <v>53</v>
      </c>
      <c r="D196" s="15" t="s">
        <v>43</v>
      </c>
      <c r="E196" s="15" t="s">
        <v>757</v>
      </c>
      <c r="F196" s="15"/>
      <c r="G196" s="70">
        <f t="shared" ref="G196:I197" si="53">G197</f>
        <v>0</v>
      </c>
      <c r="H196" s="70">
        <f t="shared" si="53"/>
        <v>0</v>
      </c>
      <c r="I196" s="70">
        <f t="shared" si="53"/>
        <v>0</v>
      </c>
      <c r="P196" s="110"/>
      <c r="Q196" s="110"/>
      <c r="R196" s="110"/>
      <c r="S196" s="110"/>
      <c r="T196" s="110"/>
    </row>
    <row r="197" spans="1:20" s="46" customFormat="1" ht="27.75" hidden="1" customHeight="1">
      <c r="A197" s="82" t="s">
        <v>449</v>
      </c>
      <c r="B197" s="14">
        <v>793</v>
      </c>
      <c r="C197" s="15" t="s">
        <v>53</v>
      </c>
      <c r="D197" s="15" t="s">
        <v>43</v>
      </c>
      <c r="E197" s="15" t="s">
        <v>757</v>
      </c>
      <c r="F197" s="15" t="s">
        <v>36</v>
      </c>
      <c r="G197" s="70">
        <f t="shared" si="53"/>
        <v>0</v>
      </c>
      <c r="H197" s="70">
        <f t="shared" si="53"/>
        <v>0</v>
      </c>
      <c r="I197" s="70">
        <f t="shared" si="53"/>
        <v>0</v>
      </c>
      <c r="P197" s="110"/>
      <c r="Q197" s="110"/>
      <c r="R197" s="110"/>
      <c r="S197" s="110"/>
      <c r="T197" s="110"/>
    </row>
    <row r="198" spans="1:20" s="46" customFormat="1" ht="31.5" hidden="1" customHeight="1">
      <c r="A198" s="82" t="s">
        <v>37</v>
      </c>
      <c r="B198" s="14">
        <v>793</v>
      </c>
      <c r="C198" s="15" t="s">
        <v>53</v>
      </c>
      <c r="D198" s="15" t="s">
        <v>43</v>
      </c>
      <c r="E198" s="15" t="s">
        <v>757</v>
      </c>
      <c r="F198" s="15" t="s">
        <v>38</v>
      </c>
      <c r="G198" s="70"/>
      <c r="H198" s="70">
        <v>0</v>
      </c>
      <c r="I198" s="70">
        <v>0</v>
      </c>
      <c r="P198" s="110"/>
      <c r="Q198" s="110"/>
      <c r="R198" s="110"/>
      <c r="S198" s="110"/>
      <c r="T198" s="110"/>
    </row>
    <row r="199" spans="1:20" s="3" customFormat="1" ht="20.25" hidden="1" customHeight="1">
      <c r="A199" s="77" t="s">
        <v>170</v>
      </c>
      <c r="B199" s="49">
        <v>795</v>
      </c>
      <c r="C199" s="15" t="s">
        <v>53</v>
      </c>
      <c r="D199" s="15" t="s">
        <v>122</v>
      </c>
      <c r="E199" s="15"/>
      <c r="F199" s="15"/>
      <c r="G199" s="129">
        <f>G159-G189</f>
        <v>72617518</v>
      </c>
      <c r="H199" s="129">
        <f>H159-H189</f>
        <v>57310873</v>
      </c>
      <c r="I199" s="129">
        <f>I159-I189</f>
        <v>59165340</v>
      </c>
      <c r="J199" s="111">
        <f>SUM(J159:J192)</f>
        <v>35403000</v>
      </c>
      <c r="P199" s="111"/>
      <c r="Q199" s="111"/>
      <c r="R199" s="111"/>
      <c r="S199" s="111"/>
      <c r="T199" s="111"/>
    </row>
    <row r="200" spans="1:20" s="18" customFormat="1" ht="27" hidden="1" customHeight="1">
      <c r="A200" s="16" t="s">
        <v>473</v>
      </c>
      <c r="B200" s="49">
        <v>795</v>
      </c>
      <c r="C200" s="15" t="s">
        <v>53</v>
      </c>
      <c r="D200" s="15" t="s">
        <v>122</v>
      </c>
      <c r="E200" s="15" t="s">
        <v>233</v>
      </c>
      <c r="F200" s="15"/>
      <c r="G200" s="87" t="e">
        <f>G207+G237+#REF!+#REF!+#REF!+#REF!+#REF!+G201+#REF!+#REF!+#REF!</f>
        <v>#REF!</v>
      </c>
      <c r="H200" s="87" t="e">
        <f>H207+H237+#REF!+#REF!+#REF!+#REF!+#REF!+H201+#REF!+#REF!</f>
        <v>#REF!</v>
      </c>
      <c r="I200" s="87" t="e">
        <f>I207+I237+#REF!+#REF!+#REF!+#REF!+#REF!+I201+#REF!+#REF!</f>
        <v>#REF!</v>
      </c>
      <c r="J200" s="17"/>
      <c r="P200" s="17"/>
      <c r="Q200" s="17"/>
      <c r="R200" s="17"/>
      <c r="S200" s="17"/>
      <c r="T200" s="17"/>
    </row>
    <row r="201" spans="1:20" s="18" customFormat="1" ht="39.75" hidden="1" customHeight="1">
      <c r="A201" s="16" t="s">
        <v>396</v>
      </c>
      <c r="B201" s="49">
        <v>795</v>
      </c>
      <c r="C201" s="15" t="s">
        <v>53</v>
      </c>
      <c r="D201" s="15" t="s">
        <v>122</v>
      </c>
      <c r="E201" s="15" t="s">
        <v>395</v>
      </c>
      <c r="F201" s="15"/>
      <c r="G201" s="87">
        <f t="shared" ref="G201:I202" si="54">G202</f>
        <v>0</v>
      </c>
      <c r="H201" s="87">
        <f t="shared" si="54"/>
        <v>0</v>
      </c>
      <c r="I201" s="87">
        <f t="shared" si="54"/>
        <v>0</v>
      </c>
      <c r="J201" s="17"/>
      <c r="P201" s="17"/>
      <c r="Q201" s="17"/>
      <c r="R201" s="17"/>
      <c r="S201" s="17"/>
      <c r="T201" s="17"/>
    </row>
    <row r="202" spans="1:20" s="18" customFormat="1" ht="27" hidden="1" customHeight="1">
      <c r="A202" s="16" t="s">
        <v>155</v>
      </c>
      <c r="B202" s="49">
        <v>795</v>
      </c>
      <c r="C202" s="15" t="s">
        <v>53</v>
      </c>
      <c r="D202" s="15" t="s">
        <v>122</v>
      </c>
      <c r="E202" s="15" t="s">
        <v>395</v>
      </c>
      <c r="F202" s="15" t="s">
        <v>156</v>
      </c>
      <c r="G202" s="87">
        <f t="shared" si="54"/>
        <v>0</v>
      </c>
      <c r="H202" s="87">
        <f t="shared" si="54"/>
        <v>0</v>
      </c>
      <c r="I202" s="87">
        <f t="shared" si="54"/>
        <v>0</v>
      </c>
      <c r="J202" s="17"/>
      <c r="P202" s="17"/>
      <c r="Q202" s="17"/>
      <c r="R202" s="17"/>
      <c r="S202" s="17"/>
      <c r="T202" s="17"/>
    </row>
    <row r="203" spans="1:20" s="18" customFormat="1" ht="27" hidden="1" customHeight="1">
      <c r="A203" s="16" t="s">
        <v>168</v>
      </c>
      <c r="B203" s="49">
        <v>795</v>
      </c>
      <c r="C203" s="15" t="s">
        <v>53</v>
      </c>
      <c r="D203" s="15" t="s">
        <v>122</v>
      </c>
      <c r="E203" s="15" t="s">
        <v>395</v>
      </c>
      <c r="F203" s="15" t="s">
        <v>169</v>
      </c>
      <c r="G203" s="87"/>
      <c r="H203" s="87"/>
      <c r="I203" s="87"/>
      <c r="J203" s="17"/>
      <c r="P203" s="17"/>
      <c r="Q203" s="17"/>
      <c r="R203" s="17"/>
      <c r="S203" s="17"/>
      <c r="T203" s="17"/>
    </row>
    <row r="204" spans="1:20" s="18" customFormat="1" ht="27" hidden="1" customHeight="1">
      <c r="A204" s="16"/>
      <c r="B204" s="49"/>
      <c r="C204" s="15"/>
      <c r="D204" s="15"/>
      <c r="E204" s="15"/>
      <c r="F204" s="15"/>
      <c r="G204" s="87"/>
      <c r="H204" s="87"/>
      <c r="I204" s="87"/>
      <c r="J204" s="17"/>
      <c r="P204" s="17"/>
      <c r="Q204" s="17"/>
      <c r="R204" s="17"/>
      <c r="S204" s="17"/>
      <c r="T204" s="17"/>
    </row>
    <row r="205" spans="1:20" s="18" customFormat="1" ht="27" hidden="1" customHeight="1">
      <c r="A205" s="16"/>
      <c r="B205" s="49"/>
      <c r="C205" s="15"/>
      <c r="D205" s="15"/>
      <c r="E205" s="15"/>
      <c r="F205" s="15"/>
      <c r="G205" s="87"/>
      <c r="H205" s="87"/>
      <c r="I205" s="87"/>
      <c r="J205" s="17"/>
      <c r="P205" s="17"/>
      <c r="Q205" s="17"/>
      <c r="R205" s="17"/>
      <c r="S205" s="17"/>
      <c r="T205" s="17"/>
    </row>
    <row r="206" spans="1:20" s="18" customFormat="1" ht="27" hidden="1" customHeight="1">
      <c r="A206" s="16"/>
      <c r="B206" s="49"/>
      <c r="C206" s="15"/>
      <c r="D206" s="15"/>
      <c r="E206" s="15"/>
      <c r="F206" s="15"/>
      <c r="G206" s="87"/>
      <c r="H206" s="87"/>
      <c r="I206" s="87"/>
      <c r="J206" s="17"/>
      <c r="P206" s="17"/>
      <c r="Q206" s="17"/>
      <c r="R206" s="17"/>
      <c r="S206" s="17"/>
      <c r="T206" s="17"/>
    </row>
    <row r="207" spans="1:20" s="18" customFormat="1" ht="66" hidden="1" customHeight="1">
      <c r="A207" s="50" t="s">
        <v>102</v>
      </c>
      <c r="B207" s="14">
        <v>793</v>
      </c>
      <c r="C207" s="15" t="s">
        <v>53</v>
      </c>
      <c r="D207" s="15" t="s">
        <v>122</v>
      </c>
      <c r="E207" s="15" t="s">
        <v>100</v>
      </c>
      <c r="F207" s="15"/>
      <c r="G207" s="70">
        <f t="shared" ref="G207:I207" si="55">G211+G214+G227+G222+G219+G234+G208</f>
        <v>0</v>
      </c>
      <c r="H207" s="70">
        <f t="shared" si="55"/>
        <v>0</v>
      </c>
      <c r="I207" s="70">
        <f t="shared" si="55"/>
        <v>0</v>
      </c>
      <c r="J207" s="17"/>
      <c r="L207" s="17">
        <f>G218+G233+G242+G251+G257</f>
        <v>0</v>
      </c>
      <c r="P207" s="17"/>
      <c r="Q207" s="17"/>
      <c r="R207" s="17"/>
      <c r="S207" s="17"/>
      <c r="T207" s="17"/>
    </row>
    <row r="208" spans="1:20" s="18" customFormat="1" ht="76.5" hidden="1" customHeight="1">
      <c r="A208" s="50" t="s">
        <v>651</v>
      </c>
      <c r="B208" s="49">
        <v>795</v>
      </c>
      <c r="C208" s="15" t="s">
        <v>53</v>
      </c>
      <c r="D208" s="15" t="s">
        <v>122</v>
      </c>
      <c r="E208" s="15" t="s">
        <v>650</v>
      </c>
      <c r="F208" s="15"/>
      <c r="G208" s="70">
        <f t="shared" ref="G208:I209" si="56">G209</f>
        <v>0</v>
      </c>
      <c r="H208" s="70">
        <f t="shared" si="56"/>
        <v>0</v>
      </c>
      <c r="I208" s="70">
        <f t="shared" si="56"/>
        <v>0</v>
      </c>
      <c r="P208" s="17"/>
      <c r="Q208" s="17"/>
      <c r="R208" s="17"/>
      <c r="S208" s="17"/>
      <c r="T208" s="17"/>
    </row>
    <row r="209" spans="1:20" s="18" customFormat="1" ht="15" hidden="1" customHeight="1">
      <c r="A209" s="16" t="s">
        <v>322</v>
      </c>
      <c r="B209" s="49">
        <v>795</v>
      </c>
      <c r="C209" s="15" t="s">
        <v>53</v>
      </c>
      <c r="D209" s="15" t="s">
        <v>122</v>
      </c>
      <c r="E209" s="15" t="s">
        <v>650</v>
      </c>
      <c r="F209" s="15" t="s">
        <v>36</v>
      </c>
      <c r="G209" s="70">
        <f t="shared" si="56"/>
        <v>0</v>
      </c>
      <c r="H209" s="70">
        <f t="shared" si="56"/>
        <v>0</v>
      </c>
      <c r="I209" s="70">
        <f t="shared" si="56"/>
        <v>0</v>
      </c>
      <c r="P209" s="17"/>
      <c r="Q209" s="17"/>
      <c r="R209" s="17"/>
      <c r="S209" s="17"/>
      <c r="T209" s="17"/>
    </row>
    <row r="210" spans="1:20" s="18" customFormat="1" ht="32.25" hidden="1" customHeight="1">
      <c r="A210" s="16" t="s">
        <v>37</v>
      </c>
      <c r="B210" s="49">
        <v>795</v>
      </c>
      <c r="C210" s="15" t="s">
        <v>53</v>
      </c>
      <c r="D210" s="15" t="s">
        <v>122</v>
      </c>
      <c r="E210" s="15" t="s">
        <v>650</v>
      </c>
      <c r="F210" s="15" t="s">
        <v>38</v>
      </c>
      <c r="G210" s="70">
        <f>'прил 5,'!G2037</f>
        <v>0</v>
      </c>
      <c r="H210" s="70">
        <f>'прил 5,'!H2037</f>
        <v>0</v>
      </c>
      <c r="I210" s="70">
        <f>'прил 5,'!I2037</f>
        <v>0</v>
      </c>
      <c r="J210" s="18" t="s">
        <v>458</v>
      </c>
      <c r="L210" s="18">
        <v>26808448</v>
      </c>
      <c r="P210" s="17"/>
      <c r="Q210" s="17"/>
      <c r="R210" s="17"/>
      <c r="S210" s="17"/>
      <c r="T210" s="17"/>
    </row>
    <row r="211" spans="1:20" s="18" customFormat="1" ht="53.25" hidden="1" customHeight="1">
      <c r="A211" s="50" t="s">
        <v>103</v>
      </c>
      <c r="B211" s="49">
        <v>795</v>
      </c>
      <c r="C211" s="15" t="s">
        <v>53</v>
      </c>
      <c r="D211" s="15" t="s">
        <v>122</v>
      </c>
      <c r="E211" s="15" t="s">
        <v>101</v>
      </c>
      <c r="F211" s="15"/>
      <c r="G211" s="87">
        <f t="shared" ref="G211:I212" si="57">G212</f>
        <v>0</v>
      </c>
      <c r="H211" s="87">
        <f t="shared" si="57"/>
        <v>0</v>
      </c>
      <c r="I211" s="87">
        <f t="shared" si="57"/>
        <v>0</v>
      </c>
      <c r="J211" s="17"/>
      <c r="P211" s="17"/>
      <c r="Q211" s="17"/>
      <c r="R211" s="17"/>
      <c r="S211" s="17"/>
      <c r="T211" s="17"/>
    </row>
    <row r="212" spans="1:20" s="18" customFormat="1" ht="18" hidden="1" customHeight="1">
      <c r="A212" s="16" t="s">
        <v>322</v>
      </c>
      <c r="B212" s="49">
        <v>795</v>
      </c>
      <c r="C212" s="15" t="s">
        <v>53</v>
      </c>
      <c r="D212" s="15" t="s">
        <v>122</v>
      </c>
      <c r="E212" s="15" t="s">
        <v>101</v>
      </c>
      <c r="F212" s="15" t="s">
        <v>36</v>
      </c>
      <c r="G212" s="87">
        <f t="shared" si="57"/>
        <v>0</v>
      </c>
      <c r="H212" s="87">
        <f t="shared" si="57"/>
        <v>0</v>
      </c>
      <c r="I212" s="87">
        <f t="shared" si="57"/>
        <v>0</v>
      </c>
      <c r="J212" s="17"/>
      <c r="P212" s="17"/>
      <c r="Q212" s="17"/>
      <c r="R212" s="17"/>
      <c r="S212" s="17"/>
      <c r="T212" s="17"/>
    </row>
    <row r="213" spans="1:20" s="18" customFormat="1" ht="57.75" hidden="1" customHeight="1">
      <c r="A213" s="16" t="s">
        <v>37</v>
      </c>
      <c r="B213" s="49">
        <v>795</v>
      </c>
      <c r="C213" s="15" t="s">
        <v>53</v>
      </c>
      <c r="D213" s="15" t="s">
        <v>122</v>
      </c>
      <c r="E213" s="15" t="s">
        <v>101</v>
      </c>
      <c r="F213" s="15" t="s">
        <v>38</v>
      </c>
      <c r="G213" s="70">
        <f>'прил 5,'!G2040</f>
        <v>0</v>
      </c>
      <c r="H213" s="70">
        <f>'прил 5,'!H2040</f>
        <v>0</v>
      </c>
      <c r="I213" s="70">
        <f>'прил 5,'!I2040</f>
        <v>0</v>
      </c>
      <c r="J213" s="17"/>
      <c r="P213" s="17"/>
      <c r="Q213" s="17"/>
      <c r="R213" s="17"/>
      <c r="S213" s="17"/>
      <c r="T213" s="17"/>
    </row>
    <row r="214" spans="1:20" ht="80.25" hidden="1" customHeight="1">
      <c r="A214" s="50" t="s">
        <v>102</v>
      </c>
      <c r="B214" s="49">
        <v>795</v>
      </c>
      <c r="C214" s="15" t="s">
        <v>53</v>
      </c>
      <c r="D214" s="15" t="s">
        <v>122</v>
      </c>
      <c r="E214" s="15" t="s">
        <v>131</v>
      </c>
      <c r="F214" s="15"/>
      <c r="G214" s="70">
        <f>G217</f>
        <v>0</v>
      </c>
      <c r="H214" s="70">
        <f t="shared" ref="H214:I214" si="58">H217</f>
        <v>0</v>
      </c>
      <c r="I214" s="70">
        <f t="shared" si="58"/>
        <v>0</v>
      </c>
    </row>
    <row r="215" spans="1:20" s="18" customFormat="1" ht="15.75" hidden="1" customHeight="1">
      <c r="A215" s="16" t="s">
        <v>62</v>
      </c>
      <c r="B215" s="49">
        <v>795</v>
      </c>
      <c r="C215" s="15" t="s">
        <v>53</v>
      </c>
      <c r="D215" s="15" t="s">
        <v>122</v>
      </c>
      <c r="E215" s="15" t="s">
        <v>129</v>
      </c>
      <c r="F215" s="15" t="s">
        <v>63</v>
      </c>
      <c r="G215" s="70" t="e">
        <f>G216</f>
        <v>#REF!</v>
      </c>
      <c r="H215" s="70" t="e">
        <f>H216</f>
        <v>#REF!</v>
      </c>
      <c r="I215" s="70" t="e">
        <f>I216</f>
        <v>#REF!</v>
      </c>
      <c r="J215" s="17"/>
      <c r="P215" s="17"/>
      <c r="Q215" s="17"/>
      <c r="R215" s="17"/>
      <c r="S215" s="17"/>
      <c r="T215" s="17"/>
    </row>
    <row r="216" spans="1:20" s="18" customFormat="1" ht="15.75" hidden="1" customHeight="1">
      <c r="A216" s="16" t="s">
        <v>178</v>
      </c>
      <c r="B216" s="49">
        <v>795</v>
      </c>
      <c r="C216" s="15" t="s">
        <v>53</v>
      </c>
      <c r="D216" s="15" t="s">
        <v>122</v>
      </c>
      <c r="E216" s="15" t="s">
        <v>129</v>
      </c>
      <c r="F216" s="15" t="s">
        <v>179</v>
      </c>
      <c r="G216" s="70" t="e">
        <f>'прил 5,'!#REF!</f>
        <v>#REF!</v>
      </c>
      <c r="H216" s="70" t="e">
        <f>'прил 5,'!#REF!</f>
        <v>#REF!</v>
      </c>
      <c r="I216" s="70" t="e">
        <f>'прил 5,'!#REF!</f>
        <v>#REF!</v>
      </c>
      <c r="J216" s="17"/>
      <c r="P216" s="17"/>
      <c r="Q216" s="17"/>
      <c r="R216" s="17"/>
      <c r="S216" s="17"/>
      <c r="T216" s="17"/>
    </row>
    <row r="217" spans="1:20" ht="15" hidden="1" customHeight="1">
      <c r="A217" s="16" t="s">
        <v>155</v>
      </c>
      <c r="B217" s="49">
        <v>795</v>
      </c>
      <c r="C217" s="15" t="s">
        <v>53</v>
      </c>
      <c r="D217" s="15" t="s">
        <v>122</v>
      </c>
      <c r="E217" s="15" t="s">
        <v>129</v>
      </c>
      <c r="F217" s="15" t="s">
        <v>156</v>
      </c>
      <c r="G217" s="70">
        <f>G218</f>
        <v>0</v>
      </c>
      <c r="H217" s="70">
        <f>H218</f>
        <v>0</v>
      </c>
      <c r="I217" s="70">
        <f>I218</f>
        <v>0</v>
      </c>
    </row>
    <row r="218" spans="1:20" ht="15" hidden="1" customHeight="1">
      <c r="A218" s="16" t="s">
        <v>176</v>
      </c>
      <c r="B218" s="49">
        <v>795</v>
      </c>
      <c r="C218" s="15" t="s">
        <v>53</v>
      </c>
      <c r="D218" s="15" t="s">
        <v>122</v>
      </c>
      <c r="E218" s="15" t="s">
        <v>129</v>
      </c>
      <c r="F218" s="15" t="s">
        <v>177</v>
      </c>
      <c r="G218" s="70">
        <f>'прил 5,'!G2043</f>
        <v>0</v>
      </c>
      <c r="H218" s="70">
        <f>'прил 5,'!H2043</f>
        <v>0</v>
      </c>
      <c r="I218" s="70">
        <f>'прил 5,'!I2043</f>
        <v>0</v>
      </c>
    </row>
    <row r="219" spans="1:20" s="18" customFormat="1" ht="83.25" hidden="1" customHeight="1">
      <c r="A219" s="50" t="s">
        <v>418</v>
      </c>
      <c r="B219" s="49"/>
      <c r="C219" s="15"/>
      <c r="D219" s="15"/>
      <c r="E219" s="15" t="s">
        <v>132</v>
      </c>
      <c r="F219" s="15"/>
      <c r="G219" s="70">
        <f>G220</f>
        <v>0</v>
      </c>
      <c r="H219" s="70">
        <v>0</v>
      </c>
      <c r="I219" s="70">
        <v>0</v>
      </c>
      <c r="J219" s="17"/>
      <c r="P219" s="17"/>
      <c r="Q219" s="17"/>
      <c r="R219" s="17"/>
      <c r="S219" s="17"/>
      <c r="T219" s="17"/>
    </row>
    <row r="220" spans="1:20" s="18" customFormat="1" ht="26.25" hidden="1" customHeight="1">
      <c r="A220" s="16" t="s">
        <v>322</v>
      </c>
      <c r="B220" s="49"/>
      <c r="C220" s="15"/>
      <c r="D220" s="15"/>
      <c r="E220" s="15" t="s">
        <v>130</v>
      </c>
      <c r="F220" s="15" t="s">
        <v>36</v>
      </c>
      <c r="G220" s="70">
        <f>G221</f>
        <v>0</v>
      </c>
      <c r="H220" s="70">
        <v>0</v>
      </c>
      <c r="I220" s="70">
        <v>0</v>
      </c>
      <c r="J220" s="17"/>
      <c r="P220" s="17"/>
      <c r="Q220" s="17"/>
      <c r="R220" s="17"/>
      <c r="S220" s="17"/>
      <c r="T220" s="17"/>
    </row>
    <row r="221" spans="1:20" s="18" customFormat="1" ht="47.25" hidden="1" customHeight="1">
      <c r="A221" s="16" t="s">
        <v>37</v>
      </c>
      <c r="B221" s="49"/>
      <c r="C221" s="15"/>
      <c r="D221" s="15"/>
      <c r="E221" s="15" t="s">
        <v>130</v>
      </c>
      <c r="F221" s="15" t="s">
        <v>38</v>
      </c>
      <c r="G221" s="70">
        <f>'прил 5,'!G2046</f>
        <v>0</v>
      </c>
      <c r="H221" s="70">
        <v>0</v>
      </c>
      <c r="I221" s="70">
        <v>0</v>
      </c>
      <c r="J221" s="17"/>
      <c r="P221" s="17"/>
      <c r="Q221" s="17"/>
      <c r="R221" s="17"/>
      <c r="S221" s="17"/>
      <c r="T221" s="17"/>
    </row>
    <row r="222" spans="1:20" ht="78" hidden="1" customHeight="1">
      <c r="A222" s="50" t="s">
        <v>514</v>
      </c>
      <c r="B222" s="49">
        <v>795</v>
      </c>
      <c r="C222" s="15" t="s">
        <v>53</v>
      </c>
      <c r="D222" s="15" t="s">
        <v>122</v>
      </c>
      <c r="E222" s="15" t="s">
        <v>513</v>
      </c>
      <c r="F222" s="15"/>
      <c r="G222" s="70">
        <f>G223+G225</f>
        <v>0</v>
      </c>
      <c r="H222" s="70">
        <v>0</v>
      </c>
      <c r="I222" s="70">
        <v>0</v>
      </c>
      <c r="J222" s="1"/>
    </row>
    <row r="223" spans="1:20" ht="18" hidden="1" customHeight="1">
      <c r="A223" s="16" t="s">
        <v>322</v>
      </c>
      <c r="B223" s="49">
        <v>795</v>
      </c>
      <c r="C223" s="15" t="s">
        <v>53</v>
      </c>
      <c r="D223" s="15" t="s">
        <v>122</v>
      </c>
      <c r="E223" s="15" t="s">
        <v>512</v>
      </c>
      <c r="F223" s="15" t="s">
        <v>36</v>
      </c>
      <c r="G223" s="70">
        <f>G224</f>
        <v>0</v>
      </c>
      <c r="H223" s="70">
        <v>0</v>
      </c>
      <c r="I223" s="70">
        <v>0</v>
      </c>
      <c r="J223" s="1"/>
    </row>
    <row r="224" spans="1:20" ht="15" hidden="1" customHeight="1">
      <c r="A224" s="16" t="s">
        <v>37</v>
      </c>
      <c r="B224" s="49">
        <v>795</v>
      </c>
      <c r="C224" s="15" t="s">
        <v>53</v>
      </c>
      <c r="D224" s="15" t="s">
        <v>122</v>
      </c>
      <c r="E224" s="15" t="s">
        <v>512</v>
      </c>
      <c r="F224" s="15" t="s">
        <v>38</v>
      </c>
      <c r="G224" s="70"/>
      <c r="H224" s="70">
        <v>0</v>
      </c>
      <c r="I224" s="70">
        <v>0</v>
      </c>
      <c r="J224" s="1"/>
    </row>
    <row r="225" spans="1:20" ht="36.75" hidden="1" customHeight="1">
      <c r="A225" s="16" t="s">
        <v>95</v>
      </c>
      <c r="B225" s="49">
        <v>795</v>
      </c>
      <c r="C225" s="15" t="s">
        <v>53</v>
      </c>
      <c r="D225" s="15" t="s">
        <v>122</v>
      </c>
      <c r="E225" s="15" t="s">
        <v>512</v>
      </c>
      <c r="F225" s="15" t="s">
        <v>346</v>
      </c>
      <c r="G225" s="70">
        <f>G226</f>
        <v>0</v>
      </c>
      <c r="H225" s="70">
        <f t="shared" ref="H225:I225" si="59">H226</f>
        <v>0</v>
      </c>
      <c r="I225" s="70">
        <f t="shared" si="59"/>
        <v>0</v>
      </c>
      <c r="J225" s="1"/>
    </row>
    <row r="226" spans="1:20" ht="27.75" hidden="1" customHeight="1">
      <c r="A226" s="16" t="s">
        <v>347</v>
      </c>
      <c r="B226" s="49">
        <v>795</v>
      </c>
      <c r="C226" s="15" t="s">
        <v>53</v>
      </c>
      <c r="D226" s="15" t="s">
        <v>122</v>
      </c>
      <c r="E226" s="15" t="s">
        <v>512</v>
      </c>
      <c r="F226" s="15" t="s">
        <v>348</v>
      </c>
      <c r="G226" s="70"/>
      <c r="H226" s="70">
        <v>0</v>
      </c>
      <c r="I226" s="70">
        <v>0</v>
      </c>
      <c r="J226" s="1"/>
    </row>
    <row r="227" spans="1:20" s="18" customFormat="1" ht="62.25" hidden="1" customHeight="1">
      <c r="A227" s="16" t="s">
        <v>511</v>
      </c>
      <c r="B227" s="49">
        <v>795</v>
      </c>
      <c r="C227" s="15" t="s">
        <v>53</v>
      </c>
      <c r="D227" s="15" t="s">
        <v>122</v>
      </c>
      <c r="E227" s="15" t="s">
        <v>185</v>
      </c>
      <c r="F227" s="15"/>
      <c r="G227" s="70">
        <f>G228+G232+G230</f>
        <v>0</v>
      </c>
      <c r="H227" s="70">
        <v>0</v>
      </c>
      <c r="I227" s="70">
        <v>0</v>
      </c>
      <c r="P227" s="17"/>
      <c r="Q227" s="17"/>
      <c r="R227" s="17"/>
      <c r="S227" s="17"/>
      <c r="T227" s="17"/>
    </row>
    <row r="228" spans="1:20" s="18" customFormat="1" ht="32.25" hidden="1" customHeight="1">
      <c r="A228" s="16" t="s">
        <v>322</v>
      </c>
      <c r="B228" s="49">
        <v>795</v>
      </c>
      <c r="C228" s="15" t="s">
        <v>53</v>
      </c>
      <c r="D228" s="15" t="s">
        <v>122</v>
      </c>
      <c r="E228" s="15" t="s">
        <v>185</v>
      </c>
      <c r="F228" s="15" t="s">
        <v>36</v>
      </c>
      <c r="G228" s="70">
        <f>G229</f>
        <v>0</v>
      </c>
      <c r="H228" s="70">
        <v>0</v>
      </c>
      <c r="I228" s="70">
        <v>0</v>
      </c>
      <c r="P228" s="17"/>
      <c r="Q228" s="17"/>
      <c r="R228" s="17"/>
      <c r="S228" s="17"/>
      <c r="T228" s="17"/>
    </row>
    <row r="229" spans="1:20" s="18" customFormat="1" ht="32.25" hidden="1" customHeight="1">
      <c r="A229" s="16" t="s">
        <v>37</v>
      </c>
      <c r="B229" s="49">
        <v>795</v>
      </c>
      <c r="C229" s="15" t="s">
        <v>53</v>
      </c>
      <c r="D229" s="15" t="s">
        <v>122</v>
      </c>
      <c r="E229" s="15" t="s">
        <v>185</v>
      </c>
      <c r="F229" s="15" t="s">
        <v>38</v>
      </c>
      <c r="G229" s="70"/>
      <c r="H229" s="70">
        <v>0</v>
      </c>
      <c r="I229" s="70">
        <v>0</v>
      </c>
      <c r="P229" s="17"/>
      <c r="Q229" s="17"/>
      <c r="R229" s="17"/>
      <c r="S229" s="17"/>
      <c r="T229" s="17"/>
    </row>
    <row r="230" spans="1:20" ht="18" hidden="1" customHeight="1">
      <c r="A230" s="16" t="s">
        <v>322</v>
      </c>
      <c r="B230" s="49">
        <v>795</v>
      </c>
      <c r="C230" s="15" t="s">
        <v>53</v>
      </c>
      <c r="D230" s="15" t="s">
        <v>122</v>
      </c>
      <c r="E230" s="15" t="s">
        <v>185</v>
      </c>
      <c r="F230" s="15" t="s">
        <v>36</v>
      </c>
      <c r="G230" s="70">
        <f>G231</f>
        <v>0</v>
      </c>
      <c r="H230" s="70">
        <v>0</v>
      </c>
      <c r="I230" s="70">
        <v>0</v>
      </c>
      <c r="J230" s="1"/>
    </row>
    <row r="231" spans="1:20" ht="29.25" hidden="1" customHeight="1">
      <c r="A231" s="16" t="s">
        <v>37</v>
      </c>
      <c r="B231" s="49">
        <v>795</v>
      </c>
      <c r="C231" s="15" t="s">
        <v>53</v>
      </c>
      <c r="D231" s="15" t="s">
        <v>122</v>
      </c>
      <c r="E231" s="15" t="s">
        <v>185</v>
      </c>
      <c r="F231" s="15" t="s">
        <v>38</v>
      </c>
      <c r="G231" s="70"/>
      <c r="H231" s="70"/>
      <c r="I231" s="70"/>
      <c r="J231" s="1"/>
    </row>
    <row r="232" spans="1:20" ht="18" hidden="1" customHeight="1">
      <c r="A232" s="16" t="s">
        <v>155</v>
      </c>
      <c r="B232" s="49">
        <v>795</v>
      </c>
      <c r="C232" s="15" t="s">
        <v>53</v>
      </c>
      <c r="D232" s="15" t="s">
        <v>122</v>
      </c>
      <c r="E232" s="15" t="s">
        <v>185</v>
      </c>
      <c r="F232" s="15" t="s">
        <v>156</v>
      </c>
      <c r="G232" s="70">
        <f>G233</f>
        <v>0</v>
      </c>
      <c r="H232" s="70">
        <v>0</v>
      </c>
      <c r="I232" s="70">
        <v>0</v>
      </c>
      <c r="J232" s="1"/>
    </row>
    <row r="233" spans="1:20" ht="15" hidden="1" customHeight="1">
      <c r="A233" s="16" t="s">
        <v>176</v>
      </c>
      <c r="B233" s="49">
        <v>795</v>
      </c>
      <c r="C233" s="15" t="s">
        <v>53</v>
      </c>
      <c r="D233" s="15" t="s">
        <v>122</v>
      </c>
      <c r="E233" s="15" t="s">
        <v>185</v>
      </c>
      <c r="F233" s="15" t="s">
        <v>177</v>
      </c>
      <c r="G233" s="70">
        <f>'прил 5,'!G2058</f>
        <v>0</v>
      </c>
      <c r="H233" s="70">
        <v>0</v>
      </c>
      <c r="I233" s="70">
        <v>0</v>
      </c>
      <c r="J233" s="1"/>
    </row>
    <row r="234" spans="1:20" ht="78" hidden="1" customHeight="1">
      <c r="A234" s="50" t="s">
        <v>640</v>
      </c>
      <c r="B234" s="49">
        <v>795</v>
      </c>
      <c r="C234" s="15" t="s">
        <v>53</v>
      </c>
      <c r="D234" s="15" t="s">
        <v>122</v>
      </c>
      <c r="E234" s="15" t="s">
        <v>642</v>
      </c>
      <c r="F234" s="15"/>
      <c r="G234" s="70">
        <f>G235</f>
        <v>0</v>
      </c>
      <c r="H234" s="70">
        <v>0</v>
      </c>
      <c r="I234" s="70">
        <v>0</v>
      </c>
      <c r="J234" s="1"/>
    </row>
    <row r="235" spans="1:20" ht="18" hidden="1" customHeight="1">
      <c r="A235" s="16" t="s">
        <v>155</v>
      </c>
      <c r="B235" s="49">
        <v>795</v>
      </c>
      <c r="C235" s="15" t="s">
        <v>53</v>
      </c>
      <c r="D235" s="15" t="s">
        <v>122</v>
      </c>
      <c r="E235" s="15" t="s">
        <v>642</v>
      </c>
      <c r="F235" s="15" t="s">
        <v>156</v>
      </c>
      <c r="G235" s="70">
        <f>G236</f>
        <v>0</v>
      </c>
      <c r="H235" s="70">
        <v>0</v>
      </c>
      <c r="I235" s="70">
        <v>0</v>
      </c>
      <c r="J235" s="1"/>
    </row>
    <row r="236" spans="1:20" ht="27.75" hidden="1" customHeight="1">
      <c r="A236" s="16" t="s">
        <v>176</v>
      </c>
      <c r="B236" s="49">
        <v>795</v>
      </c>
      <c r="C236" s="15" t="s">
        <v>53</v>
      </c>
      <c r="D236" s="15" t="s">
        <v>122</v>
      </c>
      <c r="E236" s="15" t="s">
        <v>642</v>
      </c>
      <c r="F236" s="15" t="s">
        <v>177</v>
      </c>
      <c r="G236" s="70">
        <f>'прил 5,'!G2061</f>
        <v>0</v>
      </c>
      <c r="H236" s="70">
        <v>0</v>
      </c>
      <c r="I236" s="70">
        <v>0</v>
      </c>
      <c r="J236" s="1"/>
    </row>
    <row r="237" spans="1:20" ht="78.75" hidden="1" customHeight="1">
      <c r="A237" s="16" t="s">
        <v>106</v>
      </c>
      <c r="B237" s="49">
        <v>795</v>
      </c>
      <c r="C237" s="15" t="s">
        <v>53</v>
      </c>
      <c r="D237" s="15" t="s">
        <v>122</v>
      </c>
      <c r="E237" s="15" t="s">
        <v>104</v>
      </c>
      <c r="F237" s="15"/>
      <c r="G237" s="70">
        <f>G238+G245+G255+G239+G258+G261+G267+G252</f>
        <v>0</v>
      </c>
      <c r="H237" s="70">
        <f>H238+H245+H255+H239+H258+H261</f>
        <v>0</v>
      </c>
      <c r="I237" s="70">
        <f>I238+I245+I255+I239+I258+I261</f>
        <v>0</v>
      </c>
    </row>
    <row r="238" spans="1:20" ht="47.25" hidden="1" customHeight="1">
      <c r="A238" s="16" t="s">
        <v>107</v>
      </c>
      <c r="B238" s="49">
        <v>795</v>
      </c>
      <c r="C238" s="15" t="s">
        <v>53</v>
      </c>
      <c r="D238" s="15" t="s">
        <v>122</v>
      </c>
      <c r="E238" s="15" t="s">
        <v>105</v>
      </c>
      <c r="F238" s="15"/>
      <c r="G238" s="70">
        <f>G241+G243</f>
        <v>0</v>
      </c>
      <c r="H238" s="70">
        <f t="shared" ref="H238:I238" si="60">H241+H243</f>
        <v>0</v>
      </c>
      <c r="I238" s="70">
        <f t="shared" si="60"/>
        <v>0</v>
      </c>
    </row>
    <row r="239" spans="1:20" s="18" customFormat="1" ht="15.75" hidden="1" customHeight="1">
      <c r="A239" s="16" t="s">
        <v>62</v>
      </c>
      <c r="B239" s="49">
        <v>795</v>
      </c>
      <c r="C239" s="15" t="s">
        <v>53</v>
      </c>
      <c r="D239" s="15" t="s">
        <v>122</v>
      </c>
      <c r="E239" s="15" t="s">
        <v>105</v>
      </c>
      <c r="F239" s="15" t="s">
        <v>63</v>
      </c>
      <c r="G239" s="70">
        <f>G240</f>
        <v>0</v>
      </c>
      <c r="H239" s="70">
        <v>0</v>
      </c>
      <c r="I239" s="70">
        <v>0</v>
      </c>
      <c r="J239" s="116"/>
      <c r="P239" s="17"/>
      <c r="Q239" s="17"/>
      <c r="R239" s="17"/>
      <c r="S239" s="17"/>
      <c r="T239" s="17"/>
    </row>
    <row r="240" spans="1:20" s="18" customFormat="1" ht="15.75" hidden="1" customHeight="1">
      <c r="A240" s="16" t="s">
        <v>178</v>
      </c>
      <c r="B240" s="49">
        <v>795</v>
      </c>
      <c r="C240" s="15" t="s">
        <v>53</v>
      </c>
      <c r="D240" s="15" t="s">
        <v>122</v>
      </c>
      <c r="E240" s="15" t="s">
        <v>105</v>
      </c>
      <c r="F240" s="15" t="s">
        <v>179</v>
      </c>
      <c r="G240" s="70">
        <f>'прил 5,'!G2065</f>
        <v>0</v>
      </c>
      <c r="H240" s="70">
        <v>0</v>
      </c>
      <c r="I240" s="70">
        <v>0</v>
      </c>
      <c r="J240" s="116"/>
      <c r="P240" s="17"/>
      <c r="Q240" s="17"/>
      <c r="R240" s="17"/>
      <c r="S240" s="17"/>
      <c r="T240" s="17"/>
    </row>
    <row r="241" spans="1:20" ht="16.5" hidden="1" customHeight="1">
      <c r="A241" s="16" t="s">
        <v>155</v>
      </c>
      <c r="B241" s="49">
        <v>795</v>
      </c>
      <c r="C241" s="15" t="s">
        <v>53</v>
      </c>
      <c r="D241" s="15" t="s">
        <v>122</v>
      </c>
      <c r="E241" s="15" t="s">
        <v>105</v>
      </c>
      <c r="F241" s="15" t="s">
        <v>156</v>
      </c>
      <c r="G241" s="70">
        <f>G242</f>
        <v>0</v>
      </c>
      <c r="H241" s="70">
        <f>H242</f>
        <v>0</v>
      </c>
      <c r="I241" s="70">
        <f>I242</f>
        <v>0</v>
      </c>
    </row>
    <row r="242" spans="1:20" ht="19.5" hidden="1" customHeight="1">
      <c r="A242" s="16" t="s">
        <v>176</v>
      </c>
      <c r="B242" s="49">
        <v>795</v>
      </c>
      <c r="C242" s="15" t="s">
        <v>53</v>
      </c>
      <c r="D242" s="15" t="s">
        <v>122</v>
      </c>
      <c r="E242" s="15" t="s">
        <v>105</v>
      </c>
      <c r="F242" s="15" t="s">
        <v>177</v>
      </c>
      <c r="G242" s="70">
        <f>'прил 5,'!G2067</f>
        <v>0</v>
      </c>
      <c r="H242" s="70">
        <f>'прил 5,'!H2067</f>
        <v>0</v>
      </c>
      <c r="I242" s="70">
        <f>'прил 5,'!I2067</f>
        <v>0</v>
      </c>
    </row>
    <row r="243" spans="1:20" ht="22.5" hidden="1" customHeight="1">
      <c r="A243" s="16" t="s">
        <v>322</v>
      </c>
      <c r="B243" s="49">
        <v>795</v>
      </c>
      <c r="C243" s="15" t="s">
        <v>53</v>
      </c>
      <c r="D243" s="15" t="s">
        <v>122</v>
      </c>
      <c r="E243" s="15" t="s">
        <v>105</v>
      </c>
      <c r="F243" s="15" t="s">
        <v>36</v>
      </c>
      <c r="G243" s="70">
        <f>G244</f>
        <v>0</v>
      </c>
      <c r="H243" s="70">
        <f>H244</f>
        <v>0</v>
      </c>
      <c r="I243" s="70">
        <f>I244</f>
        <v>0</v>
      </c>
      <c r="J243" s="1"/>
    </row>
    <row r="244" spans="1:20" ht="32.25" hidden="1" customHeight="1">
      <c r="A244" s="16" t="s">
        <v>37</v>
      </c>
      <c r="B244" s="49">
        <v>795</v>
      </c>
      <c r="C244" s="15" t="s">
        <v>53</v>
      </c>
      <c r="D244" s="15" t="s">
        <v>122</v>
      </c>
      <c r="E244" s="15" t="s">
        <v>105</v>
      </c>
      <c r="F244" s="15" t="s">
        <v>38</v>
      </c>
      <c r="G244" s="70">
        <f>'прил 5,'!G2069</f>
        <v>0</v>
      </c>
      <c r="H244" s="70">
        <f>'прил 5,'!H2069</f>
        <v>0</v>
      </c>
      <c r="I244" s="70">
        <f>'прил 5,'!I2069</f>
        <v>0</v>
      </c>
      <c r="J244" s="1"/>
    </row>
    <row r="245" spans="1:20" s="18" customFormat="1" ht="65.25" hidden="1" customHeight="1">
      <c r="A245" s="16" t="s">
        <v>510</v>
      </c>
      <c r="B245" s="49">
        <v>795</v>
      </c>
      <c r="C245" s="15" t="s">
        <v>53</v>
      </c>
      <c r="D245" s="15" t="s">
        <v>122</v>
      </c>
      <c r="E245" s="15" t="s">
        <v>45</v>
      </c>
      <c r="F245" s="15"/>
      <c r="G245" s="70">
        <f>G246+G250+G248</f>
        <v>0</v>
      </c>
      <c r="H245" s="27">
        <v>0</v>
      </c>
      <c r="I245" s="27">
        <v>0</v>
      </c>
      <c r="J245" s="116"/>
      <c r="P245" s="17"/>
      <c r="Q245" s="17"/>
      <c r="R245" s="17"/>
      <c r="S245" s="17"/>
      <c r="T245" s="17"/>
    </row>
    <row r="246" spans="1:20" s="18" customFormat="1" ht="15.75" hidden="1" customHeight="1">
      <c r="A246" s="16" t="s">
        <v>322</v>
      </c>
      <c r="B246" s="49">
        <v>795</v>
      </c>
      <c r="C246" s="15" t="s">
        <v>53</v>
      </c>
      <c r="D246" s="15" t="s">
        <v>122</v>
      </c>
      <c r="E246" s="15" t="s">
        <v>45</v>
      </c>
      <c r="F246" s="15" t="s">
        <v>36</v>
      </c>
      <c r="G246" s="70">
        <f>G247</f>
        <v>0</v>
      </c>
      <c r="H246" s="27">
        <v>0</v>
      </c>
      <c r="I246" s="27">
        <v>0</v>
      </c>
      <c r="J246" s="116"/>
      <c r="P246" s="17"/>
      <c r="Q246" s="17"/>
      <c r="R246" s="17"/>
      <c r="S246" s="17"/>
      <c r="T246" s="17"/>
    </row>
    <row r="247" spans="1:20" s="18" customFormat="1" ht="15.75" hidden="1" customHeight="1">
      <c r="A247" s="16" t="s">
        <v>37</v>
      </c>
      <c r="B247" s="49">
        <v>795</v>
      </c>
      <c r="C247" s="15" t="s">
        <v>53</v>
      </c>
      <c r="D247" s="15" t="s">
        <v>122</v>
      </c>
      <c r="E247" s="15" t="s">
        <v>45</v>
      </c>
      <c r="F247" s="15" t="s">
        <v>38</v>
      </c>
      <c r="G247" s="70">
        <f>'прил 5,'!G2072</f>
        <v>0</v>
      </c>
      <c r="H247" s="27">
        <v>0</v>
      </c>
      <c r="I247" s="27">
        <v>0</v>
      </c>
      <c r="J247" s="116"/>
      <c r="P247" s="17"/>
      <c r="Q247" s="17"/>
      <c r="R247" s="17"/>
      <c r="S247" s="17"/>
      <c r="T247" s="17"/>
    </row>
    <row r="248" spans="1:20" ht="22.5" hidden="1" customHeight="1">
      <c r="A248" s="16" t="s">
        <v>322</v>
      </c>
      <c r="B248" s="49">
        <v>795</v>
      </c>
      <c r="C248" s="15" t="s">
        <v>53</v>
      </c>
      <c r="D248" s="15" t="s">
        <v>122</v>
      </c>
      <c r="E248" s="15" t="s">
        <v>45</v>
      </c>
      <c r="F248" s="15" t="s">
        <v>36</v>
      </c>
      <c r="G248" s="70">
        <f>G249</f>
        <v>0</v>
      </c>
      <c r="H248" s="70">
        <v>0</v>
      </c>
      <c r="I248" s="70">
        <v>0</v>
      </c>
      <c r="J248" s="1"/>
    </row>
    <row r="249" spans="1:20" ht="16.5" hidden="1" customHeight="1">
      <c r="A249" s="16" t="s">
        <v>37</v>
      </c>
      <c r="B249" s="49">
        <v>795</v>
      </c>
      <c r="C249" s="15" t="s">
        <v>53</v>
      </c>
      <c r="D249" s="15" t="s">
        <v>122</v>
      </c>
      <c r="E249" s="15" t="s">
        <v>45</v>
      </c>
      <c r="F249" s="15" t="s">
        <v>38</v>
      </c>
      <c r="G249" s="70"/>
      <c r="H249" s="70"/>
      <c r="I249" s="70"/>
      <c r="J249" s="1"/>
    </row>
    <row r="250" spans="1:20" ht="22.5" hidden="1" customHeight="1">
      <c r="A250" s="16" t="s">
        <v>155</v>
      </c>
      <c r="B250" s="49">
        <v>795</v>
      </c>
      <c r="C250" s="15" t="s">
        <v>53</v>
      </c>
      <c r="D250" s="15" t="s">
        <v>122</v>
      </c>
      <c r="E250" s="15" t="s">
        <v>45</v>
      </c>
      <c r="F250" s="15" t="s">
        <v>156</v>
      </c>
      <c r="G250" s="70">
        <f>G251</f>
        <v>0</v>
      </c>
      <c r="H250" s="27">
        <v>0</v>
      </c>
      <c r="I250" s="27">
        <v>0</v>
      </c>
      <c r="J250" s="1"/>
    </row>
    <row r="251" spans="1:20" ht="16.5" hidden="1" customHeight="1">
      <c r="A251" s="16" t="s">
        <v>176</v>
      </c>
      <c r="B251" s="49">
        <v>795</v>
      </c>
      <c r="C251" s="15" t="s">
        <v>53</v>
      </c>
      <c r="D251" s="15" t="s">
        <v>122</v>
      </c>
      <c r="E251" s="15" t="s">
        <v>45</v>
      </c>
      <c r="F251" s="15" t="s">
        <v>177</v>
      </c>
      <c r="G251" s="70">
        <f>'прил 5,'!G2076</f>
        <v>0</v>
      </c>
      <c r="H251" s="27">
        <v>0</v>
      </c>
      <c r="I251" s="27">
        <v>0</v>
      </c>
      <c r="J251" s="1"/>
    </row>
    <row r="252" spans="1:20" ht="62.25" hidden="1" customHeight="1">
      <c r="A252" s="16" t="s">
        <v>690</v>
      </c>
      <c r="B252" s="49">
        <v>795</v>
      </c>
      <c r="C252" s="15" t="s">
        <v>53</v>
      </c>
      <c r="D252" s="15" t="s">
        <v>122</v>
      </c>
      <c r="E252" s="15" t="s">
        <v>689</v>
      </c>
      <c r="F252" s="15"/>
      <c r="G252" s="70">
        <f>G253</f>
        <v>0</v>
      </c>
      <c r="H252" s="70">
        <f t="shared" ref="H252:I252" si="61">H253+H255+H257</f>
        <v>0</v>
      </c>
      <c r="I252" s="70">
        <f t="shared" si="61"/>
        <v>0</v>
      </c>
      <c r="J252" s="1"/>
      <c r="L252" s="2">
        <f>I227+I232+I256</f>
        <v>0</v>
      </c>
    </row>
    <row r="253" spans="1:20" s="18" customFormat="1" ht="15.75" hidden="1" customHeight="1">
      <c r="A253" s="16" t="s">
        <v>322</v>
      </c>
      <c r="B253" s="49">
        <v>795</v>
      </c>
      <c r="C253" s="15" t="s">
        <v>53</v>
      </c>
      <c r="D253" s="15" t="s">
        <v>122</v>
      </c>
      <c r="E253" s="15" t="s">
        <v>689</v>
      </c>
      <c r="F253" s="15" t="s">
        <v>36</v>
      </c>
      <c r="G253" s="70">
        <f>G254</f>
        <v>0</v>
      </c>
      <c r="H253" s="119">
        <v>0</v>
      </c>
      <c r="I253" s="119">
        <v>0</v>
      </c>
      <c r="J253" s="116"/>
      <c r="P253" s="17"/>
      <c r="Q253" s="17"/>
      <c r="R253" s="17"/>
      <c r="S253" s="17"/>
      <c r="T253" s="17"/>
    </row>
    <row r="254" spans="1:20" s="18" customFormat="1" ht="35.25" hidden="1" customHeight="1">
      <c r="A254" s="16" t="s">
        <v>37</v>
      </c>
      <c r="B254" s="49">
        <v>795</v>
      </c>
      <c r="C254" s="15" t="s">
        <v>53</v>
      </c>
      <c r="D254" s="15" t="s">
        <v>122</v>
      </c>
      <c r="E254" s="15" t="s">
        <v>689</v>
      </c>
      <c r="F254" s="15" t="s">
        <v>38</v>
      </c>
      <c r="G254" s="70"/>
      <c r="H254" s="119"/>
      <c r="I254" s="119"/>
      <c r="J254" s="116"/>
      <c r="P254" s="17"/>
      <c r="Q254" s="17"/>
      <c r="R254" s="17"/>
      <c r="S254" s="17"/>
      <c r="T254" s="17"/>
    </row>
    <row r="255" spans="1:20" ht="68.25" hidden="1" customHeight="1">
      <c r="A255" s="16" t="s">
        <v>419</v>
      </c>
      <c r="B255" s="49">
        <v>795</v>
      </c>
      <c r="C255" s="15" t="s">
        <v>53</v>
      </c>
      <c r="D255" s="15" t="s">
        <v>122</v>
      </c>
      <c r="E255" s="15" t="s">
        <v>9</v>
      </c>
      <c r="F255" s="15"/>
      <c r="G255" s="70">
        <f>G256</f>
        <v>0</v>
      </c>
      <c r="H255" s="27">
        <v>0</v>
      </c>
      <c r="I255" s="27">
        <v>0</v>
      </c>
      <c r="J255" s="1"/>
    </row>
    <row r="256" spans="1:20" ht="22.5" hidden="1" customHeight="1">
      <c r="A256" s="16" t="s">
        <v>155</v>
      </c>
      <c r="B256" s="49">
        <v>795</v>
      </c>
      <c r="C256" s="15" t="s">
        <v>53</v>
      </c>
      <c r="D256" s="15" t="s">
        <v>122</v>
      </c>
      <c r="E256" s="15" t="s">
        <v>9</v>
      </c>
      <c r="F256" s="15" t="s">
        <v>156</v>
      </c>
      <c r="G256" s="70">
        <f>G257</f>
        <v>0</v>
      </c>
      <c r="H256" s="27">
        <v>0</v>
      </c>
      <c r="I256" s="27">
        <v>0</v>
      </c>
      <c r="J256" s="1"/>
    </row>
    <row r="257" spans="1:20" ht="16.5" hidden="1" customHeight="1">
      <c r="A257" s="16" t="s">
        <v>176</v>
      </c>
      <c r="B257" s="49">
        <v>795</v>
      </c>
      <c r="C257" s="15" t="s">
        <v>53</v>
      </c>
      <c r="D257" s="15" t="s">
        <v>122</v>
      </c>
      <c r="E257" s="15" t="s">
        <v>9</v>
      </c>
      <c r="F257" s="15" t="s">
        <v>177</v>
      </c>
      <c r="G257" s="70">
        <f>'прил 5,'!G2082</f>
        <v>0</v>
      </c>
      <c r="H257" s="27">
        <v>0</v>
      </c>
      <c r="I257" s="27">
        <v>0</v>
      </c>
      <c r="J257" s="1"/>
    </row>
    <row r="258" spans="1:20" ht="77.25" hidden="1" customHeight="1">
      <c r="A258" s="16" t="s">
        <v>575</v>
      </c>
      <c r="B258" s="49">
        <v>795</v>
      </c>
      <c r="C258" s="15" t="s">
        <v>53</v>
      </c>
      <c r="D258" s="15" t="s">
        <v>122</v>
      </c>
      <c r="E258" s="15" t="s">
        <v>574</v>
      </c>
      <c r="F258" s="15"/>
      <c r="G258" s="70">
        <f>G259</f>
        <v>0</v>
      </c>
      <c r="H258" s="27">
        <v>0</v>
      </c>
      <c r="I258" s="27">
        <v>0</v>
      </c>
      <c r="J258" s="1"/>
    </row>
    <row r="259" spans="1:20" ht="22.5" hidden="1" customHeight="1">
      <c r="A259" s="16" t="s">
        <v>155</v>
      </c>
      <c r="B259" s="49">
        <v>795</v>
      </c>
      <c r="C259" s="15" t="s">
        <v>53</v>
      </c>
      <c r="D259" s="15" t="s">
        <v>122</v>
      </c>
      <c r="E259" s="15" t="s">
        <v>574</v>
      </c>
      <c r="F259" s="15" t="s">
        <v>156</v>
      </c>
      <c r="G259" s="70">
        <f>G260</f>
        <v>0</v>
      </c>
      <c r="H259" s="27">
        <v>0</v>
      </c>
      <c r="I259" s="27">
        <v>0</v>
      </c>
      <c r="J259" s="1"/>
    </row>
    <row r="260" spans="1:20" ht="16.5" hidden="1" customHeight="1">
      <c r="A260" s="16" t="s">
        <v>168</v>
      </c>
      <c r="B260" s="49">
        <v>795</v>
      </c>
      <c r="C260" s="15" t="s">
        <v>53</v>
      </c>
      <c r="D260" s="15" t="s">
        <v>122</v>
      </c>
      <c r="E260" s="15" t="s">
        <v>574</v>
      </c>
      <c r="F260" s="15" t="s">
        <v>169</v>
      </c>
      <c r="G260" s="70"/>
      <c r="H260" s="27">
        <v>0</v>
      </c>
      <c r="I260" s="27">
        <v>0</v>
      </c>
      <c r="J260" s="1"/>
    </row>
    <row r="261" spans="1:20" ht="48" hidden="1" customHeight="1">
      <c r="A261" s="16" t="s">
        <v>589</v>
      </c>
      <c r="B261" s="49">
        <v>795</v>
      </c>
      <c r="C261" s="15" t="s">
        <v>53</v>
      </c>
      <c r="D261" s="15" t="s">
        <v>122</v>
      </c>
      <c r="E261" s="84" t="s">
        <v>588</v>
      </c>
      <c r="F261" s="15"/>
      <c r="G261" s="70">
        <f>G262</f>
        <v>0</v>
      </c>
      <c r="H261" s="70">
        <v>0</v>
      </c>
      <c r="I261" s="70">
        <v>0</v>
      </c>
      <c r="J261" s="1"/>
    </row>
    <row r="262" spans="1:20" ht="22.5" hidden="1" customHeight="1">
      <c r="A262" s="16" t="s">
        <v>155</v>
      </c>
      <c r="B262" s="49">
        <v>795</v>
      </c>
      <c r="C262" s="15" t="s">
        <v>53</v>
      </c>
      <c r="D262" s="15" t="s">
        <v>122</v>
      </c>
      <c r="E262" s="15" t="s">
        <v>588</v>
      </c>
      <c r="F262" s="15" t="s">
        <v>156</v>
      </c>
      <c r="G262" s="70">
        <f>G263</f>
        <v>0</v>
      </c>
      <c r="H262" s="70">
        <v>0</v>
      </c>
      <c r="I262" s="70">
        <v>0</v>
      </c>
      <c r="J262" s="1"/>
    </row>
    <row r="263" spans="1:20" ht="16.5" hidden="1" customHeight="1">
      <c r="A263" s="16" t="s">
        <v>168</v>
      </c>
      <c r="B263" s="49">
        <v>795</v>
      </c>
      <c r="C263" s="15" t="s">
        <v>53</v>
      </c>
      <c r="D263" s="15" t="s">
        <v>122</v>
      </c>
      <c r="E263" s="15" t="s">
        <v>588</v>
      </c>
      <c r="F263" s="15" t="s">
        <v>169</v>
      </c>
      <c r="G263" s="70"/>
      <c r="H263" s="70">
        <v>0</v>
      </c>
      <c r="I263" s="70">
        <v>0</v>
      </c>
      <c r="J263" s="1"/>
    </row>
    <row r="264" spans="1:20" ht="63" hidden="1" customHeight="1">
      <c r="A264" s="16" t="s">
        <v>641</v>
      </c>
      <c r="B264" s="49">
        <v>795</v>
      </c>
      <c r="C264" s="15" t="s">
        <v>53</v>
      </c>
      <c r="D264" s="15" t="s">
        <v>122</v>
      </c>
      <c r="E264" s="15" t="s">
        <v>298</v>
      </c>
      <c r="F264" s="15"/>
      <c r="G264" s="70">
        <f>G265</f>
        <v>0</v>
      </c>
      <c r="H264" s="70"/>
      <c r="I264" s="70"/>
      <c r="J264" s="1"/>
    </row>
    <row r="265" spans="1:20" ht="16.5" hidden="1" customHeight="1">
      <c r="A265" s="16" t="s">
        <v>322</v>
      </c>
      <c r="B265" s="49">
        <v>795</v>
      </c>
      <c r="C265" s="15" t="s">
        <v>53</v>
      </c>
      <c r="D265" s="15" t="s">
        <v>122</v>
      </c>
      <c r="E265" s="15" t="s">
        <v>298</v>
      </c>
      <c r="F265" s="15" t="s">
        <v>36</v>
      </c>
      <c r="G265" s="70">
        <f>G266</f>
        <v>0</v>
      </c>
      <c r="H265" s="70"/>
      <c r="I265" s="70"/>
      <c r="J265" s="1"/>
    </row>
    <row r="266" spans="1:20" ht="28.5" hidden="1" customHeight="1">
      <c r="A266" s="16" t="s">
        <v>37</v>
      </c>
      <c r="B266" s="49">
        <v>795</v>
      </c>
      <c r="C266" s="15" t="s">
        <v>53</v>
      </c>
      <c r="D266" s="15" t="s">
        <v>122</v>
      </c>
      <c r="E266" s="15" t="s">
        <v>298</v>
      </c>
      <c r="F266" s="15" t="s">
        <v>38</v>
      </c>
      <c r="G266" s="70">
        <f>'прил 5,'!G2085</f>
        <v>0</v>
      </c>
      <c r="H266" s="70"/>
      <c r="I266" s="70"/>
      <c r="J266" s="1"/>
    </row>
    <row r="267" spans="1:20" s="18" customFormat="1" ht="76.5" hidden="1" customHeight="1">
      <c r="A267" s="50" t="s">
        <v>651</v>
      </c>
      <c r="B267" s="49">
        <v>795</v>
      </c>
      <c r="C267" s="15" t="s">
        <v>53</v>
      </c>
      <c r="D267" s="15" t="s">
        <v>122</v>
      </c>
      <c r="E267" s="15" t="s">
        <v>680</v>
      </c>
      <c r="F267" s="15"/>
      <c r="G267" s="70">
        <f t="shared" ref="G267:I268" si="62">G268</f>
        <v>0</v>
      </c>
      <c r="H267" s="70">
        <f t="shared" si="62"/>
        <v>0</v>
      </c>
      <c r="I267" s="70">
        <f t="shared" si="62"/>
        <v>0</v>
      </c>
      <c r="P267" s="17"/>
      <c r="Q267" s="17"/>
      <c r="R267" s="17"/>
      <c r="S267" s="17"/>
      <c r="T267" s="17"/>
    </row>
    <row r="268" spans="1:20" s="18" customFormat="1" ht="15" hidden="1" customHeight="1">
      <c r="A268" s="16" t="s">
        <v>322</v>
      </c>
      <c r="B268" s="49">
        <v>795</v>
      </c>
      <c r="C268" s="15" t="s">
        <v>53</v>
      </c>
      <c r="D268" s="15" t="s">
        <v>122</v>
      </c>
      <c r="E268" s="15" t="s">
        <v>680</v>
      </c>
      <c r="F268" s="15" t="s">
        <v>36</v>
      </c>
      <c r="G268" s="70">
        <f t="shared" si="62"/>
        <v>0</v>
      </c>
      <c r="H268" s="70">
        <f t="shared" si="62"/>
        <v>0</v>
      </c>
      <c r="I268" s="70">
        <f t="shared" si="62"/>
        <v>0</v>
      </c>
      <c r="P268" s="17"/>
      <c r="Q268" s="17"/>
      <c r="R268" s="17"/>
      <c r="S268" s="17"/>
      <c r="T268" s="17"/>
    </row>
    <row r="269" spans="1:20" s="18" customFormat="1" ht="32.25" hidden="1" customHeight="1">
      <c r="A269" s="16" t="s">
        <v>37</v>
      </c>
      <c r="B269" s="49">
        <v>795</v>
      </c>
      <c r="C269" s="15" t="s">
        <v>53</v>
      </c>
      <c r="D269" s="15" t="s">
        <v>122</v>
      </c>
      <c r="E269" s="15" t="s">
        <v>680</v>
      </c>
      <c r="F269" s="15" t="s">
        <v>38</v>
      </c>
      <c r="G269" s="70">
        <f>'прил 5,'!G2088</f>
        <v>0</v>
      </c>
      <c r="H269" s="70">
        <v>0</v>
      </c>
      <c r="I269" s="70">
        <v>0</v>
      </c>
      <c r="J269" s="18" t="s">
        <v>458</v>
      </c>
      <c r="L269" s="18">
        <v>26808448</v>
      </c>
      <c r="P269" s="17"/>
      <c r="Q269" s="17"/>
      <c r="R269" s="17"/>
      <c r="S269" s="17"/>
      <c r="T269" s="17"/>
    </row>
    <row r="270" spans="1:20" ht="87" hidden="1" customHeight="1">
      <c r="A270" s="16" t="s">
        <v>656</v>
      </c>
      <c r="B270" s="49">
        <v>795</v>
      </c>
      <c r="C270" s="15" t="s">
        <v>53</v>
      </c>
      <c r="D270" s="15" t="s">
        <v>122</v>
      </c>
      <c r="E270" s="15" t="s">
        <v>10</v>
      </c>
      <c r="F270" s="15"/>
      <c r="G270" s="70">
        <f>G271+G274+G277</f>
        <v>0</v>
      </c>
      <c r="H270" s="70">
        <f t="shared" ref="H270:I270" si="63">H271+H274+H277</f>
        <v>0</v>
      </c>
      <c r="I270" s="70">
        <f t="shared" si="63"/>
        <v>0</v>
      </c>
      <c r="J270" s="1"/>
    </row>
    <row r="271" spans="1:20" ht="91.5" hidden="1" customHeight="1">
      <c r="A271" s="16" t="s">
        <v>605</v>
      </c>
      <c r="B271" s="49">
        <v>795</v>
      </c>
      <c r="C271" s="15" t="s">
        <v>53</v>
      </c>
      <c r="D271" s="15" t="s">
        <v>122</v>
      </c>
      <c r="E271" s="15" t="s">
        <v>604</v>
      </c>
      <c r="F271" s="15"/>
      <c r="G271" s="70">
        <f>G272</f>
        <v>0</v>
      </c>
      <c r="H271" s="70">
        <v>0</v>
      </c>
      <c r="I271" s="70">
        <v>0</v>
      </c>
      <c r="J271" s="1"/>
    </row>
    <row r="272" spans="1:20" ht="22.5" hidden="1" customHeight="1">
      <c r="A272" s="16" t="s">
        <v>155</v>
      </c>
      <c r="B272" s="49">
        <v>795</v>
      </c>
      <c r="C272" s="15" t="s">
        <v>53</v>
      </c>
      <c r="D272" s="15" t="s">
        <v>122</v>
      </c>
      <c r="E272" s="15" t="s">
        <v>604</v>
      </c>
      <c r="F272" s="15" t="s">
        <v>156</v>
      </c>
      <c r="G272" s="70">
        <f>G273</f>
        <v>0</v>
      </c>
      <c r="H272" s="70">
        <v>0</v>
      </c>
      <c r="I272" s="70">
        <v>0</v>
      </c>
      <c r="J272" s="1"/>
    </row>
    <row r="273" spans="1:20" ht="16.5" hidden="1" customHeight="1">
      <c r="A273" s="16" t="s">
        <v>168</v>
      </c>
      <c r="B273" s="49">
        <v>795</v>
      </c>
      <c r="C273" s="15" t="s">
        <v>53</v>
      </c>
      <c r="D273" s="15" t="s">
        <v>122</v>
      </c>
      <c r="E273" s="15" t="s">
        <v>604</v>
      </c>
      <c r="F273" s="15" t="s">
        <v>169</v>
      </c>
      <c r="G273" s="70"/>
      <c r="H273" s="70">
        <v>0</v>
      </c>
      <c r="I273" s="70">
        <v>0</v>
      </c>
      <c r="J273" s="1"/>
    </row>
    <row r="274" spans="1:20" ht="48" hidden="1" customHeight="1">
      <c r="A274" s="16" t="s">
        <v>589</v>
      </c>
      <c r="B274" s="49">
        <v>795</v>
      </c>
      <c r="C274" s="15" t="s">
        <v>53</v>
      </c>
      <c r="D274" s="15" t="s">
        <v>122</v>
      </c>
      <c r="E274" s="15" t="s">
        <v>403</v>
      </c>
      <c r="F274" s="15"/>
      <c r="G274" s="70">
        <f>G275</f>
        <v>0</v>
      </c>
      <c r="H274" s="70">
        <v>0</v>
      </c>
      <c r="I274" s="70">
        <v>0</v>
      </c>
      <c r="J274" s="1"/>
    </row>
    <row r="275" spans="1:20" ht="22.5" hidden="1" customHeight="1">
      <c r="A275" s="16" t="s">
        <v>155</v>
      </c>
      <c r="B275" s="49">
        <v>795</v>
      </c>
      <c r="C275" s="15" t="s">
        <v>53</v>
      </c>
      <c r="D275" s="15" t="s">
        <v>122</v>
      </c>
      <c r="E275" s="15" t="s">
        <v>403</v>
      </c>
      <c r="F275" s="15" t="s">
        <v>156</v>
      </c>
      <c r="G275" s="70">
        <f>G276</f>
        <v>0</v>
      </c>
      <c r="H275" s="70">
        <v>0</v>
      </c>
      <c r="I275" s="70">
        <v>0</v>
      </c>
      <c r="J275" s="1"/>
    </row>
    <row r="276" spans="1:20" ht="16.5" hidden="1" customHeight="1">
      <c r="A276" s="16" t="s">
        <v>168</v>
      </c>
      <c r="B276" s="49">
        <v>795</v>
      </c>
      <c r="C276" s="15" t="s">
        <v>53</v>
      </c>
      <c r="D276" s="15" t="s">
        <v>122</v>
      </c>
      <c r="E276" s="15" t="s">
        <v>403</v>
      </c>
      <c r="F276" s="15" t="s">
        <v>169</v>
      </c>
      <c r="G276" s="70"/>
      <c r="H276" s="70">
        <v>0</v>
      </c>
      <c r="I276" s="70">
        <v>0</v>
      </c>
      <c r="J276" s="1"/>
    </row>
    <row r="277" spans="1:20" s="18" customFormat="1" ht="96" hidden="1" customHeight="1">
      <c r="A277" s="80" t="s">
        <v>657</v>
      </c>
      <c r="B277" s="49">
        <v>795</v>
      </c>
      <c r="C277" s="15" t="s">
        <v>53</v>
      </c>
      <c r="D277" s="15" t="s">
        <v>122</v>
      </c>
      <c r="E277" s="15" t="s">
        <v>606</v>
      </c>
      <c r="F277" s="15"/>
      <c r="G277" s="70">
        <f>G278+G280</f>
        <v>0</v>
      </c>
      <c r="H277" s="70">
        <f>H280+H278</f>
        <v>0</v>
      </c>
      <c r="I277" s="70">
        <f>I280+I278</f>
        <v>0</v>
      </c>
      <c r="P277" s="17"/>
      <c r="Q277" s="17"/>
      <c r="R277" s="17"/>
      <c r="S277" s="17"/>
      <c r="T277" s="17"/>
    </row>
    <row r="278" spans="1:20" s="18" customFormat="1" ht="24.75" hidden="1" customHeight="1">
      <c r="A278" s="16" t="s">
        <v>322</v>
      </c>
      <c r="B278" s="49">
        <v>795</v>
      </c>
      <c r="C278" s="15" t="s">
        <v>53</v>
      </c>
      <c r="D278" s="15" t="s">
        <v>122</v>
      </c>
      <c r="E278" s="15" t="s">
        <v>606</v>
      </c>
      <c r="F278" s="15" t="s">
        <v>36</v>
      </c>
      <c r="G278" s="70">
        <f t="shared" ref="G278:I278" si="64">G279</f>
        <v>0</v>
      </c>
      <c r="H278" s="70">
        <f t="shared" si="64"/>
        <v>0</v>
      </c>
      <c r="I278" s="70">
        <f t="shared" si="64"/>
        <v>0</v>
      </c>
      <c r="P278" s="17"/>
      <c r="Q278" s="17"/>
      <c r="R278" s="17"/>
      <c r="S278" s="17"/>
      <c r="T278" s="17"/>
    </row>
    <row r="279" spans="1:20" s="18" customFormat="1" ht="30.75" hidden="1" customHeight="1">
      <c r="A279" s="16" t="s">
        <v>37</v>
      </c>
      <c r="B279" s="49">
        <v>795</v>
      </c>
      <c r="C279" s="15" t="s">
        <v>53</v>
      </c>
      <c r="D279" s="15" t="s">
        <v>122</v>
      </c>
      <c r="E279" s="15" t="s">
        <v>606</v>
      </c>
      <c r="F279" s="15" t="s">
        <v>38</v>
      </c>
      <c r="G279" s="70"/>
      <c r="H279" s="70"/>
      <c r="I279" s="70"/>
      <c r="P279" s="17"/>
      <c r="Q279" s="17"/>
      <c r="R279" s="17"/>
      <c r="S279" s="17"/>
      <c r="T279" s="17"/>
    </row>
    <row r="280" spans="1:20" s="90" customFormat="1" ht="22.5" hidden="1" customHeight="1">
      <c r="A280" s="82" t="s">
        <v>155</v>
      </c>
      <c r="B280" s="83">
        <v>795</v>
      </c>
      <c r="C280" s="84" t="s">
        <v>53</v>
      </c>
      <c r="D280" s="84" t="s">
        <v>122</v>
      </c>
      <c r="E280" s="84" t="s">
        <v>606</v>
      </c>
      <c r="F280" s="84" t="s">
        <v>156</v>
      </c>
      <c r="G280" s="87">
        <f>G281</f>
        <v>0</v>
      </c>
      <c r="H280" s="87">
        <f t="shared" ref="H280:I280" si="65">H281</f>
        <v>0</v>
      </c>
      <c r="I280" s="87">
        <f t="shared" si="65"/>
        <v>0</v>
      </c>
      <c r="P280" s="126"/>
      <c r="Q280" s="126"/>
      <c r="R280" s="126"/>
      <c r="S280" s="126"/>
      <c r="T280" s="126"/>
    </row>
    <row r="281" spans="1:20" s="90" customFormat="1" ht="16.5" hidden="1" customHeight="1">
      <c r="A281" s="82" t="s">
        <v>176</v>
      </c>
      <c r="B281" s="83">
        <v>795</v>
      </c>
      <c r="C281" s="84" t="s">
        <v>53</v>
      </c>
      <c r="D281" s="84" t="s">
        <v>122</v>
      </c>
      <c r="E281" s="84" t="s">
        <v>606</v>
      </c>
      <c r="F281" s="84" t="s">
        <v>177</v>
      </c>
      <c r="G281" s="87">
        <f>'прил 5,'!G2100</f>
        <v>0</v>
      </c>
      <c r="H281" s="127">
        <f>'прил 5,'!H2100</f>
        <v>0</v>
      </c>
      <c r="I281" s="127">
        <f>'прил 5,'!I2100</f>
        <v>0</v>
      </c>
      <c r="P281" s="126"/>
      <c r="Q281" s="126"/>
      <c r="R281" s="126"/>
      <c r="S281" s="126"/>
      <c r="T281" s="126"/>
    </row>
    <row r="282" spans="1:20" s="90" customFormat="1" ht="47.4" hidden="1" customHeight="1">
      <c r="A282" s="16" t="s">
        <v>1022</v>
      </c>
      <c r="B282" s="83"/>
      <c r="C282" s="84"/>
      <c r="D282" s="84"/>
      <c r="E282" s="15" t="s">
        <v>1023</v>
      </c>
      <c r="F282" s="15"/>
      <c r="G282" s="87">
        <f>G283</f>
        <v>0</v>
      </c>
      <c r="H282" s="127"/>
      <c r="I282" s="127"/>
      <c r="P282" s="126"/>
      <c r="Q282" s="126"/>
      <c r="R282" s="126"/>
      <c r="S282" s="126"/>
      <c r="T282" s="126"/>
    </row>
    <row r="283" spans="1:20" s="90" customFormat="1" ht="16.5" hidden="1" customHeight="1">
      <c r="A283" s="82" t="s">
        <v>449</v>
      </c>
      <c r="B283" s="83"/>
      <c r="C283" s="84"/>
      <c r="D283" s="84"/>
      <c r="E283" s="15" t="s">
        <v>1023</v>
      </c>
      <c r="F283" s="15" t="s">
        <v>36</v>
      </c>
      <c r="G283" s="87">
        <f>G284</f>
        <v>0</v>
      </c>
      <c r="H283" s="127"/>
      <c r="I283" s="127"/>
      <c r="P283" s="126"/>
      <c r="Q283" s="126"/>
      <c r="R283" s="126"/>
      <c r="S283" s="126"/>
      <c r="T283" s="126"/>
    </row>
    <row r="284" spans="1:20" s="90" customFormat="1" ht="16.5" hidden="1" customHeight="1">
      <c r="A284" s="82" t="s">
        <v>37</v>
      </c>
      <c r="B284" s="83"/>
      <c r="C284" s="84"/>
      <c r="D284" s="84"/>
      <c r="E284" s="15" t="s">
        <v>1023</v>
      </c>
      <c r="F284" s="15" t="s">
        <v>38</v>
      </c>
      <c r="G284" s="87">
        <f>'прил 5,'!G1492</f>
        <v>0</v>
      </c>
      <c r="H284" s="127"/>
      <c r="I284" s="127"/>
      <c r="P284" s="126"/>
      <c r="Q284" s="126"/>
      <c r="R284" s="126"/>
      <c r="S284" s="126"/>
      <c r="T284" s="126"/>
    </row>
    <row r="285" spans="1:20" s="18" customFormat="1" ht="86.25" hidden="1" customHeight="1">
      <c r="A285" s="16" t="s">
        <v>956</v>
      </c>
      <c r="B285" s="14">
        <v>793</v>
      </c>
      <c r="C285" s="15" t="s">
        <v>53</v>
      </c>
      <c r="D285" s="15" t="s">
        <v>122</v>
      </c>
      <c r="E285" s="15" t="s">
        <v>955</v>
      </c>
      <c r="F285" s="15"/>
      <c r="G285" s="70">
        <f>G286</f>
        <v>0</v>
      </c>
      <c r="H285" s="70">
        <f t="shared" ref="H285:I285" si="66">H286+H291</f>
        <v>0</v>
      </c>
      <c r="I285" s="70">
        <f t="shared" si="66"/>
        <v>0</v>
      </c>
      <c r="J285" s="176"/>
      <c r="K285" s="184"/>
      <c r="L285" s="184"/>
      <c r="M285" s="184"/>
      <c r="N285" s="184"/>
      <c r="O285" s="184"/>
      <c r="P285" s="184"/>
      <c r="Q285" s="184"/>
      <c r="R285" s="184"/>
    </row>
    <row r="286" spans="1:20" s="18" customFormat="1" ht="76.5" hidden="1" customHeight="1">
      <c r="A286" s="16" t="s">
        <v>956</v>
      </c>
      <c r="B286" s="14">
        <v>793</v>
      </c>
      <c r="C286" s="15" t="s">
        <v>53</v>
      </c>
      <c r="D286" s="15" t="s">
        <v>122</v>
      </c>
      <c r="E286" s="15" t="s">
        <v>959</v>
      </c>
      <c r="F286" s="15"/>
      <c r="G286" s="70">
        <f>G287+G289</f>
        <v>0</v>
      </c>
      <c r="H286" s="70">
        <f t="shared" ref="G286:I289" si="67">H287</f>
        <v>0</v>
      </c>
      <c r="I286" s="70">
        <f t="shared" si="67"/>
        <v>0</v>
      </c>
      <c r="J286" s="176"/>
      <c r="K286" s="184"/>
      <c r="L286" s="184"/>
      <c r="M286" s="184"/>
      <c r="N286" s="184"/>
      <c r="O286" s="184"/>
      <c r="P286" s="184"/>
      <c r="Q286" s="184"/>
      <c r="R286" s="184"/>
    </row>
    <row r="287" spans="1:20" s="18" customFormat="1" ht="15" hidden="1" customHeight="1">
      <c r="A287" s="16" t="s">
        <v>155</v>
      </c>
      <c r="B287" s="14">
        <v>793</v>
      </c>
      <c r="C287" s="15" t="s">
        <v>53</v>
      </c>
      <c r="D287" s="15" t="s">
        <v>122</v>
      </c>
      <c r="E287" s="15" t="s">
        <v>959</v>
      </c>
      <c r="F287" s="15" t="s">
        <v>156</v>
      </c>
      <c r="G287" s="70">
        <f t="shared" si="67"/>
        <v>0</v>
      </c>
      <c r="H287" s="70">
        <f t="shared" si="67"/>
        <v>0</v>
      </c>
      <c r="I287" s="70">
        <f t="shared" si="67"/>
        <v>0</v>
      </c>
      <c r="J287" s="176"/>
      <c r="K287" s="184"/>
      <c r="L287" s="184"/>
      <c r="M287" s="184"/>
      <c r="N287" s="184"/>
      <c r="O287" s="184"/>
      <c r="P287" s="184"/>
      <c r="Q287" s="184"/>
      <c r="R287" s="184"/>
    </row>
    <row r="288" spans="1:20" s="18" customFormat="1" ht="32.25" hidden="1" customHeight="1">
      <c r="A288" s="16" t="s">
        <v>176</v>
      </c>
      <c r="B288" s="14">
        <v>793</v>
      </c>
      <c r="C288" s="15" t="s">
        <v>53</v>
      </c>
      <c r="D288" s="15" t="s">
        <v>122</v>
      </c>
      <c r="E288" s="15" t="s">
        <v>959</v>
      </c>
      <c r="F288" s="15" t="s">
        <v>177</v>
      </c>
      <c r="G288" s="70">
        <f>'прил 5,'!G2350</f>
        <v>0</v>
      </c>
      <c r="H288" s="70">
        <f>'прил 5,'!H2350</f>
        <v>0</v>
      </c>
      <c r="I288" s="70">
        <f>'прил 5,'!I2350</f>
        <v>0</v>
      </c>
      <c r="J288" s="176"/>
      <c r="K288" s="184"/>
      <c r="L288" s="184"/>
      <c r="M288" s="184"/>
      <c r="N288" s="184"/>
      <c r="O288" s="184"/>
      <c r="P288" s="184"/>
      <c r="Q288" s="184"/>
      <c r="R288" s="184"/>
    </row>
    <row r="289" spans="1:18" s="18" customFormat="1" ht="15" hidden="1" customHeight="1">
      <c r="A289" s="16" t="s">
        <v>322</v>
      </c>
      <c r="B289" s="14">
        <v>793</v>
      </c>
      <c r="C289" s="15" t="s">
        <v>53</v>
      </c>
      <c r="D289" s="15" t="s">
        <v>122</v>
      </c>
      <c r="E289" s="15" t="s">
        <v>959</v>
      </c>
      <c r="F289" s="15" t="s">
        <v>36</v>
      </c>
      <c r="G289" s="70">
        <f t="shared" si="67"/>
        <v>0</v>
      </c>
      <c r="H289" s="70">
        <f t="shared" si="67"/>
        <v>0</v>
      </c>
      <c r="I289" s="70">
        <f t="shared" si="67"/>
        <v>0</v>
      </c>
      <c r="J289" s="176"/>
      <c r="K289" s="184"/>
      <c r="L289" s="184"/>
      <c r="M289" s="184"/>
      <c r="N289" s="184"/>
      <c r="O289" s="184"/>
      <c r="P289" s="184"/>
      <c r="Q289" s="184"/>
      <c r="R289" s="184"/>
    </row>
    <row r="290" spans="1:18" s="18" customFormat="1" ht="32.25" hidden="1" customHeight="1">
      <c r="A290" s="16" t="s">
        <v>37</v>
      </c>
      <c r="B290" s="14">
        <v>793</v>
      </c>
      <c r="C290" s="15" t="s">
        <v>53</v>
      </c>
      <c r="D290" s="15" t="s">
        <v>122</v>
      </c>
      <c r="E290" s="15" t="s">
        <v>959</v>
      </c>
      <c r="F290" s="15" t="s">
        <v>38</v>
      </c>
      <c r="G290" s="70">
        <f>'прил 5,'!G2348</f>
        <v>0</v>
      </c>
      <c r="H290" s="70">
        <f>'прил 5,'!H2348</f>
        <v>0</v>
      </c>
      <c r="I290" s="70">
        <f>'прил 5,'!I2348</f>
        <v>0</v>
      </c>
      <c r="J290" s="176"/>
      <c r="K290" s="184"/>
      <c r="L290" s="184"/>
      <c r="M290" s="184"/>
      <c r="N290" s="184"/>
      <c r="O290" s="184"/>
      <c r="P290" s="184"/>
      <c r="Q290" s="184"/>
      <c r="R290" s="184"/>
    </row>
    <row r="291" spans="1:18" s="18" customFormat="1" ht="86.25" hidden="1" customHeight="1">
      <c r="A291" s="16" t="s">
        <v>957</v>
      </c>
      <c r="B291" s="14">
        <v>793</v>
      </c>
      <c r="C291" s="15" t="s">
        <v>53</v>
      </c>
      <c r="D291" s="15" t="s">
        <v>122</v>
      </c>
      <c r="E291" s="15" t="s">
        <v>10</v>
      </c>
      <c r="F291" s="15"/>
      <c r="G291" s="70">
        <f>G292</f>
        <v>0</v>
      </c>
      <c r="H291" s="70">
        <f t="shared" ref="H291:I291" si="68">H292</f>
        <v>0</v>
      </c>
      <c r="I291" s="70">
        <f t="shared" si="68"/>
        <v>0</v>
      </c>
      <c r="J291" s="176"/>
      <c r="K291" s="184"/>
      <c r="L291" s="184"/>
      <c r="M291" s="184"/>
      <c r="N291" s="184"/>
      <c r="O291" s="184"/>
      <c r="P291" s="184"/>
      <c r="Q291" s="184"/>
      <c r="R291" s="184"/>
    </row>
    <row r="292" spans="1:18" s="18" customFormat="1" ht="76.5" hidden="1" customHeight="1">
      <c r="A292" s="16" t="s">
        <v>957</v>
      </c>
      <c r="B292" s="14">
        <v>793</v>
      </c>
      <c r="C292" s="15" t="s">
        <v>53</v>
      </c>
      <c r="D292" s="15" t="s">
        <v>122</v>
      </c>
      <c r="E292" s="15" t="s">
        <v>958</v>
      </c>
      <c r="F292" s="15"/>
      <c r="G292" s="70">
        <f>G294+G296</f>
        <v>0</v>
      </c>
      <c r="H292" s="70">
        <f t="shared" ref="G292:I293" si="69">H293</f>
        <v>0</v>
      </c>
      <c r="I292" s="70">
        <f t="shared" si="69"/>
        <v>0</v>
      </c>
      <c r="J292" s="176"/>
      <c r="K292" s="184"/>
      <c r="L292" s="184"/>
      <c r="M292" s="184"/>
      <c r="N292" s="184"/>
      <c r="O292" s="184"/>
      <c r="P292" s="184"/>
      <c r="Q292" s="184"/>
      <c r="R292" s="184"/>
    </row>
    <row r="293" spans="1:18" s="18" customFormat="1" ht="15" hidden="1" customHeight="1">
      <c r="A293" s="16" t="s">
        <v>155</v>
      </c>
      <c r="B293" s="14">
        <v>793</v>
      </c>
      <c r="C293" s="15" t="s">
        <v>53</v>
      </c>
      <c r="D293" s="15" t="s">
        <v>122</v>
      </c>
      <c r="E293" s="15" t="s">
        <v>958</v>
      </c>
      <c r="F293" s="15" t="s">
        <v>156</v>
      </c>
      <c r="G293" s="70">
        <f t="shared" si="69"/>
        <v>0</v>
      </c>
      <c r="H293" s="70">
        <f t="shared" si="69"/>
        <v>0</v>
      </c>
      <c r="I293" s="70">
        <f t="shared" si="69"/>
        <v>0</v>
      </c>
      <c r="J293" s="176"/>
      <c r="K293" s="184"/>
      <c r="L293" s="184"/>
      <c r="M293" s="184"/>
      <c r="N293" s="184"/>
      <c r="O293" s="184"/>
      <c r="P293" s="184"/>
      <c r="Q293" s="184"/>
      <c r="R293" s="184"/>
    </row>
    <row r="294" spans="1:18" s="18" customFormat="1" ht="32.25" hidden="1" customHeight="1">
      <c r="A294" s="16" t="s">
        <v>176</v>
      </c>
      <c r="B294" s="14">
        <v>793</v>
      </c>
      <c r="C294" s="15" t="s">
        <v>53</v>
      </c>
      <c r="D294" s="15" t="s">
        <v>122</v>
      </c>
      <c r="E294" s="15" t="s">
        <v>958</v>
      </c>
      <c r="F294" s="15" t="s">
        <v>177</v>
      </c>
      <c r="G294" s="70">
        <f>'прил 5,'!G2356</f>
        <v>0</v>
      </c>
      <c r="H294" s="70">
        <f>'прил 5,'!H2356</f>
        <v>0</v>
      </c>
      <c r="I294" s="70">
        <f>'прил 5,'!I2356</f>
        <v>0</v>
      </c>
      <c r="J294" s="176"/>
      <c r="K294" s="184"/>
      <c r="L294" s="184"/>
      <c r="M294" s="184"/>
      <c r="N294" s="184"/>
      <c r="O294" s="184"/>
      <c r="P294" s="184"/>
      <c r="Q294" s="184"/>
      <c r="R294" s="184"/>
    </row>
    <row r="295" spans="1:18" s="18" customFormat="1" ht="15" hidden="1" customHeight="1">
      <c r="A295" s="16" t="s">
        <v>322</v>
      </c>
      <c r="B295" s="14">
        <v>793</v>
      </c>
      <c r="C295" s="15" t="s">
        <v>53</v>
      </c>
      <c r="D295" s="15" t="s">
        <v>122</v>
      </c>
      <c r="E295" s="15" t="s">
        <v>958</v>
      </c>
      <c r="F295" s="15" t="s">
        <v>36</v>
      </c>
      <c r="G295" s="70">
        <f t="shared" ref="G295:I295" si="70">G296</f>
        <v>0</v>
      </c>
      <c r="H295" s="70">
        <f t="shared" si="70"/>
        <v>0</v>
      </c>
      <c r="I295" s="70">
        <f t="shared" si="70"/>
        <v>0</v>
      </c>
      <c r="J295" s="176"/>
      <c r="K295" s="184"/>
      <c r="L295" s="184"/>
      <c r="M295" s="184"/>
      <c r="N295" s="184"/>
      <c r="O295" s="184"/>
      <c r="P295" s="184"/>
      <c r="Q295" s="184"/>
      <c r="R295" s="184"/>
    </row>
    <row r="296" spans="1:18" s="18" customFormat="1" ht="32.25" hidden="1" customHeight="1">
      <c r="A296" s="16" t="s">
        <v>37</v>
      </c>
      <c r="B296" s="14">
        <v>793</v>
      </c>
      <c r="C296" s="15" t="s">
        <v>53</v>
      </c>
      <c r="D296" s="15" t="s">
        <v>122</v>
      </c>
      <c r="E296" s="15" t="s">
        <v>958</v>
      </c>
      <c r="F296" s="15" t="s">
        <v>38</v>
      </c>
      <c r="G296" s="70">
        <f>'прил 5,'!G2354</f>
        <v>0</v>
      </c>
      <c r="H296" s="70">
        <f>'прил 5,'!H2354</f>
        <v>0</v>
      </c>
      <c r="I296" s="70">
        <f>'прил 5,'!I2354</f>
        <v>0</v>
      </c>
      <c r="J296" s="176"/>
      <c r="K296" s="184"/>
      <c r="L296" s="184"/>
      <c r="M296" s="184"/>
      <c r="N296" s="184"/>
      <c r="O296" s="184"/>
      <c r="P296" s="184"/>
      <c r="Q296" s="184"/>
      <c r="R296" s="184"/>
    </row>
    <row r="297" spans="1:18" s="18" customFormat="1" ht="102" hidden="1" customHeight="1">
      <c r="A297" s="16" t="s">
        <v>961</v>
      </c>
      <c r="B297" s="14">
        <v>793</v>
      </c>
      <c r="C297" s="15" t="s">
        <v>53</v>
      </c>
      <c r="D297" s="15" t="s">
        <v>122</v>
      </c>
      <c r="E297" s="15" t="s">
        <v>960</v>
      </c>
      <c r="F297" s="15"/>
      <c r="G297" s="70">
        <f>G298</f>
        <v>0</v>
      </c>
      <c r="H297" s="70">
        <f t="shared" ref="H297:I297" si="71">H298+H331</f>
        <v>0</v>
      </c>
      <c r="I297" s="70">
        <f t="shared" si="71"/>
        <v>0</v>
      </c>
      <c r="J297" s="176"/>
      <c r="K297" s="184"/>
      <c r="L297" s="184"/>
      <c r="M297" s="184"/>
      <c r="N297" s="184"/>
      <c r="O297" s="184"/>
      <c r="P297" s="184"/>
      <c r="Q297" s="184"/>
      <c r="R297" s="184"/>
    </row>
    <row r="298" spans="1:18" s="18" customFormat="1" ht="108" hidden="1" customHeight="1">
      <c r="A298" s="16" t="s">
        <v>961</v>
      </c>
      <c r="B298" s="14">
        <v>793</v>
      </c>
      <c r="C298" s="15" t="s">
        <v>53</v>
      </c>
      <c r="D298" s="15" t="s">
        <v>122</v>
      </c>
      <c r="E298" s="15" t="s">
        <v>962</v>
      </c>
      <c r="F298" s="15"/>
      <c r="G298" s="70">
        <f>G299+G326</f>
        <v>0</v>
      </c>
      <c r="H298" s="70">
        <f t="shared" ref="G298:I299" si="72">H299</f>
        <v>0</v>
      </c>
      <c r="I298" s="70">
        <f t="shared" si="72"/>
        <v>0</v>
      </c>
      <c r="J298" s="176"/>
      <c r="K298" s="184"/>
      <c r="L298" s="184"/>
      <c r="M298" s="184"/>
      <c r="N298" s="184"/>
      <c r="O298" s="184"/>
      <c r="P298" s="184"/>
      <c r="Q298" s="184"/>
      <c r="R298" s="184"/>
    </row>
    <row r="299" spans="1:18" s="18" customFormat="1" ht="15" hidden="1" customHeight="1">
      <c r="A299" s="16" t="s">
        <v>155</v>
      </c>
      <c r="B299" s="14">
        <v>793</v>
      </c>
      <c r="C299" s="15" t="s">
        <v>53</v>
      </c>
      <c r="D299" s="15" t="s">
        <v>122</v>
      </c>
      <c r="E299" s="15" t="s">
        <v>962</v>
      </c>
      <c r="F299" s="15" t="s">
        <v>156</v>
      </c>
      <c r="G299" s="70">
        <f t="shared" si="72"/>
        <v>0</v>
      </c>
      <c r="H299" s="70">
        <f t="shared" si="72"/>
        <v>0</v>
      </c>
      <c r="I299" s="70">
        <f t="shared" si="72"/>
        <v>0</v>
      </c>
      <c r="J299" s="176"/>
      <c r="K299" s="184"/>
      <c r="L299" s="184"/>
      <c r="M299" s="184"/>
      <c r="N299" s="184"/>
      <c r="O299" s="184"/>
      <c r="P299" s="184"/>
      <c r="Q299" s="184"/>
      <c r="R299" s="184"/>
    </row>
    <row r="300" spans="1:18" s="18" customFormat="1" ht="32.25" hidden="1" customHeight="1">
      <c r="A300" s="16" t="s">
        <v>176</v>
      </c>
      <c r="B300" s="14">
        <v>793</v>
      </c>
      <c r="C300" s="15" t="s">
        <v>53</v>
      </c>
      <c r="D300" s="15" t="s">
        <v>122</v>
      </c>
      <c r="E300" s="15" t="s">
        <v>962</v>
      </c>
      <c r="F300" s="15" t="s">
        <v>177</v>
      </c>
      <c r="G300" s="70">
        <f>'прил 5,'!G2360</f>
        <v>0</v>
      </c>
      <c r="H300" s="70">
        <f>'прил 5,'!H2360</f>
        <v>0</v>
      </c>
      <c r="I300" s="70">
        <f>'прил 5,'!I2360</f>
        <v>0</v>
      </c>
      <c r="J300" s="176"/>
      <c r="K300" s="184"/>
      <c r="L300" s="184"/>
      <c r="M300" s="184"/>
      <c r="N300" s="184"/>
      <c r="O300" s="184"/>
      <c r="P300" s="184"/>
      <c r="Q300" s="184"/>
      <c r="R300" s="184"/>
    </row>
    <row r="301" spans="1:18" s="18" customFormat="1" ht="32.25" hidden="1" customHeight="1">
      <c r="A301" s="82" t="s">
        <v>984</v>
      </c>
      <c r="B301" s="14"/>
      <c r="C301" s="15"/>
      <c r="D301" s="15"/>
      <c r="E301" s="84" t="s">
        <v>987</v>
      </c>
      <c r="F301" s="15"/>
      <c r="G301" s="70">
        <f>G302</f>
        <v>0</v>
      </c>
      <c r="H301" s="70"/>
      <c r="I301" s="70"/>
      <c r="J301" s="176"/>
      <c r="K301" s="184"/>
      <c r="L301" s="184"/>
      <c r="M301" s="184"/>
      <c r="N301" s="184"/>
      <c r="O301" s="184"/>
      <c r="P301" s="184"/>
      <c r="Q301" s="184"/>
      <c r="R301" s="184"/>
    </row>
    <row r="302" spans="1:18" s="18" customFormat="1" ht="32.25" hidden="1" customHeight="1">
      <c r="A302" s="82" t="s">
        <v>985</v>
      </c>
      <c r="B302" s="14"/>
      <c r="C302" s="15"/>
      <c r="D302" s="15"/>
      <c r="E302" s="84" t="s">
        <v>988</v>
      </c>
      <c r="F302" s="15"/>
      <c r="G302" s="70">
        <f>G303</f>
        <v>0</v>
      </c>
      <c r="H302" s="70"/>
      <c r="I302" s="70"/>
      <c r="J302" s="176"/>
      <c r="K302" s="184"/>
      <c r="L302" s="184"/>
      <c r="M302" s="184"/>
      <c r="N302" s="184"/>
      <c r="O302" s="184"/>
      <c r="P302" s="184"/>
      <c r="Q302" s="184"/>
      <c r="R302" s="184"/>
    </row>
    <row r="303" spans="1:18" s="18" customFormat="1" ht="32.25" hidden="1" customHeight="1">
      <c r="A303" s="16" t="s">
        <v>322</v>
      </c>
      <c r="B303" s="14"/>
      <c r="C303" s="15"/>
      <c r="D303" s="15"/>
      <c r="E303" s="84" t="s">
        <v>988</v>
      </c>
      <c r="F303" s="15" t="s">
        <v>36</v>
      </c>
      <c r="G303" s="70">
        <f>G304</f>
        <v>0</v>
      </c>
      <c r="H303" s="70"/>
      <c r="I303" s="70"/>
      <c r="J303" s="176"/>
      <c r="K303" s="184"/>
      <c r="L303" s="184"/>
      <c r="M303" s="184"/>
      <c r="N303" s="184"/>
      <c r="O303" s="184"/>
      <c r="P303" s="184"/>
      <c r="Q303" s="184"/>
      <c r="R303" s="184"/>
    </row>
    <row r="304" spans="1:18" s="18" customFormat="1" ht="32.25" hidden="1" customHeight="1">
      <c r="A304" s="16" t="s">
        <v>37</v>
      </c>
      <c r="B304" s="14"/>
      <c r="C304" s="15"/>
      <c r="D304" s="15"/>
      <c r="E304" s="84" t="s">
        <v>988</v>
      </c>
      <c r="F304" s="15" t="s">
        <v>38</v>
      </c>
      <c r="G304" s="70">
        <f>'прил 5,'!G1523</f>
        <v>0</v>
      </c>
      <c r="H304" s="70">
        <f>'прил 5,'!H1523</f>
        <v>0</v>
      </c>
      <c r="I304" s="70">
        <f>'прил 5,'!I1523</f>
        <v>0</v>
      </c>
      <c r="J304" s="176"/>
      <c r="K304" s="184"/>
      <c r="L304" s="184"/>
      <c r="M304" s="184"/>
      <c r="N304" s="184"/>
      <c r="O304" s="184"/>
      <c r="P304" s="184"/>
      <c r="Q304" s="184"/>
      <c r="R304" s="184"/>
    </row>
    <row r="305" spans="1:20" s="18" customFormat="1" ht="32.25" hidden="1" customHeight="1">
      <c r="A305" s="82" t="s">
        <v>979</v>
      </c>
      <c r="B305" s="14"/>
      <c r="C305" s="15"/>
      <c r="D305" s="15"/>
      <c r="E305" s="84" t="s">
        <v>989</v>
      </c>
      <c r="F305" s="15"/>
      <c r="G305" s="70">
        <f>G306</f>
        <v>0</v>
      </c>
      <c r="H305" s="70"/>
      <c r="I305" s="70"/>
      <c r="J305" s="176"/>
      <c r="K305" s="184"/>
      <c r="L305" s="184"/>
      <c r="M305" s="184"/>
      <c r="N305" s="184"/>
      <c r="O305" s="184"/>
      <c r="P305" s="184"/>
      <c r="Q305" s="184"/>
      <c r="R305" s="184"/>
    </row>
    <row r="306" spans="1:20" s="18" customFormat="1" ht="32.25" hidden="1" customHeight="1">
      <c r="A306" s="82" t="s">
        <v>981</v>
      </c>
      <c r="B306" s="14"/>
      <c r="C306" s="15"/>
      <c r="D306" s="15"/>
      <c r="E306" s="84" t="s">
        <v>990</v>
      </c>
      <c r="F306" s="15"/>
      <c r="G306" s="70">
        <f>G307</f>
        <v>0</v>
      </c>
      <c r="H306" s="70"/>
      <c r="I306" s="70"/>
      <c r="J306" s="176"/>
      <c r="K306" s="184"/>
      <c r="L306" s="184"/>
      <c r="M306" s="184"/>
      <c r="N306" s="184"/>
      <c r="O306" s="184"/>
      <c r="P306" s="184"/>
      <c r="Q306" s="184"/>
      <c r="R306" s="184"/>
    </row>
    <row r="307" spans="1:20" s="18" customFormat="1" ht="32.25" hidden="1" customHeight="1">
      <c r="A307" s="16" t="s">
        <v>322</v>
      </c>
      <c r="B307" s="14"/>
      <c r="C307" s="15"/>
      <c r="D307" s="15"/>
      <c r="E307" s="84" t="s">
        <v>990</v>
      </c>
      <c r="F307" s="15" t="s">
        <v>36</v>
      </c>
      <c r="G307" s="70">
        <f>G308</f>
        <v>0</v>
      </c>
      <c r="H307" s="70"/>
      <c r="I307" s="70"/>
      <c r="J307" s="176"/>
      <c r="K307" s="184"/>
      <c r="L307" s="184"/>
      <c r="M307" s="184"/>
      <c r="N307" s="184"/>
      <c r="O307" s="184"/>
      <c r="P307" s="184"/>
      <c r="Q307" s="184"/>
      <c r="R307" s="184"/>
    </row>
    <row r="308" spans="1:20" s="18" customFormat="1" ht="32.25" hidden="1" customHeight="1">
      <c r="A308" s="16" t="s">
        <v>37</v>
      </c>
      <c r="B308" s="14"/>
      <c r="C308" s="15"/>
      <c r="D308" s="15"/>
      <c r="E308" s="84" t="s">
        <v>990</v>
      </c>
      <c r="F308" s="15" t="s">
        <v>38</v>
      </c>
      <c r="G308" s="70">
        <f>'прил 5,'!G1527</f>
        <v>0</v>
      </c>
      <c r="H308" s="70"/>
      <c r="I308" s="70"/>
      <c r="J308" s="176"/>
      <c r="K308" s="184"/>
      <c r="L308" s="184"/>
      <c r="M308" s="184"/>
      <c r="N308" s="184"/>
      <c r="O308" s="184"/>
      <c r="P308" s="184"/>
      <c r="Q308" s="184"/>
      <c r="R308" s="184"/>
    </row>
    <row r="309" spans="1:20" s="18" customFormat="1" ht="39" customHeight="1">
      <c r="A309" s="82" t="s">
        <v>1120</v>
      </c>
      <c r="B309" s="83">
        <v>793</v>
      </c>
      <c r="C309" s="84" t="s">
        <v>53</v>
      </c>
      <c r="D309" s="84" t="s">
        <v>122</v>
      </c>
      <c r="E309" s="84" t="s">
        <v>1121</v>
      </c>
      <c r="F309" s="84"/>
      <c r="G309" s="87">
        <f>G311</f>
        <v>8000000</v>
      </c>
      <c r="H309" s="87">
        <f>H311</f>
        <v>0</v>
      </c>
      <c r="I309" s="87">
        <f>I311</f>
        <v>0</v>
      </c>
      <c r="J309" s="177"/>
      <c r="K309" s="199"/>
      <c r="L309" s="199"/>
      <c r="M309" s="199"/>
      <c r="N309" s="199"/>
      <c r="O309" s="199"/>
      <c r="P309" s="199"/>
      <c r="Q309" s="199"/>
      <c r="R309" s="199"/>
    </row>
    <row r="310" spans="1:20" s="18" customFormat="1" ht="39" customHeight="1">
      <c r="A310" s="82" t="s">
        <v>1092</v>
      </c>
      <c r="B310" s="83">
        <v>793</v>
      </c>
      <c r="C310" s="84" t="s">
        <v>53</v>
      </c>
      <c r="D310" s="84" t="s">
        <v>122</v>
      </c>
      <c r="E310" s="84" t="s">
        <v>1121</v>
      </c>
      <c r="F310" s="84"/>
      <c r="G310" s="87">
        <f>G311</f>
        <v>8000000</v>
      </c>
      <c r="H310" s="87">
        <f t="shared" ref="H310:I310" si="73">H311</f>
        <v>0</v>
      </c>
      <c r="I310" s="87">
        <f t="shared" si="73"/>
        <v>0</v>
      </c>
      <c r="J310" s="177"/>
      <c r="K310" s="199"/>
      <c r="L310" s="199"/>
      <c r="M310" s="199"/>
      <c r="N310" s="199"/>
      <c r="O310" s="199"/>
      <c r="P310" s="199"/>
      <c r="Q310" s="199"/>
      <c r="R310" s="199"/>
    </row>
    <row r="311" spans="1:20" ht="30.75" customHeight="1">
      <c r="A311" s="82" t="s">
        <v>35</v>
      </c>
      <c r="B311" s="83">
        <v>793</v>
      </c>
      <c r="C311" s="84" t="s">
        <v>53</v>
      </c>
      <c r="D311" s="84" t="s">
        <v>122</v>
      </c>
      <c r="E311" s="84" t="s">
        <v>1121</v>
      </c>
      <c r="F311" s="84" t="s">
        <v>36</v>
      </c>
      <c r="G311" s="87">
        <f t="shared" ref="G311:I311" si="74">G312</f>
        <v>8000000</v>
      </c>
      <c r="H311" s="87">
        <f t="shared" si="74"/>
        <v>0</v>
      </c>
      <c r="I311" s="87">
        <f t="shared" si="74"/>
        <v>0</v>
      </c>
      <c r="J311" s="177"/>
      <c r="K311" s="185"/>
      <c r="L311" s="185"/>
      <c r="M311" s="185"/>
      <c r="N311" s="185"/>
      <c r="O311" s="185"/>
      <c r="P311" s="185"/>
      <c r="Q311" s="185"/>
      <c r="R311" s="185"/>
      <c r="S311" s="1"/>
      <c r="T311" s="1"/>
    </row>
    <row r="312" spans="1:20" s="18" customFormat="1" ht="34.5" customHeight="1">
      <c r="A312" s="82" t="s">
        <v>37</v>
      </c>
      <c r="B312" s="83">
        <v>793</v>
      </c>
      <c r="C312" s="84" t="s">
        <v>53</v>
      </c>
      <c r="D312" s="84" t="s">
        <v>122</v>
      </c>
      <c r="E312" s="84" t="s">
        <v>1121</v>
      </c>
      <c r="F312" s="84" t="s">
        <v>38</v>
      </c>
      <c r="G312" s="87">
        <f>'прил 5,'!G1531</f>
        <v>8000000</v>
      </c>
      <c r="H312" s="87">
        <v>0</v>
      </c>
      <c r="I312" s="87">
        <v>0</v>
      </c>
      <c r="J312" s="177"/>
      <c r="K312" s="199"/>
      <c r="L312" s="199"/>
      <c r="M312" s="199"/>
      <c r="N312" s="199"/>
      <c r="O312" s="199"/>
      <c r="P312" s="199"/>
      <c r="Q312" s="199"/>
      <c r="R312" s="199"/>
    </row>
    <row r="313" spans="1:20" s="18" customFormat="1" ht="39" customHeight="1">
      <c r="A313" s="82" t="s">
        <v>1123</v>
      </c>
      <c r="B313" s="83">
        <v>793</v>
      </c>
      <c r="C313" s="84" t="s">
        <v>53</v>
      </c>
      <c r="D313" s="84" t="s">
        <v>122</v>
      </c>
      <c r="E313" s="84" t="s">
        <v>1122</v>
      </c>
      <c r="F313" s="84"/>
      <c r="G313" s="87">
        <f>G315</f>
        <v>5000000</v>
      </c>
      <c r="H313" s="87">
        <f>H315</f>
        <v>0</v>
      </c>
      <c r="I313" s="87">
        <f>I315</f>
        <v>0</v>
      </c>
      <c r="J313" s="177"/>
      <c r="K313" s="199"/>
      <c r="L313" s="199"/>
      <c r="M313" s="199"/>
      <c r="N313" s="199"/>
      <c r="O313" s="199"/>
      <c r="P313" s="199"/>
      <c r="Q313" s="199"/>
      <c r="R313" s="199"/>
    </row>
    <row r="314" spans="1:20" s="18" customFormat="1" ht="39" customHeight="1">
      <c r="A314" s="82" t="s">
        <v>1092</v>
      </c>
      <c r="B314" s="83">
        <v>793</v>
      </c>
      <c r="C314" s="84" t="s">
        <v>53</v>
      </c>
      <c r="D314" s="84" t="s">
        <v>122</v>
      </c>
      <c r="E314" s="84" t="s">
        <v>1122</v>
      </c>
      <c r="F314" s="84"/>
      <c r="G314" s="87">
        <f>G315</f>
        <v>5000000</v>
      </c>
      <c r="H314" s="87">
        <f t="shared" ref="H314:I314" si="75">H315</f>
        <v>0</v>
      </c>
      <c r="I314" s="87">
        <f t="shared" si="75"/>
        <v>0</v>
      </c>
      <c r="J314" s="177"/>
      <c r="K314" s="199"/>
      <c r="L314" s="199"/>
      <c r="M314" s="199"/>
      <c r="N314" s="199"/>
      <c r="O314" s="199"/>
      <c r="P314" s="199"/>
      <c r="Q314" s="199"/>
      <c r="R314" s="199"/>
    </row>
    <row r="315" spans="1:20" ht="30.75" customHeight="1">
      <c r="A315" s="82" t="s">
        <v>35</v>
      </c>
      <c r="B315" s="83">
        <v>793</v>
      </c>
      <c r="C315" s="84" t="s">
        <v>53</v>
      </c>
      <c r="D315" s="84" t="s">
        <v>122</v>
      </c>
      <c r="E315" s="84" t="s">
        <v>1122</v>
      </c>
      <c r="F315" s="84" t="s">
        <v>36</v>
      </c>
      <c r="G315" s="87">
        <f t="shared" ref="G315:I315" si="76">G316</f>
        <v>5000000</v>
      </c>
      <c r="H315" s="87">
        <f t="shared" si="76"/>
        <v>0</v>
      </c>
      <c r="I315" s="87">
        <f t="shared" si="76"/>
        <v>0</v>
      </c>
      <c r="J315" s="177"/>
      <c r="K315" s="185"/>
      <c r="L315" s="185"/>
      <c r="M315" s="185"/>
      <c r="N315" s="185"/>
      <c r="O315" s="185"/>
      <c r="P315" s="185"/>
      <c r="Q315" s="185"/>
      <c r="R315" s="185"/>
      <c r="S315" s="1"/>
      <c r="T315" s="1"/>
    </row>
    <row r="316" spans="1:20" s="18" customFormat="1" ht="34.5" customHeight="1">
      <c r="A316" s="82" t="s">
        <v>37</v>
      </c>
      <c r="B316" s="83">
        <v>793</v>
      </c>
      <c r="C316" s="84" t="s">
        <v>53</v>
      </c>
      <c r="D316" s="84" t="s">
        <v>122</v>
      </c>
      <c r="E316" s="84" t="s">
        <v>1122</v>
      </c>
      <c r="F316" s="84" t="s">
        <v>38</v>
      </c>
      <c r="G316" s="87">
        <v>5000000</v>
      </c>
      <c r="H316" s="87">
        <v>0</v>
      </c>
      <c r="I316" s="87">
        <v>0</v>
      </c>
      <c r="J316" s="177"/>
      <c r="K316" s="199"/>
      <c r="L316" s="199"/>
      <c r="M316" s="199"/>
      <c r="N316" s="199"/>
      <c r="O316" s="199"/>
      <c r="P316" s="199"/>
      <c r="Q316" s="199"/>
      <c r="R316" s="199"/>
    </row>
    <row r="317" spans="1:20" s="18" customFormat="1" ht="39" customHeight="1">
      <c r="A317" s="82" t="s">
        <v>1125</v>
      </c>
      <c r="B317" s="83">
        <v>793</v>
      </c>
      <c r="C317" s="84" t="s">
        <v>53</v>
      </c>
      <c r="D317" s="84" t="s">
        <v>122</v>
      </c>
      <c r="E317" s="84" t="s">
        <v>1124</v>
      </c>
      <c r="F317" s="84"/>
      <c r="G317" s="87">
        <f>G319</f>
        <v>2000000</v>
      </c>
      <c r="H317" s="87">
        <f>H319</f>
        <v>0</v>
      </c>
      <c r="I317" s="87">
        <f>I319</f>
        <v>0</v>
      </c>
      <c r="J317" s="177"/>
      <c r="K317" s="199"/>
      <c r="L317" s="199"/>
      <c r="M317" s="199"/>
      <c r="N317" s="199"/>
      <c r="O317" s="199"/>
      <c r="P317" s="199"/>
      <c r="Q317" s="199"/>
      <c r="R317" s="199"/>
    </row>
    <row r="318" spans="1:20" s="18" customFormat="1" ht="39" customHeight="1">
      <c r="A318" s="82" t="s">
        <v>1092</v>
      </c>
      <c r="B318" s="83">
        <v>793</v>
      </c>
      <c r="C318" s="84" t="s">
        <v>53</v>
      </c>
      <c r="D318" s="84" t="s">
        <v>122</v>
      </c>
      <c r="E318" s="84" t="s">
        <v>1124</v>
      </c>
      <c r="F318" s="84"/>
      <c r="G318" s="87">
        <f>G319</f>
        <v>2000000</v>
      </c>
      <c r="H318" s="87">
        <f t="shared" ref="H318:I318" si="77">H319</f>
        <v>0</v>
      </c>
      <c r="I318" s="87">
        <f t="shared" si="77"/>
        <v>0</v>
      </c>
      <c r="J318" s="177"/>
      <c r="K318" s="199"/>
      <c r="L318" s="199"/>
      <c r="M318" s="199"/>
      <c r="N318" s="199"/>
      <c r="O318" s="199"/>
      <c r="P318" s="199"/>
      <c r="Q318" s="199"/>
      <c r="R318" s="199"/>
    </row>
    <row r="319" spans="1:20" ht="30.75" customHeight="1">
      <c r="A319" s="82" t="s">
        <v>35</v>
      </c>
      <c r="B319" s="83">
        <v>793</v>
      </c>
      <c r="C319" s="84" t="s">
        <v>53</v>
      </c>
      <c r="D319" s="84" t="s">
        <v>122</v>
      </c>
      <c r="E319" s="84" t="s">
        <v>1124</v>
      </c>
      <c r="F319" s="84" t="s">
        <v>36</v>
      </c>
      <c r="G319" s="87">
        <f t="shared" ref="G319:I319" si="78">G320</f>
        <v>2000000</v>
      </c>
      <c r="H319" s="87">
        <f t="shared" si="78"/>
        <v>0</v>
      </c>
      <c r="I319" s="87">
        <f t="shared" si="78"/>
        <v>0</v>
      </c>
      <c r="J319" s="177"/>
      <c r="K319" s="185"/>
      <c r="L319" s="185"/>
      <c r="M319" s="185"/>
      <c r="N319" s="185"/>
      <c r="O319" s="185"/>
      <c r="P319" s="185"/>
      <c r="Q319" s="185"/>
      <c r="R319" s="185"/>
      <c r="S319" s="1"/>
      <c r="T319" s="1"/>
    </row>
    <row r="320" spans="1:20" s="18" customFormat="1" ht="34.5" customHeight="1">
      <c r="A320" s="82" t="s">
        <v>37</v>
      </c>
      <c r="B320" s="83">
        <v>793</v>
      </c>
      <c r="C320" s="84" t="s">
        <v>53</v>
      </c>
      <c r="D320" s="84" t="s">
        <v>122</v>
      </c>
      <c r="E320" s="84" t="s">
        <v>1124</v>
      </c>
      <c r="F320" s="84" t="s">
        <v>38</v>
      </c>
      <c r="G320" s="87">
        <v>2000000</v>
      </c>
      <c r="H320" s="87">
        <v>0</v>
      </c>
      <c r="I320" s="87">
        <v>0</v>
      </c>
      <c r="J320" s="177"/>
      <c r="K320" s="199"/>
      <c r="L320" s="199"/>
      <c r="M320" s="199"/>
      <c r="N320" s="199"/>
      <c r="O320" s="199"/>
      <c r="P320" s="199"/>
      <c r="Q320" s="199"/>
      <c r="R320" s="199"/>
    </row>
    <row r="321" spans="1:20" s="18" customFormat="1" ht="39" customHeight="1">
      <c r="A321" s="82" t="s">
        <v>1127</v>
      </c>
      <c r="B321" s="83">
        <v>793</v>
      </c>
      <c r="C321" s="84" t="s">
        <v>53</v>
      </c>
      <c r="D321" s="84" t="s">
        <v>122</v>
      </c>
      <c r="E321" s="84" t="s">
        <v>1126</v>
      </c>
      <c r="F321" s="84"/>
      <c r="G321" s="87">
        <f>G323</f>
        <v>3000000</v>
      </c>
      <c r="H321" s="87">
        <f>H323</f>
        <v>0</v>
      </c>
      <c r="I321" s="87">
        <f>I323</f>
        <v>0</v>
      </c>
      <c r="J321" s="177"/>
      <c r="K321" s="199"/>
      <c r="L321" s="199"/>
      <c r="M321" s="199"/>
      <c r="N321" s="199"/>
      <c r="O321" s="199"/>
      <c r="P321" s="199"/>
      <c r="Q321" s="199"/>
      <c r="R321" s="199"/>
    </row>
    <row r="322" spans="1:20" s="18" customFormat="1" ht="39" customHeight="1">
      <c r="A322" s="82" t="s">
        <v>1092</v>
      </c>
      <c r="B322" s="83">
        <v>793</v>
      </c>
      <c r="C322" s="84" t="s">
        <v>53</v>
      </c>
      <c r="D322" s="84" t="s">
        <v>122</v>
      </c>
      <c r="E322" s="84" t="s">
        <v>1126</v>
      </c>
      <c r="F322" s="84"/>
      <c r="G322" s="87">
        <f>G323</f>
        <v>3000000</v>
      </c>
      <c r="H322" s="87">
        <f t="shared" ref="H322:I322" si="79">H323</f>
        <v>0</v>
      </c>
      <c r="I322" s="87">
        <f t="shared" si="79"/>
        <v>0</v>
      </c>
      <c r="J322" s="177"/>
      <c r="K322" s="199"/>
      <c r="L322" s="199"/>
      <c r="M322" s="199"/>
      <c r="N322" s="199"/>
      <c r="O322" s="199"/>
      <c r="P322" s="199"/>
      <c r="Q322" s="199"/>
      <c r="R322" s="199"/>
    </row>
    <row r="323" spans="1:20" ht="30.75" customHeight="1">
      <c r="A323" s="82" t="s">
        <v>35</v>
      </c>
      <c r="B323" s="83">
        <v>793</v>
      </c>
      <c r="C323" s="84" t="s">
        <v>53</v>
      </c>
      <c r="D323" s="84" t="s">
        <v>122</v>
      </c>
      <c r="E323" s="84" t="s">
        <v>1126</v>
      </c>
      <c r="F323" s="84" t="s">
        <v>36</v>
      </c>
      <c r="G323" s="87">
        <f t="shared" ref="G323:I323" si="80">G324</f>
        <v>3000000</v>
      </c>
      <c r="H323" s="87">
        <f t="shared" si="80"/>
        <v>0</v>
      </c>
      <c r="I323" s="87">
        <f t="shared" si="80"/>
        <v>0</v>
      </c>
      <c r="J323" s="177"/>
      <c r="K323" s="185"/>
      <c r="L323" s="185"/>
      <c r="M323" s="185"/>
      <c r="N323" s="185"/>
      <c r="O323" s="185"/>
      <c r="P323" s="185"/>
      <c r="Q323" s="185"/>
      <c r="R323" s="185"/>
      <c r="S323" s="1"/>
      <c r="T323" s="1"/>
    </row>
    <row r="324" spans="1:20" s="18" customFormat="1" ht="34.5" customHeight="1">
      <c r="A324" s="82" t="s">
        <v>37</v>
      </c>
      <c r="B324" s="83">
        <v>793</v>
      </c>
      <c r="C324" s="84" t="s">
        <v>53</v>
      </c>
      <c r="D324" s="84" t="s">
        <v>122</v>
      </c>
      <c r="E324" s="84" t="s">
        <v>1126</v>
      </c>
      <c r="F324" s="84" t="s">
        <v>38</v>
      </c>
      <c r="G324" s="87">
        <v>3000000</v>
      </c>
      <c r="H324" s="87">
        <v>0</v>
      </c>
      <c r="I324" s="87">
        <v>0</v>
      </c>
      <c r="J324" s="177"/>
      <c r="K324" s="199"/>
      <c r="L324" s="199"/>
      <c r="M324" s="199"/>
      <c r="N324" s="199"/>
      <c r="O324" s="199"/>
      <c r="P324" s="214">
        <f>G309+G313+G317+G321</f>
        <v>18000000</v>
      </c>
      <c r="Q324" s="199"/>
      <c r="R324" s="199"/>
    </row>
    <row r="325" spans="1:20" s="233" customFormat="1" ht="52.8">
      <c r="A325" s="107" t="s">
        <v>1167</v>
      </c>
      <c r="B325" s="36" t="s">
        <v>93</v>
      </c>
      <c r="C325" s="36" t="s">
        <v>25</v>
      </c>
      <c r="D325" s="36" t="s">
        <v>27</v>
      </c>
      <c r="E325" s="36" t="s">
        <v>212</v>
      </c>
      <c r="F325" s="36"/>
      <c r="G325" s="71">
        <f>G329+G332+G335+G340+G347+G364+G352+G365+G369</f>
        <v>122335257.40000001</v>
      </c>
      <c r="H325" s="71">
        <f>H329+H332+H335+H340+H347+H364</f>
        <v>16528205.800000001</v>
      </c>
      <c r="I325" s="71">
        <f>I329+I332+I335+I340+I347+I364</f>
        <v>550000</v>
      </c>
      <c r="P325" s="232"/>
      <c r="Q325" s="232"/>
      <c r="R325" s="232"/>
      <c r="S325" s="232"/>
      <c r="T325" s="232"/>
    </row>
    <row r="326" spans="1:20" s="18" customFormat="1" ht="39.6" hidden="1">
      <c r="A326" s="16" t="s">
        <v>586</v>
      </c>
      <c r="B326" s="14">
        <v>757</v>
      </c>
      <c r="C326" s="15" t="s">
        <v>25</v>
      </c>
      <c r="D326" s="15" t="s">
        <v>69</v>
      </c>
      <c r="E326" s="15" t="s">
        <v>568</v>
      </c>
      <c r="F326" s="15"/>
      <c r="G326" s="70">
        <f>G327</f>
        <v>0</v>
      </c>
      <c r="H326" s="70">
        <f t="shared" ref="H326:I327" si="81">H327</f>
        <v>0</v>
      </c>
      <c r="I326" s="70">
        <f t="shared" si="81"/>
        <v>0</v>
      </c>
      <c r="P326" s="17"/>
      <c r="Q326" s="17"/>
      <c r="R326" s="17"/>
      <c r="S326" s="17"/>
      <c r="T326" s="17"/>
    </row>
    <row r="327" spans="1:20" s="18" customFormat="1" ht="36" hidden="1" customHeight="1">
      <c r="A327" s="16" t="s">
        <v>95</v>
      </c>
      <c r="B327" s="14">
        <v>757</v>
      </c>
      <c r="C327" s="15" t="s">
        <v>25</v>
      </c>
      <c r="D327" s="15" t="s">
        <v>69</v>
      </c>
      <c r="E327" s="15" t="s">
        <v>568</v>
      </c>
      <c r="F327" s="15" t="s">
        <v>346</v>
      </c>
      <c r="G327" s="70">
        <f>G328</f>
        <v>0</v>
      </c>
      <c r="H327" s="70">
        <f t="shared" si="81"/>
        <v>0</v>
      </c>
      <c r="I327" s="70">
        <f t="shared" si="81"/>
        <v>0</v>
      </c>
      <c r="P327" s="17"/>
      <c r="Q327" s="17"/>
      <c r="R327" s="17"/>
      <c r="S327" s="17"/>
      <c r="T327" s="17"/>
    </row>
    <row r="328" spans="1:20" s="18" customFormat="1" ht="99" hidden="1" customHeight="1">
      <c r="A328" s="50" t="s">
        <v>417</v>
      </c>
      <c r="B328" s="14">
        <v>757</v>
      </c>
      <c r="C328" s="15" t="s">
        <v>25</v>
      </c>
      <c r="D328" s="15" t="s">
        <v>69</v>
      </c>
      <c r="E328" s="15" t="s">
        <v>568</v>
      </c>
      <c r="F328" s="15" t="s">
        <v>416</v>
      </c>
      <c r="G328" s="70">
        <v>0</v>
      </c>
      <c r="H328" s="70"/>
      <c r="I328" s="70">
        <v>0</v>
      </c>
      <c r="P328" s="17"/>
      <c r="Q328" s="17"/>
      <c r="R328" s="17"/>
      <c r="S328" s="17"/>
      <c r="T328" s="17"/>
    </row>
    <row r="329" spans="1:20" s="18" customFormat="1" ht="26.4" hidden="1">
      <c r="A329" s="16" t="s">
        <v>489</v>
      </c>
      <c r="B329" s="15" t="s">
        <v>93</v>
      </c>
      <c r="C329" s="15" t="s">
        <v>25</v>
      </c>
      <c r="D329" s="15" t="s">
        <v>27</v>
      </c>
      <c r="E329" s="15" t="s">
        <v>488</v>
      </c>
      <c r="F329" s="15"/>
      <c r="G329" s="70">
        <f>G330</f>
        <v>0</v>
      </c>
      <c r="H329" s="70">
        <f t="shared" ref="H329:I330" si="82">H330</f>
        <v>0</v>
      </c>
      <c r="I329" s="70">
        <f t="shared" si="82"/>
        <v>0</v>
      </c>
      <c r="P329" s="17"/>
      <c r="Q329" s="17"/>
      <c r="R329" s="17"/>
      <c r="S329" s="17"/>
      <c r="T329" s="17"/>
    </row>
    <row r="330" spans="1:20" s="18" customFormat="1" ht="36" hidden="1" customHeight="1">
      <c r="A330" s="16" t="s">
        <v>95</v>
      </c>
      <c r="B330" s="15" t="s">
        <v>93</v>
      </c>
      <c r="C330" s="15" t="s">
        <v>25</v>
      </c>
      <c r="D330" s="15" t="s">
        <v>27</v>
      </c>
      <c r="E330" s="15" t="s">
        <v>488</v>
      </c>
      <c r="F330" s="15" t="s">
        <v>346</v>
      </c>
      <c r="G330" s="70">
        <f>G331</f>
        <v>0</v>
      </c>
      <c r="H330" s="70">
        <f t="shared" si="82"/>
        <v>0</v>
      </c>
      <c r="I330" s="70">
        <f t="shared" si="82"/>
        <v>0</v>
      </c>
      <c r="P330" s="17"/>
      <c r="Q330" s="17"/>
      <c r="R330" s="17"/>
      <c r="S330" s="17"/>
      <c r="T330" s="17"/>
    </row>
    <row r="331" spans="1:20" s="18" customFormat="1" ht="99" hidden="1" customHeight="1">
      <c r="A331" s="50" t="s">
        <v>417</v>
      </c>
      <c r="B331" s="15" t="s">
        <v>93</v>
      </c>
      <c r="C331" s="15" t="s">
        <v>25</v>
      </c>
      <c r="D331" s="15" t="s">
        <v>27</v>
      </c>
      <c r="E331" s="15" t="s">
        <v>488</v>
      </c>
      <c r="F331" s="15" t="s">
        <v>416</v>
      </c>
      <c r="G331" s="70">
        <v>0</v>
      </c>
      <c r="H331" s="70"/>
      <c r="I331" s="70">
        <v>0</v>
      </c>
      <c r="P331" s="17"/>
      <c r="Q331" s="17"/>
      <c r="R331" s="17"/>
      <c r="S331" s="17"/>
      <c r="T331" s="17"/>
    </row>
    <row r="332" spans="1:20" s="18" customFormat="1" ht="26.4" hidden="1">
      <c r="A332" s="16" t="s">
        <v>491</v>
      </c>
      <c r="B332" s="15" t="s">
        <v>93</v>
      </c>
      <c r="C332" s="15" t="s">
        <v>25</v>
      </c>
      <c r="D332" s="15" t="s">
        <v>27</v>
      </c>
      <c r="E332" s="15" t="s">
        <v>490</v>
      </c>
      <c r="F332" s="15"/>
      <c r="G332" s="70">
        <f>G333</f>
        <v>0</v>
      </c>
      <c r="H332" s="70">
        <f t="shared" ref="H332:I333" si="83">H333</f>
        <v>0</v>
      </c>
      <c r="I332" s="70">
        <f t="shared" si="83"/>
        <v>0</v>
      </c>
      <c r="P332" s="17"/>
      <c r="Q332" s="17"/>
      <c r="R332" s="17"/>
      <c r="S332" s="17"/>
      <c r="T332" s="17"/>
    </row>
    <row r="333" spans="1:20" s="18" customFormat="1" ht="36" hidden="1" customHeight="1">
      <c r="A333" s="16" t="s">
        <v>95</v>
      </c>
      <c r="B333" s="15" t="s">
        <v>93</v>
      </c>
      <c r="C333" s="15" t="s">
        <v>25</v>
      </c>
      <c r="D333" s="15" t="s">
        <v>27</v>
      </c>
      <c r="E333" s="15" t="s">
        <v>490</v>
      </c>
      <c r="F333" s="15" t="s">
        <v>346</v>
      </c>
      <c r="G333" s="70">
        <f>G334</f>
        <v>0</v>
      </c>
      <c r="H333" s="70">
        <f t="shared" si="83"/>
        <v>0</v>
      </c>
      <c r="I333" s="70">
        <f t="shared" si="83"/>
        <v>0</v>
      </c>
      <c r="P333" s="17"/>
      <c r="Q333" s="17"/>
      <c r="R333" s="17"/>
      <c r="S333" s="17"/>
      <c r="T333" s="17"/>
    </row>
    <row r="334" spans="1:20" s="18" customFormat="1" ht="99" hidden="1" customHeight="1">
      <c r="A334" s="50" t="s">
        <v>417</v>
      </c>
      <c r="B334" s="15" t="s">
        <v>93</v>
      </c>
      <c r="C334" s="15" t="s">
        <v>25</v>
      </c>
      <c r="D334" s="15" t="s">
        <v>27</v>
      </c>
      <c r="E334" s="15" t="s">
        <v>490</v>
      </c>
      <c r="F334" s="15" t="s">
        <v>416</v>
      </c>
      <c r="G334" s="70">
        <v>0</v>
      </c>
      <c r="H334" s="70"/>
      <c r="I334" s="70">
        <v>0</v>
      </c>
      <c r="P334" s="17"/>
      <c r="Q334" s="17"/>
      <c r="R334" s="17"/>
      <c r="S334" s="17"/>
      <c r="T334" s="17"/>
    </row>
    <row r="335" spans="1:20" s="18" customFormat="1" ht="79.2">
      <c r="A335" s="104" t="s">
        <v>1075</v>
      </c>
      <c r="B335" s="49">
        <v>795</v>
      </c>
      <c r="C335" s="10" t="s">
        <v>171</v>
      </c>
      <c r="D335" s="10" t="s">
        <v>18</v>
      </c>
      <c r="E335" s="15" t="s">
        <v>508</v>
      </c>
      <c r="F335" s="15"/>
      <c r="G335" s="70">
        <f>G338+G336</f>
        <v>112242575.2</v>
      </c>
      <c r="H335" s="70">
        <f t="shared" ref="H335:I335" si="84">H338+H336</f>
        <v>15674316</v>
      </c>
      <c r="I335" s="70">
        <f t="shared" si="84"/>
        <v>0</v>
      </c>
      <c r="P335" s="17"/>
      <c r="Q335" s="17"/>
      <c r="R335" s="17"/>
      <c r="S335" s="17"/>
      <c r="T335" s="17"/>
    </row>
    <row r="336" spans="1:20" s="18" customFormat="1" ht="31.2" customHeight="1">
      <c r="A336" s="16" t="s">
        <v>147</v>
      </c>
      <c r="B336" s="49">
        <v>793</v>
      </c>
      <c r="C336" s="10" t="s">
        <v>171</v>
      </c>
      <c r="D336" s="10" t="s">
        <v>18</v>
      </c>
      <c r="E336" s="15" t="s">
        <v>508</v>
      </c>
      <c r="F336" s="15" t="s">
        <v>148</v>
      </c>
      <c r="G336" s="70">
        <f>G337</f>
        <v>65219627.200000003</v>
      </c>
      <c r="H336" s="70">
        <f t="shared" ref="H336:I336" si="85">H337</f>
        <v>0</v>
      </c>
      <c r="I336" s="70">
        <f t="shared" si="85"/>
        <v>0</v>
      </c>
      <c r="J336" s="176"/>
    </row>
    <row r="337" spans="1:20" s="18" customFormat="1" ht="31.2" customHeight="1">
      <c r="A337" s="16" t="s">
        <v>149</v>
      </c>
      <c r="B337" s="49">
        <v>793</v>
      </c>
      <c r="C337" s="10" t="s">
        <v>171</v>
      </c>
      <c r="D337" s="10" t="s">
        <v>18</v>
      </c>
      <c r="E337" s="15" t="s">
        <v>508</v>
      </c>
      <c r="F337" s="15" t="s">
        <v>150</v>
      </c>
      <c r="G337" s="70">
        <f>'прил 5,'!G1914</f>
        <v>65219627.200000003</v>
      </c>
      <c r="H337" s="70">
        <f>'прил 5,'!H1636</f>
        <v>0</v>
      </c>
      <c r="I337" s="70">
        <f>'прил 5,'!I1636</f>
        <v>0</v>
      </c>
      <c r="J337" s="176"/>
    </row>
    <row r="338" spans="1:20" s="18" customFormat="1" ht="20.25" customHeight="1">
      <c r="A338" s="16" t="s">
        <v>62</v>
      </c>
      <c r="B338" s="49">
        <v>795</v>
      </c>
      <c r="C338" s="10" t="s">
        <v>171</v>
      </c>
      <c r="D338" s="10" t="s">
        <v>18</v>
      </c>
      <c r="E338" s="15" t="s">
        <v>508</v>
      </c>
      <c r="F338" s="15" t="s">
        <v>63</v>
      </c>
      <c r="G338" s="70">
        <f>G339</f>
        <v>47022948</v>
      </c>
      <c r="H338" s="70">
        <f t="shared" ref="H338:I338" si="86">H339</f>
        <v>15674316</v>
      </c>
      <c r="I338" s="70">
        <f t="shared" si="86"/>
        <v>0</v>
      </c>
      <c r="P338" s="17"/>
      <c r="Q338" s="17"/>
      <c r="R338" s="17"/>
      <c r="S338" s="17"/>
      <c r="T338" s="17"/>
    </row>
    <row r="339" spans="1:20" s="18" customFormat="1" ht="25.95" customHeight="1">
      <c r="A339" s="50" t="s">
        <v>143</v>
      </c>
      <c r="B339" s="49">
        <v>795</v>
      </c>
      <c r="C339" s="10" t="s">
        <v>171</v>
      </c>
      <c r="D339" s="10" t="s">
        <v>18</v>
      </c>
      <c r="E339" s="15" t="s">
        <v>508</v>
      </c>
      <c r="F339" s="15" t="s">
        <v>66</v>
      </c>
      <c r="G339" s="70">
        <f>'прил 5,'!G1638</f>
        <v>47022948</v>
      </c>
      <c r="H339" s="70">
        <f>'прил 5,'!H1638</f>
        <v>15674316</v>
      </c>
      <c r="I339" s="70">
        <f>'прил 5,'!I1638</f>
        <v>0</v>
      </c>
      <c r="P339" s="17"/>
      <c r="Q339" s="17"/>
      <c r="R339" s="17"/>
      <c r="S339" s="17"/>
      <c r="T339" s="17"/>
    </row>
    <row r="340" spans="1:20" s="18" customFormat="1" ht="99.75" customHeight="1">
      <c r="A340" s="104" t="s">
        <v>1076</v>
      </c>
      <c r="B340" s="49">
        <v>795</v>
      </c>
      <c r="C340" s="10" t="s">
        <v>171</v>
      </c>
      <c r="D340" s="10" t="s">
        <v>18</v>
      </c>
      <c r="E340" s="15" t="s">
        <v>509</v>
      </c>
      <c r="F340" s="15"/>
      <c r="G340" s="70">
        <f>G345+G341+G343</f>
        <v>2242682.2000000002</v>
      </c>
      <c r="H340" s="70">
        <f t="shared" ref="H340:I340" si="87">H345+H341</f>
        <v>303889.8</v>
      </c>
      <c r="I340" s="70">
        <f t="shared" si="87"/>
        <v>0</v>
      </c>
      <c r="P340" s="17"/>
      <c r="Q340" s="17"/>
      <c r="R340" s="17"/>
      <c r="S340" s="17"/>
      <c r="T340" s="17"/>
    </row>
    <row r="341" spans="1:20" s="18" customFormat="1" ht="26.25" hidden="1" customHeight="1">
      <c r="A341" s="82" t="s">
        <v>95</v>
      </c>
      <c r="B341" s="49">
        <v>793</v>
      </c>
      <c r="C341" s="10" t="s">
        <v>171</v>
      </c>
      <c r="D341" s="10" t="s">
        <v>18</v>
      </c>
      <c r="E341" s="15" t="s">
        <v>509</v>
      </c>
      <c r="F341" s="15" t="s">
        <v>346</v>
      </c>
      <c r="G341" s="70">
        <f>G342</f>
        <v>0</v>
      </c>
      <c r="H341" s="70">
        <f t="shared" ref="H341:I341" si="88">H342</f>
        <v>0</v>
      </c>
      <c r="I341" s="70">
        <f t="shared" si="88"/>
        <v>0</v>
      </c>
      <c r="J341" s="176"/>
    </row>
    <row r="342" spans="1:20" s="18" customFormat="1" ht="20.25" hidden="1" customHeight="1">
      <c r="A342" s="133" t="s">
        <v>347</v>
      </c>
      <c r="B342" s="49">
        <v>793</v>
      </c>
      <c r="C342" s="10" t="s">
        <v>171</v>
      </c>
      <c r="D342" s="10" t="s">
        <v>18</v>
      </c>
      <c r="E342" s="15" t="s">
        <v>509</v>
      </c>
      <c r="F342" s="15" t="s">
        <v>348</v>
      </c>
      <c r="G342" s="70">
        <f>'прил 5,'!G1641</f>
        <v>0</v>
      </c>
      <c r="H342" s="70">
        <f>'прил 5,'!H1641</f>
        <v>0</v>
      </c>
      <c r="I342" s="70">
        <f>'прил 5,'!I1641</f>
        <v>0</v>
      </c>
      <c r="J342" s="176"/>
    </row>
    <row r="343" spans="1:20" s="18" customFormat="1" ht="20.25" customHeight="1">
      <c r="A343" s="16" t="s">
        <v>147</v>
      </c>
      <c r="B343" s="14">
        <v>793</v>
      </c>
      <c r="C343" s="15" t="s">
        <v>68</v>
      </c>
      <c r="D343" s="15" t="s">
        <v>69</v>
      </c>
      <c r="E343" s="15" t="s">
        <v>509</v>
      </c>
      <c r="F343" s="15" t="s">
        <v>148</v>
      </c>
      <c r="G343" s="70">
        <f>G344</f>
        <v>1331012.8</v>
      </c>
      <c r="H343" s="70">
        <f t="shared" ref="H343:I343" si="89">H344</f>
        <v>0</v>
      </c>
      <c r="I343" s="70">
        <f t="shared" si="89"/>
        <v>0</v>
      </c>
      <c r="J343" s="176"/>
    </row>
    <row r="344" spans="1:20" s="18" customFormat="1" ht="25.2" customHeight="1">
      <c r="A344" s="16" t="s">
        <v>149</v>
      </c>
      <c r="B344" s="14">
        <v>793</v>
      </c>
      <c r="C344" s="15" t="s">
        <v>68</v>
      </c>
      <c r="D344" s="15" t="s">
        <v>69</v>
      </c>
      <c r="E344" s="15" t="s">
        <v>509</v>
      </c>
      <c r="F344" s="15" t="s">
        <v>150</v>
      </c>
      <c r="G344" s="70">
        <f>'прил 5,'!G1917</f>
        <v>1331012.8</v>
      </c>
      <c r="H344" s="70">
        <v>0</v>
      </c>
      <c r="I344" s="70">
        <v>0</v>
      </c>
      <c r="J344" s="176"/>
    </row>
    <row r="345" spans="1:20" s="18" customFormat="1" ht="21.75" customHeight="1">
      <c r="A345" s="16" t="s">
        <v>62</v>
      </c>
      <c r="B345" s="49">
        <v>795</v>
      </c>
      <c r="C345" s="10" t="s">
        <v>171</v>
      </c>
      <c r="D345" s="10" t="s">
        <v>18</v>
      </c>
      <c r="E345" s="15" t="s">
        <v>509</v>
      </c>
      <c r="F345" s="15" t="s">
        <v>63</v>
      </c>
      <c r="G345" s="70">
        <f>G346</f>
        <v>911669.4</v>
      </c>
      <c r="H345" s="70">
        <f t="shared" ref="H345:I345" si="90">H346</f>
        <v>303889.8</v>
      </c>
      <c r="I345" s="70">
        <f t="shared" si="90"/>
        <v>0</v>
      </c>
      <c r="P345" s="17"/>
      <c r="Q345" s="17"/>
      <c r="R345" s="17"/>
      <c r="S345" s="17"/>
      <c r="T345" s="17"/>
    </row>
    <row r="346" spans="1:20" s="18" customFormat="1" ht="23.25" customHeight="1">
      <c r="A346" s="50" t="s">
        <v>143</v>
      </c>
      <c r="B346" s="49">
        <v>795</v>
      </c>
      <c r="C346" s="10" t="s">
        <v>171</v>
      </c>
      <c r="D346" s="10" t="s">
        <v>18</v>
      </c>
      <c r="E346" s="15" t="s">
        <v>509</v>
      </c>
      <c r="F346" s="15" t="s">
        <v>66</v>
      </c>
      <c r="G346" s="70">
        <f>'прил 5,'!G1643</f>
        <v>911669.4</v>
      </c>
      <c r="H346" s="70">
        <f>'прил 5,'!H1643</f>
        <v>303889.8</v>
      </c>
      <c r="I346" s="70">
        <f>'прил 5,'!I1643</f>
        <v>0</v>
      </c>
      <c r="P346" s="17"/>
      <c r="Q346" s="17"/>
      <c r="R346" s="17"/>
      <c r="S346" s="17"/>
      <c r="T346" s="17"/>
    </row>
    <row r="347" spans="1:20" s="46" customFormat="1" ht="48.75" hidden="1" customHeight="1">
      <c r="A347" s="16" t="s">
        <v>420</v>
      </c>
      <c r="B347" s="49">
        <v>795</v>
      </c>
      <c r="C347" s="10" t="s">
        <v>171</v>
      </c>
      <c r="D347" s="10" t="s">
        <v>18</v>
      </c>
      <c r="E347" s="15" t="s">
        <v>375</v>
      </c>
      <c r="F347" s="15"/>
      <c r="G347" s="70">
        <f>G348+G350</f>
        <v>0</v>
      </c>
      <c r="H347" s="70">
        <f t="shared" ref="G347:I348" si="91">H348</f>
        <v>0</v>
      </c>
      <c r="I347" s="70">
        <f t="shared" si="91"/>
        <v>0</v>
      </c>
      <c r="P347" s="110"/>
      <c r="Q347" s="110"/>
      <c r="R347" s="110"/>
      <c r="S347" s="110"/>
      <c r="T347" s="110"/>
    </row>
    <row r="348" spans="1:20" s="46" customFormat="1" ht="28.5" hidden="1" customHeight="1">
      <c r="A348" s="16" t="s">
        <v>322</v>
      </c>
      <c r="B348" s="49">
        <v>795</v>
      </c>
      <c r="C348" s="10" t="s">
        <v>171</v>
      </c>
      <c r="D348" s="10" t="s">
        <v>18</v>
      </c>
      <c r="E348" s="15" t="s">
        <v>375</v>
      </c>
      <c r="F348" s="15" t="s">
        <v>36</v>
      </c>
      <c r="G348" s="70">
        <f t="shared" si="91"/>
        <v>0</v>
      </c>
      <c r="H348" s="70">
        <f t="shared" si="91"/>
        <v>0</v>
      </c>
      <c r="I348" s="70">
        <f t="shared" si="91"/>
        <v>0</v>
      </c>
      <c r="P348" s="110"/>
      <c r="Q348" s="110"/>
      <c r="R348" s="110"/>
      <c r="S348" s="110"/>
      <c r="T348" s="110"/>
    </row>
    <row r="349" spans="1:20" s="46" customFormat="1" ht="28.5" hidden="1" customHeight="1">
      <c r="A349" s="16" t="s">
        <v>37</v>
      </c>
      <c r="B349" s="49">
        <v>795</v>
      </c>
      <c r="C349" s="10" t="s">
        <v>171</v>
      </c>
      <c r="D349" s="10" t="s">
        <v>18</v>
      </c>
      <c r="E349" s="15" t="s">
        <v>375</v>
      </c>
      <c r="F349" s="15" t="s">
        <v>38</v>
      </c>
      <c r="G349" s="70"/>
      <c r="H349" s="70">
        <f>'прил 5,'!H2150</f>
        <v>0</v>
      </c>
      <c r="I349" s="70">
        <f>'прил 5,'!I2150</f>
        <v>0</v>
      </c>
      <c r="P349" s="110"/>
      <c r="Q349" s="110"/>
      <c r="R349" s="110"/>
      <c r="S349" s="110"/>
      <c r="T349" s="110"/>
    </row>
    <row r="350" spans="1:20" hidden="1">
      <c r="A350" s="82" t="s">
        <v>155</v>
      </c>
      <c r="B350" s="49">
        <v>795</v>
      </c>
      <c r="C350" s="15" t="s">
        <v>171</v>
      </c>
      <c r="D350" s="15" t="s">
        <v>27</v>
      </c>
      <c r="E350" s="15" t="s">
        <v>375</v>
      </c>
      <c r="F350" s="15" t="s">
        <v>156</v>
      </c>
      <c r="G350" s="70">
        <f>G351</f>
        <v>0</v>
      </c>
      <c r="H350" s="70">
        <f>H351</f>
        <v>0</v>
      </c>
      <c r="I350" s="70">
        <f>I351</f>
        <v>0</v>
      </c>
      <c r="J350" s="1"/>
    </row>
    <row r="351" spans="1:20" hidden="1">
      <c r="A351" s="82" t="s">
        <v>176</v>
      </c>
      <c r="B351" s="49">
        <v>795</v>
      </c>
      <c r="C351" s="15" t="s">
        <v>171</v>
      </c>
      <c r="D351" s="15" t="s">
        <v>27</v>
      </c>
      <c r="E351" s="15" t="s">
        <v>375</v>
      </c>
      <c r="F351" s="15" t="s">
        <v>177</v>
      </c>
      <c r="G351" s="70"/>
      <c r="H351" s="70"/>
      <c r="I351" s="70"/>
      <c r="J351" s="1"/>
    </row>
    <row r="352" spans="1:20" s="18" customFormat="1" ht="84.75" customHeight="1">
      <c r="A352" s="82" t="s">
        <v>966</v>
      </c>
      <c r="B352" s="49">
        <v>793</v>
      </c>
      <c r="C352" s="10" t="s">
        <v>171</v>
      </c>
      <c r="D352" s="10" t="s">
        <v>18</v>
      </c>
      <c r="E352" s="15" t="s">
        <v>965</v>
      </c>
      <c r="F352" s="15"/>
      <c r="G352" s="70">
        <f>G353</f>
        <v>60000</v>
      </c>
      <c r="H352" s="70">
        <f t="shared" ref="H352:I353" si="92">H353</f>
        <v>0</v>
      </c>
      <c r="I352" s="70">
        <f t="shared" si="92"/>
        <v>0</v>
      </c>
      <c r="J352" s="177"/>
      <c r="K352" s="199"/>
      <c r="L352" s="199"/>
      <c r="M352" s="199"/>
      <c r="N352" s="199"/>
      <c r="O352" s="199"/>
      <c r="P352" s="199"/>
      <c r="Q352" s="199"/>
      <c r="R352" s="199"/>
    </row>
    <row r="353" spans="1:20" s="18" customFormat="1" ht="22.5" customHeight="1">
      <c r="A353" s="82" t="s">
        <v>62</v>
      </c>
      <c r="B353" s="49">
        <v>793</v>
      </c>
      <c r="C353" s="10" t="s">
        <v>171</v>
      </c>
      <c r="D353" s="10" t="s">
        <v>18</v>
      </c>
      <c r="E353" s="15" t="s">
        <v>965</v>
      </c>
      <c r="F353" s="15" t="s">
        <v>63</v>
      </c>
      <c r="G353" s="70">
        <f>G354</f>
        <v>60000</v>
      </c>
      <c r="H353" s="70">
        <f t="shared" si="92"/>
        <v>0</v>
      </c>
      <c r="I353" s="70">
        <f t="shared" si="92"/>
        <v>0</v>
      </c>
      <c r="J353" s="177"/>
      <c r="K353" s="199"/>
      <c r="L353" s="199"/>
      <c r="M353" s="199"/>
      <c r="N353" s="199"/>
      <c r="O353" s="199"/>
      <c r="P353" s="199"/>
      <c r="Q353" s="199"/>
      <c r="R353" s="199"/>
    </row>
    <row r="354" spans="1:20" s="18" customFormat="1" ht="37.5" customHeight="1">
      <c r="A354" s="133" t="s">
        <v>143</v>
      </c>
      <c r="B354" s="49">
        <v>793</v>
      </c>
      <c r="C354" s="10" t="s">
        <v>171</v>
      </c>
      <c r="D354" s="10" t="s">
        <v>18</v>
      </c>
      <c r="E354" s="15" t="s">
        <v>965</v>
      </c>
      <c r="F354" s="15" t="s">
        <v>66</v>
      </c>
      <c r="G354" s="70">
        <f>'прил 5,'!G1646</f>
        <v>60000</v>
      </c>
      <c r="H354" s="70">
        <f>'прил 5,'!H1646</f>
        <v>0</v>
      </c>
      <c r="I354" s="70">
        <f>'прил 5,'!I1646</f>
        <v>0</v>
      </c>
      <c r="J354" s="177"/>
      <c r="K354" s="199"/>
      <c r="L354" s="199"/>
      <c r="M354" s="199"/>
      <c r="N354" s="199"/>
      <c r="O354" s="199"/>
      <c r="P354" s="199"/>
      <c r="Q354" s="199"/>
      <c r="R354" s="199"/>
    </row>
    <row r="355" spans="1:20" s="18" customFormat="1" ht="52.8">
      <c r="A355" s="16" t="s">
        <v>497</v>
      </c>
      <c r="B355" s="49">
        <v>793</v>
      </c>
      <c r="C355" s="10" t="s">
        <v>171</v>
      </c>
      <c r="D355" s="10" t="s">
        <v>18</v>
      </c>
      <c r="E355" s="15" t="s">
        <v>212</v>
      </c>
      <c r="F355" s="15"/>
      <c r="G355" s="70">
        <f>G356+G362+G359</f>
        <v>2050000</v>
      </c>
      <c r="H355" s="70">
        <f t="shared" ref="H355:I355" si="93">H356+H362+H359</f>
        <v>550000</v>
      </c>
      <c r="I355" s="70">
        <f t="shared" si="93"/>
        <v>550000</v>
      </c>
      <c r="P355" s="17"/>
      <c r="Q355" s="17"/>
      <c r="R355" s="17"/>
      <c r="S355" s="17"/>
      <c r="T355" s="17"/>
    </row>
    <row r="356" spans="1:20" s="18" customFormat="1" ht="92.4" hidden="1">
      <c r="A356" s="16" t="s">
        <v>434</v>
      </c>
      <c r="B356" s="49">
        <v>793</v>
      </c>
      <c r="C356" s="10" t="s">
        <v>171</v>
      </c>
      <c r="D356" s="10" t="s">
        <v>18</v>
      </c>
      <c r="E356" s="15" t="s">
        <v>508</v>
      </c>
      <c r="F356" s="15"/>
      <c r="G356" s="70">
        <f>G357</f>
        <v>0</v>
      </c>
      <c r="H356" s="70">
        <f t="shared" ref="H356:I360" si="94">H357</f>
        <v>0</v>
      </c>
      <c r="I356" s="70">
        <f t="shared" si="94"/>
        <v>0</v>
      </c>
      <c r="P356" s="17"/>
      <c r="Q356" s="17"/>
      <c r="R356" s="17"/>
      <c r="S356" s="17"/>
      <c r="T356" s="17"/>
    </row>
    <row r="357" spans="1:20" s="18" customFormat="1" ht="23.25" hidden="1" customHeight="1">
      <c r="A357" s="82" t="s">
        <v>62</v>
      </c>
      <c r="B357" s="49">
        <v>793</v>
      </c>
      <c r="C357" s="10" t="s">
        <v>171</v>
      </c>
      <c r="D357" s="10" t="s">
        <v>18</v>
      </c>
      <c r="E357" s="15" t="s">
        <v>508</v>
      </c>
      <c r="F357" s="15" t="s">
        <v>63</v>
      </c>
      <c r="G357" s="70">
        <f>G358</f>
        <v>0</v>
      </c>
      <c r="H357" s="70">
        <f t="shared" si="94"/>
        <v>0</v>
      </c>
      <c r="I357" s="70">
        <f t="shared" si="94"/>
        <v>0</v>
      </c>
      <c r="P357" s="17"/>
      <c r="Q357" s="17"/>
      <c r="R357" s="17"/>
      <c r="S357" s="17"/>
      <c r="T357" s="17"/>
    </row>
    <row r="358" spans="1:20" s="18" customFormat="1" ht="20.25" hidden="1" customHeight="1">
      <c r="A358" s="133" t="s">
        <v>143</v>
      </c>
      <c r="B358" s="49">
        <v>793</v>
      </c>
      <c r="C358" s="10" t="s">
        <v>171</v>
      </c>
      <c r="D358" s="10" t="s">
        <v>18</v>
      </c>
      <c r="E358" s="15" t="s">
        <v>508</v>
      </c>
      <c r="F358" s="15" t="s">
        <v>66</v>
      </c>
      <c r="G358" s="70"/>
      <c r="H358" s="70"/>
      <c r="I358" s="70"/>
      <c r="P358" s="17"/>
      <c r="Q358" s="17"/>
      <c r="R358" s="17"/>
      <c r="S358" s="17"/>
      <c r="T358" s="17"/>
    </row>
    <row r="359" spans="1:20" s="18" customFormat="1" ht="79.2" hidden="1">
      <c r="A359" s="82" t="s">
        <v>435</v>
      </c>
      <c r="B359" s="49">
        <v>793</v>
      </c>
      <c r="C359" s="10" t="s">
        <v>171</v>
      </c>
      <c r="D359" s="10" t="s">
        <v>18</v>
      </c>
      <c r="E359" s="15" t="s">
        <v>509</v>
      </c>
      <c r="F359" s="15"/>
      <c r="G359" s="70">
        <f>G360</f>
        <v>0</v>
      </c>
      <c r="H359" s="70">
        <f t="shared" si="94"/>
        <v>0</v>
      </c>
      <c r="I359" s="70">
        <f t="shared" si="94"/>
        <v>0</v>
      </c>
      <c r="P359" s="17"/>
      <c r="Q359" s="17"/>
      <c r="R359" s="17"/>
      <c r="S359" s="17"/>
      <c r="T359" s="17"/>
    </row>
    <row r="360" spans="1:20" s="18" customFormat="1" ht="22.5" hidden="1" customHeight="1">
      <c r="A360" s="82" t="s">
        <v>62</v>
      </c>
      <c r="B360" s="49">
        <v>793</v>
      </c>
      <c r="C360" s="10" t="s">
        <v>171</v>
      </c>
      <c r="D360" s="10" t="s">
        <v>18</v>
      </c>
      <c r="E360" s="15" t="s">
        <v>509</v>
      </c>
      <c r="F360" s="15" t="s">
        <v>63</v>
      </c>
      <c r="G360" s="70">
        <f>G361</f>
        <v>0</v>
      </c>
      <c r="H360" s="70">
        <f t="shared" si="94"/>
        <v>0</v>
      </c>
      <c r="I360" s="70">
        <f t="shared" si="94"/>
        <v>0</v>
      </c>
      <c r="P360" s="17"/>
      <c r="Q360" s="17"/>
      <c r="R360" s="17"/>
      <c r="S360" s="17"/>
      <c r="T360" s="17"/>
    </row>
    <row r="361" spans="1:20" s="18" customFormat="1" ht="17.25" hidden="1" customHeight="1">
      <c r="A361" s="133" t="s">
        <v>143</v>
      </c>
      <c r="B361" s="49">
        <v>793</v>
      </c>
      <c r="C361" s="10" t="s">
        <v>171</v>
      </c>
      <c r="D361" s="10" t="s">
        <v>18</v>
      </c>
      <c r="E361" s="15" t="s">
        <v>509</v>
      </c>
      <c r="F361" s="15" t="s">
        <v>66</v>
      </c>
      <c r="G361" s="70"/>
      <c r="H361" s="70"/>
      <c r="I361" s="70"/>
      <c r="P361" s="17"/>
      <c r="Q361" s="17"/>
      <c r="R361" s="17"/>
      <c r="S361" s="17"/>
      <c r="T361" s="17"/>
    </row>
    <row r="362" spans="1:20" s="46" customFormat="1" ht="48.75" customHeight="1">
      <c r="A362" s="16" t="s">
        <v>420</v>
      </c>
      <c r="B362" s="49">
        <v>793</v>
      </c>
      <c r="C362" s="10" t="s">
        <v>171</v>
      </c>
      <c r="D362" s="10" t="s">
        <v>18</v>
      </c>
      <c r="E362" s="15" t="s">
        <v>375</v>
      </c>
      <c r="F362" s="15"/>
      <c r="G362" s="70">
        <f>G363+G375</f>
        <v>2050000</v>
      </c>
      <c r="H362" s="70">
        <f t="shared" ref="G362:I363" si="95">H363</f>
        <v>550000</v>
      </c>
      <c r="I362" s="70">
        <f t="shared" si="95"/>
        <v>550000</v>
      </c>
      <c r="P362" s="110"/>
      <c r="Q362" s="110"/>
      <c r="R362" s="110"/>
      <c r="S362" s="110"/>
      <c r="T362" s="110"/>
    </row>
    <row r="363" spans="1:20" s="46" customFormat="1" ht="21" customHeight="1">
      <c r="A363" s="16" t="s">
        <v>322</v>
      </c>
      <c r="B363" s="49">
        <v>793</v>
      </c>
      <c r="C363" s="10" t="s">
        <v>171</v>
      </c>
      <c r="D363" s="10" t="s">
        <v>18</v>
      </c>
      <c r="E363" s="15" t="s">
        <v>375</v>
      </c>
      <c r="F363" s="15" t="s">
        <v>36</v>
      </c>
      <c r="G363" s="70">
        <f t="shared" si="95"/>
        <v>2050000</v>
      </c>
      <c r="H363" s="70">
        <f t="shared" si="95"/>
        <v>550000</v>
      </c>
      <c r="I363" s="70">
        <f t="shared" si="95"/>
        <v>550000</v>
      </c>
      <c r="P363" s="110"/>
      <c r="Q363" s="110"/>
      <c r="R363" s="110"/>
      <c r="S363" s="110"/>
      <c r="T363" s="110"/>
    </row>
    <row r="364" spans="1:20" s="46" customFormat="1" ht="28.5" customHeight="1">
      <c r="A364" s="16" t="s">
        <v>37</v>
      </c>
      <c r="B364" s="49">
        <v>793</v>
      </c>
      <c r="C364" s="10" t="s">
        <v>171</v>
      </c>
      <c r="D364" s="10" t="s">
        <v>18</v>
      </c>
      <c r="E364" s="15" t="s">
        <v>375</v>
      </c>
      <c r="F364" s="15" t="s">
        <v>38</v>
      </c>
      <c r="G364" s="70">
        <f>'прил 5,'!G2402+'прил 5,'!G1632</f>
        <v>2050000</v>
      </c>
      <c r="H364" s="70">
        <f>'прил 5,'!H2402+'прил 5,'!H1632</f>
        <v>550000</v>
      </c>
      <c r="I364" s="70">
        <f>'прил 5,'!I2402+'прил 5,'!I1632</f>
        <v>550000</v>
      </c>
      <c r="P364" s="110"/>
      <c r="Q364" s="110"/>
      <c r="R364" s="110"/>
      <c r="S364" s="110"/>
      <c r="T364" s="110"/>
    </row>
    <row r="365" spans="1:20" s="18" customFormat="1" ht="39" customHeight="1">
      <c r="A365" s="82" t="s">
        <v>1134</v>
      </c>
      <c r="B365" s="83">
        <v>793</v>
      </c>
      <c r="C365" s="153" t="s">
        <v>171</v>
      </c>
      <c r="D365" s="153" t="s">
        <v>18</v>
      </c>
      <c r="E365" s="84" t="s">
        <v>1133</v>
      </c>
      <c r="F365" s="84"/>
      <c r="G365" s="87">
        <f>G367</f>
        <v>2950000</v>
      </c>
      <c r="H365" s="87">
        <f>H367</f>
        <v>0</v>
      </c>
      <c r="I365" s="87">
        <f>I367</f>
        <v>0</v>
      </c>
      <c r="J365" s="177"/>
      <c r="K365" s="199"/>
      <c r="L365" s="199"/>
      <c r="M365" s="199"/>
      <c r="N365" s="199"/>
      <c r="O365" s="199"/>
      <c r="P365" s="199"/>
      <c r="Q365" s="199"/>
      <c r="R365" s="199"/>
    </row>
    <row r="366" spans="1:20" s="18" customFormat="1" ht="39" customHeight="1">
      <c r="A366" s="82" t="s">
        <v>1092</v>
      </c>
      <c r="B366" s="83">
        <v>793</v>
      </c>
      <c r="C366" s="153" t="s">
        <v>171</v>
      </c>
      <c r="D366" s="153" t="s">
        <v>18</v>
      </c>
      <c r="E366" s="84" t="s">
        <v>1133</v>
      </c>
      <c r="F366" s="84"/>
      <c r="G366" s="87">
        <f>G367</f>
        <v>2950000</v>
      </c>
      <c r="H366" s="87">
        <f t="shared" ref="H366:I366" si="96">H367</f>
        <v>0</v>
      </c>
      <c r="I366" s="87">
        <f t="shared" si="96"/>
        <v>0</v>
      </c>
      <c r="J366" s="177"/>
      <c r="K366" s="199"/>
      <c r="L366" s="199"/>
      <c r="M366" s="199"/>
      <c r="N366" s="199"/>
      <c r="O366" s="199"/>
      <c r="P366" s="199"/>
      <c r="Q366" s="199"/>
      <c r="R366" s="199"/>
    </row>
    <row r="367" spans="1:20" ht="30.75" customHeight="1">
      <c r="A367" s="82" t="s">
        <v>35</v>
      </c>
      <c r="B367" s="83">
        <v>793</v>
      </c>
      <c r="C367" s="153" t="s">
        <v>171</v>
      </c>
      <c r="D367" s="153" t="s">
        <v>18</v>
      </c>
      <c r="E367" s="84" t="s">
        <v>1133</v>
      </c>
      <c r="F367" s="84" t="s">
        <v>36</v>
      </c>
      <c r="G367" s="87">
        <f t="shared" ref="G367:I367" si="97">G368</f>
        <v>2950000</v>
      </c>
      <c r="H367" s="87">
        <f t="shared" si="97"/>
        <v>0</v>
      </c>
      <c r="I367" s="87">
        <f t="shared" si="97"/>
        <v>0</v>
      </c>
      <c r="J367" s="177"/>
      <c r="K367" s="185"/>
      <c r="L367" s="185"/>
      <c r="M367" s="185"/>
      <c r="N367" s="185"/>
      <c r="O367" s="185"/>
      <c r="P367" s="185"/>
      <c r="Q367" s="185"/>
      <c r="R367" s="185"/>
      <c r="S367" s="1"/>
      <c r="T367" s="1"/>
    </row>
    <row r="368" spans="1:20" s="18" customFormat="1" ht="34.5" customHeight="1">
      <c r="A368" s="82" t="s">
        <v>37</v>
      </c>
      <c r="B368" s="83">
        <v>793</v>
      </c>
      <c r="C368" s="153" t="s">
        <v>171</v>
      </c>
      <c r="D368" s="153" t="s">
        <v>18</v>
      </c>
      <c r="E368" s="84" t="s">
        <v>1133</v>
      </c>
      <c r="F368" s="84" t="s">
        <v>38</v>
      </c>
      <c r="G368" s="87">
        <v>2950000</v>
      </c>
      <c r="H368" s="87">
        <v>0</v>
      </c>
      <c r="I368" s="87">
        <v>0</v>
      </c>
      <c r="J368" s="177"/>
      <c r="K368" s="199"/>
      <c r="L368" s="199"/>
      <c r="M368" s="199"/>
      <c r="N368" s="199"/>
      <c r="O368" s="199"/>
      <c r="P368" s="199"/>
      <c r="Q368" s="199"/>
      <c r="R368" s="199"/>
    </row>
    <row r="369" spans="1:20" s="18" customFormat="1" ht="20.25" customHeight="1">
      <c r="A369" s="16" t="s">
        <v>1143</v>
      </c>
      <c r="B369" s="49">
        <v>793</v>
      </c>
      <c r="C369" s="15" t="s">
        <v>171</v>
      </c>
      <c r="D369" s="15" t="s">
        <v>18</v>
      </c>
      <c r="E369" s="15" t="s">
        <v>1186</v>
      </c>
      <c r="F369" s="15"/>
      <c r="G369" s="70">
        <f t="shared" ref="G369:I370" si="98">G370</f>
        <v>2790000</v>
      </c>
      <c r="H369" s="70">
        <f t="shared" si="98"/>
        <v>0</v>
      </c>
      <c r="I369" s="70">
        <f t="shared" si="98"/>
        <v>0</v>
      </c>
      <c r="J369" s="176"/>
      <c r="K369" s="184"/>
      <c r="L369" s="184"/>
      <c r="M369" s="184"/>
      <c r="N369" s="184"/>
      <c r="O369" s="184"/>
      <c r="P369" s="184"/>
      <c r="Q369" s="184"/>
      <c r="R369" s="184"/>
    </row>
    <row r="370" spans="1:20" ht="30.75" customHeight="1">
      <c r="A370" s="16" t="s">
        <v>35</v>
      </c>
      <c r="B370" s="49">
        <v>793</v>
      </c>
      <c r="C370" s="15" t="s">
        <v>171</v>
      </c>
      <c r="D370" s="15" t="s">
        <v>18</v>
      </c>
      <c r="E370" s="15" t="s">
        <v>1186</v>
      </c>
      <c r="F370" s="15" t="s">
        <v>36</v>
      </c>
      <c r="G370" s="70">
        <f t="shared" si="98"/>
        <v>2790000</v>
      </c>
      <c r="H370" s="70">
        <f t="shared" si="98"/>
        <v>0</v>
      </c>
      <c r="I370" s="70">
        <f t="shared" si="98"/>
        <v>0</v>
      </c>
      <c r="J370" s="176"/>
      <c r="K370" s="69"/>
      <c r="L370" s="69"/>
      <c r="M370" s="69"/>
      <c r="N370" s="69"/>
      <c r="O370" s="69"/>
      <c r="P370" s="69"/>
      <c r="Q370" s="69"/>
      <c r="R370" s="69"/>
      <c r="S370" s="1"/>
      <c r="T370" s="1"/>
    </row>
    <row r="371" spans="1:20" s="18" customFormat="1" ht="34.5" customHeight="1">
      <c r="A371" s="16" t="s">
        <v>37</v>
      </c>
      <c r="B371" s="49">
        <v>793</v>
      </c>
      <c r="C371" s="15" t="s">
        <v>171</v>
      </c>
      <c r="D371" s="15" t="s">
        <v>18</v>
      </c>
      <c r="E371" s="15" t="s">
        <v>1186</v>
      </c>
      <c r="F371" s="15" t="s">
        <v>38</v>
      </c>
      <c r="G371" s="70">
        <v>2790000</v>
      </c>
      <c r="H371" s="70"/>
      <c r="I371" s="70"/>
      <c r="J371" s="176"/>
      <c r="K371" s="184"/>
      <c r="L371" s="184"/>
      <c r="M371" s="184"/>
      <c r="N371" s="184"/>
      <c r="O371" s="184"/>
      <c r="P371" s="184"/>
      <c r="Q371" s="184"/>
      <c r="R371" s="184"/>
    </row>
    <row r="372" spans="1:20" s="233" customFormat="1" ht="31.5" customHeight="1">
      <c r="A372" s="107" t="s">
        <v>1168</v>
      </c>
      <c r="B372" s="35">
        <v>774</v>
      </c>
      <c r="C372" s="36" t="s">
        <v>25</v>
      </c>
      <c r="D372" s="36" t="s">
        <v>18</v>
      </c>
      <c r="E372" s="36" t="s">
        <v>187</v>
      </c>
      <c r="F372" s="36"/>
      <c r="G372" s="71">
        <f>G373+G542+G644+G698+G702+G722</f>
        <v>1169319019.9799995</v>
      </c>
      <c r="H372" s="71">
        <f>H373+H542+H644+H698+H702</f>
        <v>1163152848.2799997</v>
      </c>
      <c r="I372" s="71">
        <f>I373+I542+I644+I698+I702</f>
        <v>1191071498.9299996</v>
      </c>
      <c r="J372" s="71">
        <f t="shared" ref="J372:O372" si="99">J373+J542+J644+J698+J702+J493</f>
        <v>18738720</v>
      </c>
      <c r="K372" s="71">
        <f t="shared" si="99"/>
        <v>0</v>
      </c>
      <c r="L372" s="71">
        <f t="shared" si="99"/>
        <v>0</v>
      </c>
      <c r="M372" s="71">
        <f t="shared" si="99"/>
        <v>0</v>
      </c>
      <c r="N372" s="71">
        <f t="shared" si="99"/>
        <v>0</v>
      </c>
      <c r="O372" s="71">
        <f t="shared" si="99"/>
        <v>0</v>
      </c>
      <c r="P372" s="232"/>
      <c r="Q372" s="234"/>
      <c r="R372" s="232"/>
      <c r="S372" s="232"/>
      <c r="T372" s="232"/>
    </row>
    <row r="373" spans="1:20" s="18" customFormat="1" ht="42.75" customHeight="1">
      <c r="A373" s="16" t="s">
        <v>89</v>
      </c>
      <c r="B373" s="14">
        <v>774</v>
      </c>
      <c r="C373" s="15" t="s">
        <v>25</v>
      </c>
      <c r="D373" s="15" t="s">
        <v>18</v>
      </c>
      <c r="E373" s="15" t="s">
        <v>213</v>
      </c>
      <c r="F373" s="15"/>
      <c r="G373" s="70">
        <f>G379+G382+G385+G391+G398+G401+G404+G416+G419+G422+G425+G428+G433+G442+G463+G474+G480+G495+G504+G505+G506+G508+G526+G529+G538+G410+G436+G445+G439+G451+G460+G455+G454++G539+G407</f>
        <v>1111477561.9899998</v>
      </c>
      <c r="H373" s="70">
        <f t="shared" ref="H373:I373" si="100">H379+H382+H385+H391+H398+H401+H404+H416+H419+H422+H425+H428+H433+H442+H463+H474+H480+H495+H504+H505+H506+H508+H526+H529+H538+H410+H436+H445+H439+H451+H460+H455+H454++H539+H407</f>
        <v>1131144088.4099998</v>
      </c>
      <c r="I373" s="70">
        <f t="shared" si="100"/>
        <v>1158093549.2099998</v>
      </c>
      <c r="J373" s="17">
        <v>18738720</v>
      </c>
      <c r="P373" s="17"/>
      <c r="Q373" s="17"/>
      <c r="R373" s="17"/>
      <c r="S373" s="17"/>
      <c r="T373" s="17"/>
    </row>
    <row r="374" spans="1:20" ht="50.25" hidden="1" customHeight="1">
      <c r="A374" s="16" t="s">
        <v>631</v>
      </c>
      <c r="B374" s="15" t="s">
        <v>93</v>
      </c>
      <c r="C374" s="15" t="s">
        <v>25</v>
      </c>
      <c r="D374" s="15" t="s">
        <v>27</v>
      </c>
      <c r="E374" s="15" t="s">
        <v>630</v>
      </c>
      <c r="F374" s="15"/>
      <c r="G374" s="70">
        <f t="shared" ref="G374:I375" si="101">G375</f>
        <v>0</v>
      </c>
      <c r="H374" s="70">
        <f t="shared" si="101"/>
        <v>0</v>
      </c>
      <c r="I374" s="70">
        <f t="shared" si="101"/>
        <v>0</v>
      </c>
      <c r="J374" s="1"/>
    </row>
    <row r="375" spans="1:20" s="18" customFormat="1" ht="26.4" hidden="1">
      <c r="A375" s="16" t="s">
        <v>29</v>
      </c>
      <c r="B375" s="15" t="s">
        <v>93</v>
      </c>
      <c r="C375" s="15" t="s">
        <v>25</v>
      </c>
      <c r="D375" s="15" t="s">
        <v>27</v>
      </c>
      <c r="E375" s="15" t="s">
        <v>630</v>
      </c>
      <c r="F375" s="15" t="s">
        <v>30</v>
      </c>
      <c r="G375" s="70">
        <f t="shared" si="101"/>
        <v>0</v>
      </c>
      <c r="H375" s="70">
        <f t="shared" si="101"/>
        <v>0</v>
      </c>
      <c r="I375" s="70">
        <f t="shared" si="101"/>
        <v>0</v>
      </c>
      <c r="L375" s="17" t="e">
        <f>#REF!+#REF!</f>
        <v>#REF!</v>
      </c>
      <c r="M375" s="17" t="e">
        <f>#REF!-L375</f>
        <v>#REF!</v>
      </c>
      <c r="P375" s="17"/>
      <c r="Q375" s="17"/>
      <c r="R375" s="17"/>
      <c r="S375" s="17"/>
      <c r="T375" s="17"/>
    </row>
    <row r="376" spans="1:20" s="18" customFormat="1" hidden="1">
      <c r="A376" s="16" t="s">
        <v>31</v>
      </c>
      <c r="B376" s="15" t="s">
        <v>93</v>
      </c>
      <c r="C376" s="15" t="s">
        <v>25</v>
      </c>
      <c r="D376" s="15" t="s">
        <v>27</v>
      </c>
      <c r="E376" s="15" t="s">
        <v>630</v>
      </c>
      <c r="F376" s="15" t="s">
        <v>32</v>
      </c>
      <c r="G376" s="70">
        <f>'прил 5,'!G628</f>
        <v>0</v>
      </c>
      <c r="H376" s="70">
        <f>'прил 5,'!H627</f>
        <v>0</v>
      </c>
      <c r="I376" s="70">
        <f>'прил 5,'!I627</f>
        <v>0</v>
      </c>
      <c r="P376" s="17"/>
      <c r="Q376" s="17"/>
      <c r="R376" s="17"/>
      <c r="S376" s="17"/>
      <c r="T376" s="17"/>
    </row>
    <row r="377" spans="1:20" s="18" customFormat="1" ht="56.25" customHeight="1">
      <c r="A377" s="104" t="s">
        <v>64</v>
      </c>
      <c r="B377" s="15" t="s">
        <v>93</v>
      </c>
      <c r="C377" s="15" t="s">
        <v>25</v>
      </c>
      <c r="D377" s="15" t="s">
        <v>27</v>
      </c>
      <c r="E377" s="15" t="s">
        <v>432</v>
      </c>
      <c r="F377" s="15"/>
      <c r="G377" s="87">
        <f t="shared" ref="G377:I378" si="102">G378</f>
        <v>639900</v>
      </c>
      <c r="H377" s="87">
        <f t="shared" si="102"/>
        <v>638490</v>
      </c>
      <c r="I377" s="87">
        <f t="shared" si="102"/>
        <v>623370</v>
      </c>
      <c r="J377" s="17">
        <v>188298123</v>
      </c>
      <c r="P377" s="17"/>
      <c r="Q377" s="17"/>
      <c r="R377" s="17"/>
      <c r="S377" s="17"/>
      <c r="T377" s="17"/>
    </row>
    <row r="378" spans="1:20" s="18" customFormat="1" ht="26.4">
      <c r="A378" s="16" t="s">
        <v>29</v>
      </c>
      <c r="B378" s="15" t="s">
        <v>93</v>
      </c>
      <c r="C378" s="15" t="s">
        <v>25</v>
      </c>
      <c r="D378" s="15" t="s">
        <v>27</v>
      </c>
      <c r="E378" s="15" t="s">
        <v>432</v>
      </c>
      <c r="F378" s="15" t="s">
        <v>30</v>
      </c>
      <c r="G378" s="87">
        <f t="shared" si="102"/>
        <v>639900</v>
      </c>
      <c r="H378" s="87">
        <f t="shared" si="102"/>
        <v>638490</v>
      </c>
      <c r="I378" s="87">
        <f t="shared" si="102"/>
        <v>623370</v>
      </c>
      <c r="J378" s="17">
        <v>100473040</v>
      </c>
      <c r="P378" s="17"/>
      <c r="Q378" s="17"/>
      <c r="R378" s="17"/>
      <c r="S378" s="17"/>
      <c r="T378" s="17"/>
    </row>
    <row r="379" spans="1:20" s="18" customFormat="1">
      <c r="A379" s="16" t="s">
        <v>31</v>
      </c>
      <c r="B379" s="15" t="s">
        <v>93</v>
      </c>
      <c r="C379" s="15" t="s">
        <v>25</v>
      </c>
      <c r="D379" s="15" t="s">
        <v>27</v>
      </c>
      <c r="E379" s="15" t="s">
        <v>432</v>
      </c>
      <c r="F379" s="15" t="s">
        <v>32</v>
      </c>
      <c r="G379" s="70">
        <f>'прил 5,'!G1093</f>
        <v>639900</v>
      </c>
      <c r="H379" s="70">
        <f>'прил 5,'!H1093</f>
        <v>638490</v>
      </c>
      <c r="I379" s="70">
        <f>'прил 5,'!I1093</f>
        <v>623370</v>
      </c>
      <c r="J379" s="17">
        <v>1481975</v>
      </c>
      <c r="P379" s="17"/>
      <c r="Q379" s="17"/>
      <c r="R379" s="17"/>
      <c r="S379" s="17"/>
      <c r="T379" s="17"/>
    </row>
    <row r="380" spans="1:20" s="18" customFormat="1" ht="66">
      <c r="A380" s="104" t="s">
        <v>866</v>
      </c>
      <c r="B380" s="15" t="s">
        <v>93</v>
      </c>
      <c r="C380" s="15" t="s">
        <v>25</v>
      </c>
      <c r="D380" s="15" t="s">
        <v>27</v>
      </c>
      <c r="E380" s="15" t="s">
        <v>753</v>
      </c>
      <c r="F380" s="15"/>
      <c r="G380" s="70">
        <f t="shared" ref="G380:I381" si="103">G381</f>
        <v>1787576</v>
      </c>
      <c r="H380" s="70">
        <f t="shared" si="103"/>
        <v>1787576</v>
      </c>
      <c r="I380" s="70">
        <f t="shared" si="103"/>
        <v>1787576</v>
      </c>
      <c r="P380" s="17"/>
      <c r="Q380" s="17"/>
      <c r="R380" s="17"/>
      <c r="S380" s="17"/>
      <c r="T380" s="17"/>
    </row>
    <row r="381" spans="1:20" s="18" customFormat="1" ht="26.4">
      <c r="A381" s="16" t="s">
        <v>29</v>
      </c>
      <c r="B381" s="15" t="s">
        <v>93</v>
      </c>
      <c r="C381" s="15" t="s">
        <v>25</v>
      </c>
      <c r="D381" s="15" t="s">
        <v>27</v>
      </c>
      <c r="E381" s="15" t="s">
        <v>753</v>
      </c>
      <c r="F381" s="15" t="s">
        <v>30</v>
      </c>
      <c r="G381" s="70">
        <f t="shared" si="103"/>
        <v>1787576</v>
      </c>
      <c r="H381" s="70">
        <f t="shared" si="103"/>
        <v>1787576</v>
      </c>
      <c r="I381" s="70">
        <f t="shared" si="103"/>
        <v>1787576</v>
      </c>
      <c r="P381" s="17"/>
      <c r="Q381" s="17"/>
      <c r="R381" s="17"/>
      <c r="S381" s="17"/>
      <c r="T381" s="17"/>
    </row>
    <row r="382" spans="1:20" s="18" customFormat="1">
      <c r="A382" s="16" t="s">
        <v>31</v>
      </c>
      <c r="B382" s="15" t="s">
        <v>93</v>
      </c>
      <c r="C382" s="15" t="s">
        <v>25</v>
      </c>
      <c r="D382" s="15" t="s">
        <v>27</v>
      </c>
      <c r="E382" s="15" t="s">
        <v>753</v>
      </c>
      <c r="F382" s="15" t="s">
        <v>32</v>
      </c>
      <c r="G382" s="70">
        <f>'прил 5,'!G670</f>
        <v>1787576</v>
      </c>
      <c r="H382" s="70">
        <f>'прил 5,'!H670</f>
        <v>1787576</v>
      </c>
      <c r="I382" s="70">
        <f>'прил 5,'!I670</f>
        <v>1787576</v>
      </c>
      <c r="P382" s="17"/>
      <c r="Q382" s="17"/>
      <c r="R382" s="17"/>
      <c r="S382" s="17"/>
      <c r="T382" s="17"/>
    </row>
    <row r="383" spans="1:20" s="18" customFormat="1" ht="93" customHeight="1">
      <c r="A383" s="104" t="s">
        <v>1078</v>
      </c>
      <c r="B383" s="15"/>
      <c r="C383" s="15"/>
      <c r="D383" s="15"/>
      <c r="E383" s="15" t="s">
        <v>886</v>
      </c>
      <c r="F383" s="15"/>
      <c r="G383" s="70">
        <f t="shared" ref="G383:I384" si="104">G384</f>
        <v>60713050.770000003</v>
      </c>
      <c r="H383" s="70">
        <f t="shared" si="104"/>
        <v>63141573.200000003</v>
      </c>
      <c r="I383" s="70">
        <f t="shared" si="104"/>
        <v>71637135.730000004</v>
      </c>
      <c r="J383" s="17">
        <v>1277362</v>
      </c>
      <c r="P383" s="17"/>
      <c r="Q383" s="17"/>
      <c r="R383" s="17"/>
      <c r="S383" s="17"/>
      <c r="T383" s="17"/>
    </row>
    <row r="384" spans="1:20" s="18" customFormat="1" ht="26.4">
      <c r="A384" s="16" t="s">
        <v>29</v>
      </c>
      <c r="B384" s="15" t="s">
        <v>93</v>
      </c>
      <c r="C384" s="15" t="s">
        <v>25</v>
      </c>
      <c r="D384" s="15" t="s">
        <v>27</v>
      </c>
      <c r="E384" s="15" t="s">
        <v>886</v>
      </c>
      <c r="F384" s="15" t="s">
        <v>30</v>
      </c>
      <c r="G384" s="70">
        <f t="shared" si="104"/>
        <v>60713050.770000003</v>
      </c>
      <c r="H384" s="70">
        <f t="shared" si="104"/>
        <v>63141573.200000003</v>
      </c>
      <c r="I384" s="70">
        <f t="shared" si="104"/>
        <v>71637135.730000004</v>
      </c>
      <c r="J384" s="17">
        <v>442381</v>
      </c>
      <c r="P384" s="17"/>
      <c r="Q384" s="17"/>
      <c r="R384" s="17"/>
      <c r="S384" s="17"/>
      <c r="T384" s="17"/>
    </row>
    <row r="385" spans="1:20" s="18" customFormat="1">
      <c r="A385" s="16" t="s">
        <v>31</v>
      </c>
      <c r="B385" s="15" t="s">
        <v>93</v>
      </c>
      <c r="C385" s="15" t="s">
        <v>25</v>
      </c>
      <c r="D385" s="15" t="s">
        <v>27</v>
      </c>
      <c r="E385" s="15" t="s">
        <v>886</v>
      </c>
      <c r="F385" s="15" t="s">
        <v>32</v>
      </c>
      <c r="G385" s="70">
        <f>'прил 5,'!G631+'прил 5,'!G546+'прил 5,'!G874+'прил 5,'!G94</f>
        <v>60713050.770000003</v>
      </c>
      <c r="H385" s="70">
        <f>'прил 5,'!H631+'прил 5,'!H546+'прил 5,'!H874+'прил 5,'!H94</f>
        <v>63141573.200000003</v>
      </c>
      <c r="I385" s="70">
        <f>'прил 5,'!I631+'прил 5,'!I546+'прил 5,'!I874+'прил 5,'!I94</f>
        <v>71637135.730000004</v>
      </c>
      <c r="J385" s="17">
        <v>100000</v>
      </c>
      <c r="P385" s="17"/>
      <c r="Q385" s="17"/>
      <c r="R385" s="17"/>
      <c r="S385" s="17"/>
      <c r="T385" s="17"/>
    </row>
    <row r="386" spans="1:20" s="18" customFormat="1" hidden="1">
      <c r="A386" s="310" t="s">
        <v>1077</v>
      </c>
      <c r="B386" s="308" t="s">
        <v>93</v>
      </c>
      <c r="C386" s="308" t="s">
        <v>25</v>
      </c>
      <c r="D386" s="308" t="s">
        <v>27</v>
      </c>
      <c r="E386" s="308" t="s">
        <v>133</v>
      </c>
      <c r="F386" s="308"/>
      <c r="G386" s="70">
        <f>G387+G389</f>
        <v>690642900</v>
      </c>
      <c r="H386" s="70">
        <f t="shared" ref="H386:I386" si="105">H387+H389</f>
        <v>715126400</v>
      </c>
      <c r="I386" s="70">
        <f t="shared" si="105"/>
        <v>730443300</v>
      </c>
      <c r="J386" s="17">
        <v>1000000</v>
      </c>
      <c r="P386" s="17"/>
      <c r="Q386" s="17"/>
      <c r="R386" s="17"/>
      <c r="S386" s="17"/>
      <c r="T386" s="17"/>
    </row>
    <row r="387" spans="1:20" s="18" customFormat="1" hidden="1">
      <c r="A387" s="305" t="s">
        <v>62</v>
      </c>
      <c r="B387" s="308" t="s">
        <v>93</v>
      </c>
      <c r="C387" s="308" t="s">
        <v>25</v>
      </c>
      <c r="D387" s="308" t="s">
        <v>27</v>
      </c>
      <c r="E387" s="308" t="s">
        <v>133</v>
      </c>
      <c r="F387" s="308" t="s">
        <v>63</v>
      </c>
      <c r="G387" s="70">
        <f t="shared" ref="G387:I387" si="106">G388</f>
        <v>0</v>
      </c>
      <c r="H387" s="87">
        <f t="shared" si="106"/>
        <v>0</v>
      </c>
      <c r="I387" s="87">
        <f t="shared" si="106"/>
        <v>0</v>
      </c>
      <c r="J387" s="17">
        <v>28108080</v>
      </c>
      <c r="P387" s="17"/>
      <c r="Q387" s="17"/>
      <c r="R387" s="17"/>
      <c r="S387" s="17"/>
      <c r="T387" s="17"/>
    </row>
    <row r="388" spans="1:20" s="18" customFormat="1" hidden="1">
      <c r="A388" s="305" t="s">
        <v>178</v>
      </c>
      <c r="B388" s="308" t="s">
        <v>93</v>
      </c>
      <c r="C388" s="308" t="s">
        <v>25</v>
      </c>
      <c r="D388" s="308" t="s">
        <v>27</v>
      </c>
      <c r="E388" s="308" t="s">
        <v>133</v>
      </c>
      <c r="F388" s="308" t="s">
        <v>179</v>
      </c>
      <c r="G388" s="70">
        <f>'прил 5,'!G637</f>
        <v>0</v>
      </c>
      <c r="H388" s="87">
        <f>'прил 5,'!H637</f>
        <v>0</v>
      </c>
      <c r="I388" s="87">
        <f>'прил 5,'!I637</f>
        <v>0</v>
      </c>
      <c r="J388" s="17">
        <v>346225581</v>
      </c>
      <c r="P388" s="17"/>
      <c r="Q388" s="17"/>
      <c r="R388" s="17"/>
      <c r="S388" s="17"/>
      <c r="T388" s="17"/>
    </row>
    <row r="389" spans="1:20" s="18" customFormat="1" ht="15" customHeight="1">
      <c r="A389" s="336" t="s">
        <v>1077</v>
      </c>
      <c r="B389" s="14">
        <v>774</v>
      </c>
      <c r="C389" s="15" t="s">
        <v>25</v>
      </c>
      <c r="D389" s="15" t="s">
        <v>18</v>
      </c>
      <c r="E389" s="15" t="s">
        <v>133</v>
      </c>
      <c r="F389" s="15"/>
      <c r="G389" s="70">
        <f t="shared" ref="G389:I390" si="107">G390</f>
        <v>690642900</v>
      </c>
      <c r="H389" s="70">
        <f t="shared" si="107"/>
        <v>715126400</v>
      </c>
      <c r="I389" s="70">
        <f t="shared" si="107"/>
        <v>730443300</v>
      </c>
      <c r="J389" s="17"/>
      <c r="P389" s="17"/>
      <c r="Q389" s="17"/>
      <c r="R389" s="17"/>
      <c r="S389" s="17"/>
      <c r="T389" s="17"/>
    </row>
    <row r="390" spans="1:20" s="18" customFormat="1" ht="26.4">
      <c r="A390" s="16" t="s">
        <v>29</v>
      </c>
      <c r="B390" s="14">
        <v>774</v>
      </c>
      <c r="C390" s="15" t="s">
        <v>25</v>
      </c>
      <c r="D390" s="15" t="s">
        <v>18</v>
      </c>
      <c r="E390" s="15" t="s">
        <v>133</v>
      </c>
      <c r="F390" s="15" t="s">
        <v>30</v>
      </c>
      <c r="G390" s="70">
        <f t="shared" si="107"/>
        <v>690642900</v>
      </c>
      <c r="H390" s="70">
        <f t="shared" si="107"/>
        <v>715126400</v>
      </c>
      <c r="I390" s="70">
        <f t="shared" si="107"/>
        <v>730443300</v>
      </c>
      <c r="J390" s="17">
        <v>6074133</v>
      </c>
      <c r="P390" s="17"/>
      <c r="Q390" s="17"/>
      <c r="R390" s="17"/>
      <c r="S390" s="17"/>
      <c r="T390" s="17"/>
    </row>
    <row r="391" spans="1:20" s="18" customFormat="1">
      <c r="A391" s="16" t="s">
        <v>31</v>
      </c>
      <c r="B391" s="14">
        <v>774</v>
      </c>
      <c r="C391" s="15" t="s">
        <v>25</v>
      </c>
      <c r="D391" s="15" t="s">
        <v>18</v>
      </c>
      <c r="E391" s="15" t="s">
        <v>133</v>
      </c>
      <c r="F391" s="15" t="s">
        <v>32</v>
      </c>
      <c r="G391" s="70">
        <f>'прил 5,'!G549+'прил 5,'!G634+'прил 5,'!G877</f>
        <v>690642900</v>
      </c>
      <c r="H391" s="70">
        <f>'прил 5,'!H549+'прил 5,'!H634+'прил 5,'!H877</f>
        <v>715126400</v>
      </c>
      <c r="I391" s="70">
        <f>'прил 5,'!I549+'прил 5,'!I634+'прил 5,'!I877</f>
        <v>730443300</v>
      </c>
      <c r="J391" s="17">
        <v>123332466</v>
      </c>
      <c r="P391" s="17"/>
      <c r="Q391" s="17"/>
      <c r="R391" s="17"/>
      <c r="S391" s="17"/>
      <c r="T391" s="17"/>
    </row>
    <row r="392" spans="1:20" s="18" customFormat="1" ht="15" hidden="1" customHeight="1">
      <c r="A392" s="16" t="s">
        <v>90</v>
      </c>
      <c r="B392" s="14">
        <v>774</v>
      </c>
      <c r="C392" s="15" t="s">
        <v>25</v>
      </c>
      <c r="D392" s="15" t="s">
        <v>18</v>
      </c>
      <c r="E392" s="15" t="s">
        <v>214</v>
      </c>
      <c r="F392" s="15"/>
      <c r="G392" s="70">
        <f t="shared" ref="G392:I393" si="108">G393</f>
        <v>0</v>
      </c>
      <c r="H392" s="87">
        <f t="shared" si="108"/>
        <v>0</v>
      </c>
      <c r="I392" s="87">
        <f t="shared" si="108"/>
        <v>0</v>
      </c>
      <c r="J392" s="17"/>
      <c r="P392" s="17"/>
      <c r="Q392" s="17"/>
      <c r="R392" s="17"/>
      <c r="S392" s="17"/>
      <c r="T392" s="17"/>
    </row>
    <row r="393" spans="1:20" s="18" customFormat="1" ht="26.4" hidden="1">
      <c r="A393" s="16" t="s">
        <v>29</v>
      </c>
      <c r="B393" s="14">
        <v>774</v>
      </c>
      <c r="C393" s="15" t="s">
        <v>25</v>
      </c>
      <c r="D393" s="15" t="s">
        <v>18</v>
      </c>
      <c r="E393" s="15" t="s">
        <v>214</v>
      </c>
      <c r="F393" s="15" t="s">
        <v>30</v>
      </c>
      <c r="G393" s="70">
        <f t="shared" si="108"/>
        <v>0</v>
      </c>
      <c r="H393" s="87">
        <f t="shared" si="108"/>
        <v>0</v>
      </c>
      <c r="I393" s="87">
        <f t="shared" si="108"/>
        <v>0</v>
      </c>
      <c r="J393" s="17"/>
      <c r="P393" s="17"/>
      <c r="Q393" s="17"/>
      <c r="R393" s="17"/>
      <c r="S393" s="17"/>
      <c r="T393" s="17"/>
    </row>
    <row r="394" spans="1:20" s="18" customFormat="1" hidden="1">
      <c r="A394" s="16" t="s">
        <v>31</v>
      </c>
      <c r="B394" s="14">
        <v>774</v>
      </c>
      <c r="C394" s="15" t="s">
        <v>25</v>
      </c>
      <c r="D394" s="15" t="s">
        <v>18</v>
      </c>
      <c r="E394" s="15" t="s">
        <v>214</v>
      </c>
      <c r="F394" s="15" t="s">
        <v>32</v>
      </c>
      <c r="G394" s="70"/>
      <c r="H394" s="87"/>
      <c r="I394" s="87"/>
      <c r="J394" s="17"/>
      <c r="P394" s="17"/>
      <c r="Q394" s="17"/>
      <c r="R394" s="17"/>
      <c r="S394" s="17"/>
      <c r="T394" s="17"/>
    </row>
    <row r="395" spans="1:20" s="18" customFormat="1" ht="52.8" hidden="1">
      <c r="A395" s="16" t="s">
        <v>33</v>
      </c>
      <c r="B395" s="14">
        <v>774</v>
      </c>
      <c r="C395" s="15" t="s">
        <v>25</v>
      </c>
      <c r="D395" s="15" t="s">
        <v>18</v>
      </c>
      <c r="E395" s="15" t="s">
        <v>214</v>
      </c>
      <c r="F395" s="15" t="s">
        <v>91</v>
      </c>
      <c r="G395" s="70"/>
      <c r="H395" s="87"/>
      <c r="I395" s="87"/>
      <c r="J395" s="17"/>
      <c r="P395" s="17"/>
      <c r="Q395" s="17"/>
      <c r="R395" s="17"/>
      <c r="S395" s="17"/>
      <c r="T395" s="17"/>
    </row>
    <row r="396" spans="1:20" s="18" customFormat="1" ht="53.25" hidden="1" customHeight="1">
      <c r="A396" s="16" t="s">
        <v>620</v>
      </c>
      <c r="B396" s="15" t="s">
        <v>93</v>
      </c>
      <c r="C396" s="15" t="s">
        <v>25</v>
      </c>
      <c r="D396" s="15" t="s">
        <v>69</v>
      </c>
      <c r="E396" s="15" t="s">
        <v>619</v>
      </c>
      <c r="F396" s="15"/>
      <c r="G396" s="70">
        <f t="shared" ref="G396:I397" si="109">G397</f>
        <v>0</v>
      </c>
      <c r="H396" s="70">
        <f t="shared" si="109"/>
        <v>0</v>
      </c>
      <c r="I396" s="70">
        <f t="shared" si="109"/>
        <v>0</v>
      </c>
      <c r="P396" s="17" t="s">
        <v>867</v>
      </c>
      <c r="Q396" s="17"/>
      <c r="R396" s="17"/>
      <c r="S396" s="17"/>
      <c r="T396" s="17"/>
    </row>
    <row r="397" spans="1:20" s="18" customFormat="1" ht="26.4" hidden="1">
      <c r="A397" s="16" t="s">
        <v>29</v>
      </c>
      <c r="B397" s="15" t="s">
        <v>93</v>
      </c>
      <c r="C397" s="15" t="s">
        <v>25</v>
      </c>
      <c r="D397" s="15" t="s">
        <v>69</v>
      </c>
      <c r="E397" s="15" t="s">
        <v>619</v>
      </c>
      <c r="F397" s="15" t="s">
        <v>30</v>
      </c>
      <c r="G397" s="70">
        <f t="shared" si="109"/>
        <v>0</v>
      </c>
      <c r="H397" s="70">
        <f t="shared" si="109"/>
        <v>0</v>
      </c>
      <c r="I397" s="70">
        <f t="shared" si="109"/>
        <v>0</v>
      </c>
      <c r="P397" s="17"/>
      <c r="Q397" s="17"/>
      <c r="R397" s="17"/>
      <c r="S397" s="17"/>
      <c r="T397" s="17"/>
    </row>
    <row r="398" spans="1:20" s="18" customFormat="1" hidden="1">
      <c r="A398" s="16" t="s">
        <v>31</v>
      </c>
      <c r="B398" s="15" t="s">
        <v>93</v>
      </c>
      <c r="C398" s="15" t="s">
        <v>25</v>
      </c>
      <c r="D398" s="15" t="s">
        <v>69</v>
      </c>
      <c r="E398" s="15" t="s">
        <v>619</v>
      </c>
      <c r="F398" s="15" t="s">
        <v>32</v>
      </c>
      <c r="G398" s="70">
        <f>'прил 5,'!G889</f>
        <v>0</v>
      </c>
      <c r="H398" s="70">
        <f>'прил 5,'!H889</f>
        <v>0</v>
      </c>
      <c r="I398" s="70">
        <f>'прил 5,'!I889</f>
        <v>0</v>
      </c>
      <c r="P398" s="17"/>
      <c r="Q398" s="17"/>
      <c r="R398" s="17"/>
      <c r="S398" s="17"/>
      <c r="T398" s="17"/>
    </row>
    <row r="399" spans="1:20" s="18" customFormat="1" ht="26.4">
      <c r="A399" s="16" t="s">
        <v>92</v>
      </c>
      <c r="B399" s="14">
        <v>774</v>
      </c>
      <c r="C399" s="15" t="s">
        <v>25</v>
      </c>
      <c r="D399" s="15" t="s">
        <v>18</v>
      </c>
      <c r="E399" s="15" t="s">
        <v>215</v>
      </c>
      <c r="F399" s="15"/>
      <c r="G399" s="70">
        <f t="shared" ref="G399:I400" si="110">G400</f>
        <v>116129134.05</v>
      </c>
      <c r="H399" s="70">
        <f t="shared" si="110"/>
        <v>115129134.05</v>
      </c>
      <c r="I399" s="70">
        <f t="shared" si="110"/>
        <v>116129134.05</v>
      </c>
      <c r="J399" s="17">
        <v>100000</v>
      </c>
      <c r="P399" s="17"/>
      <c r="Q399" s="17"/>
      <c r="R399" s="17"/>
      <c r="S399" s="17"/>
      <c r="T399" s="17"/>
    </row>
    <row r="400" spans="1:20" s="18" customFormat="1" ht="26.4">
      <c r="A400" s="16" t="s">
        <v>29</v>
      </c>
      <c r="B400" s="14">
        <v>774</v>
      </c>
      <c r="C400" s="15" t="s">
        <v>25</v>
      </c>
      <c r="D400" s="15" t="s">
        <v>18</v>
      </c>
      <c r="E400" s="15" t="s">
        <v>215</v>
      </c>
      <c r="F400" s="15" t="s">
        <v>30</v>
      </c>
      <c r="G400" s="70">
        <f t="shared" si="110"/>
        <v>116129134.05</v>
      </c>
      <c r="H400" s="70">
        <f t="shared" si="110"/>
        <v>115129134.05</v>
      </c>
      <c r="I400" s="70">
        <f t="shared" si="110"/>
        <v>116129134.05</v>
      </c>
      <c r="J400" s="17">
        <v>1000000</v>
      </c>
      <c r="P400" s="17"/>
      <c r="Q400" s="17"/>
      <c r="R400" s="17"/>
      <c r="S400" s="17"/>
      <c r="T400" s="17"/>
    </row>
    <row r="401" spans="1:20" s="18" customFormat="1">
      <c r="A401" s="16" t="s">
        <v>31</v>
      </c>
      <c r="B401" s="14">
        <v>774</v>
      </c>
      <c r="C401" s="15" t="s">
        <v>25</v>
      </c>
      <c r="D401" s="15" t="s">
        <v>18</v>
      </c>
      <c r="E401" s="15" t="s">
        <v>215</v>
      </c>
      <c r="F401" s="15" t="s">
        <v>32</v>
      </c>
      <c r="G401" s="70">
        <f>'прил 5,'!G552</f>
        <v>116129134.05</v>
      </c>
      <c r="H401" s="70">
        <f>'прил 5,'!H552</f>
        <v>115129134.05</v>
      </c>
      <c r="I401" s="70">
        <f>'прил 5,'!I552</f>
        <v>116129134.05</v>
      </c>
      <c r="J401" s="17">
        <v>3557619</v>
      </c>
      <c r="P401" s="17"/>
      <c r="Q401" s="17"/>
      <c r="R401" s="17"/>
      <c r="S401" s="17"/>
      <c r="T401" s="17"/>
    </row>
    <row r="402" spans="1:20" s="18" customFormat="1" ht="42.75" hidden="1" customHeight="1">
      <c r="A402" s="42" t="s">
        <v>851</v>
      </c>
      <c r="B402" s="15" t="s">
        <v>93</v>
      </c>
      <c r="C402" s="15" t="s">
        <v>25</v>
      </c>
      <c r="D402" s="15" t="s">
        <v>18</v>
      </c>
      <c r="E402" s="15" t="s">
        <v>599</v>
      </c>
      <c r="F402" s="15"/>
      <c r="G402" s="70">
        <f t="shared" ref="G402:I403" si="111">G403</f>
        <v>0</v>
      </c>
      <c r="H402" s="70">
        <f t="shared" si="111"/>
        <v>0</v>
      </c>
      <c r="I402" s="70">
        <f t="shared" si="111"/>
        <v>0</v>
      </c>
      <c r="P402" s="17"/>
      <c r="Q402" s="17"/>
      <c r="R402" s="17"/>
      <c r="S402" s="17"/>
      <c r="T402" s="17"/>
    </row>
    <row r="403" spans="1:20" s="18" customFormat="1" ht="26.4" hidden="1">
      <c r="A403" s="16" t="s">
        <v>29</v>
      </c>
      <c r="B403" s="15" t="s">
        <v>93</v>
      </c>
      <c r="C403" s="15" t="s">
        <v>25</v>
      </c>
      <c r="D403" s="15" t="s">
        <v>18</v>
      </c>
      <c r="E403" s="15" t="s">
        <v>599</v>
      </c>
      <c r="F403" s="15" t="s">
        <v>30</v>
      </c>
      <c r="G403" s="70">
        <f t="shared" si="111"/>
        <v>0</v>
      </c>
      <c r="H403" s="70">
        <f t="shared" si="111"/>
        <v>0</v>
      </c>
      <c r="I403" s="70">
        <f t="shared" si="111"/>
        <v>0</v>
      </c>
      <c r="P403" s="17"/>
      <c r="Q403" s="17"/>
      <c r="R403" s="17"/>
      <c r="S403" s="17"/>
      <c r="T403" s="17"/>
    </row>
    <row r="404" spans="1:20" hidden="1">
      <c r="A404" s="16" t="s">
        <v>31</v>
      </c>
      <c r="B404" s="15" t="s">
        <v>93</v>
      </c>
      <c r="C404" s="15" t="s">
        <v>25</v>
      </c>
      <c r="D404" s="15" t="s">
        <v>18</v>
      </c>
      <c r="E404" s="15" t="s">
        <v>599</v>
      </c>
      <c r="F404" s="15" t="s">
        <v>32</v>
      </c>
      <c r="G404" s="70">
        <f>'прил 5,'!G564</f>
        <v>0</v>
      </c>
      <c r="H404" s="70">
        <f>'прил 5,'!H564</f>
        <v>0</v>
      </c>
      <c r="I404" s="70">
        <f>'прил 5,'!I564</f>
        <v>0</v>
      </c>
      <c r="J404" s="1"/>
    </row>
    <row r="405" spans="1:20" s="3" customFormat="1" ht="24.75" customHeight="1">
      <c r="A405" s="82" t="s">
        <v>141</v>
      </c>
      <c r="B405" s="149">
        <v>774</v>
      </c>
      <c r="C405" s="84" t="s">
        <v>25</v>
      </c>
      <c r="D405" s="84" t="s">
        <v>69</v>
      </c>
      <c r="E405" s="84" t="s">
        <v>694</v>
      </c>
      <c r="F405" s="84"/>
      <c r="G405" s="87">
        <f t="shared" ref="G405:I405" si="112">G406</f>
        <v>60000</v>
      </c>
      <c r="H405" s="87">
        <f t="shared" si="112"/>
        <v>60000</v>
      </c>
      <c r="I405" s="87">
        <f t="shared" si="112"/>
        <v>60000</v>
      </c>
      <c r="J405" s="177"/>
      <c r="K405" s="198"/>
      <c r="L405" s="198"/>
      <c r="M405" s="198"/>
      <c r="N405" s="198"/>
      <c r="O405" s="198"/>
      <c r="P405" s="198"/>
      <c r="Q405" s="198"/>
      <c r="R405" s="198"/>
    </row>
    <row r="406" spans="1:20" s="18" customFormat="1" ht="26.4">
      <c r="A406" s="82" t="s">
        <v>29</v>
      </c>
      <c r="B406" s="84" t="s">
        <v>93</v>
      </c>
      <c r="C406" s="84" t="s">
        <v>25</v>
      </c>
      <c r="D406" s="84" t="s">
        <v>69</v>
      </c>
      <c r="E406" s="84" t="s">
        <v>694</v>
      </c>
      <c r="F406" s="84" t="s">
        <v>30</v>
      </c>
      <c r="G406" s="87">
        <f>G407</f>
        <v>60000</v>
      </c>
      <c r="H406" s="87">
        <f>H407</f>
        <v>60000</v>
      </c>
      <c r="I406" s="87">
        <f>I407</f>
        <v>60000</v>
      </c>
      <c r="J406" s="177"/>
      <c r="K406" s="199"/>
      <c r="L406" s="199"/>
      <c r="M406" s="199"/>
      <c r="N406" s="199"/>
      <c r="O406" s="199"/>
      <c r="P406" s="199"/>
      <c r="Q406" s="199"/>
      <c r="R406" s="199"/>
    </row>
    <row r="407" spans="1:20" s="18" customFormat="1">
      <c r="A407" s="16" t="s">
        <v>31</v>
      </c>
      <c r="B407" s="15" t="s">
        <v>93</v>
      </c>
      <c r="C407" s="15" t="s">
        <v>25</v>
      </c>
      <c r="D407" s="15" t="s">
        <v>69</v>
      </c>
      <c r="E407" s="15" t="s">
        <v>694</v>
      </c>
      <c r="F407" s="15" t="s">
        <v>32</v>
      </c>
      <c r="G407" s="70">
        <f>'прил 5,'!G908</f>
        <v>60000</v>
      </c>
      <c r="H407" s="70">
        <f>'прил 5,'!H908</f>
        <v>60000</v>
      </c>
      <c r="I407" s="70">
        <f>'прил 5,'!I908</f>
        <v>60000</v>
      </c>
      <c r="J407" s="176"/>
      <c r="K407" s="184"/>
      <c r="L407" s="184"/>
      <c r="M407" s="184"/>
      <c r="N407" s="184"/>
      <c r="O407" s="184"/>
      <c r="P407" s="184"/>
      <c r="Q407" s="184"/>
      <c r="R407" s="184"/>
    </row>
    <row r="408" spans="1:20" ht="43.5" customHeight="1">
      <c r="A408" s="16" t="s">
        <v>117</v>
      </c>
      <c r="B408" s="15" t="s">
        <v>93</v>
      </c>
      <c r="C408" s="15" t="s">
        <v>25</v>
      </c>
      <c r="D408" s="15" t="s">
        <v>27</v>
      </c>
      <c r="E408" s="15" t="s">
        <v>220</v>
      </c>
      <c r="F408" s="15"/>
      <c r="G408" s="70">
        <f>G409</f>
        <v>150756372.59</v>
      </c>
      <c r="H408" s="87">
        <f>H409</f>
        <v>149270276.62</v>
      </c>
      <c r="I408" s="87">
        <f>I409</f>
        <v>150756372.59</v>
      </c>
      <c r="J408" s="17">
        <v>1832238</v>
      </c>
    </row>
    <row r="409" spans="1:20" ht="26.4">
      <c r="A409" s="16" t="s">
        <v>29</v>
      </c>
      <c r="B409" s="15" t="s">
        <v>93</v>
      </c>
      <c r="C409" s="15" t="s">
        <v>25</v>
      </c>
      <c r="D409" s="15" t="s">
        <v>27</v>
      </c>
      <c r="E409" s="15" t="s">
        <v>220</v>
      </c>
      <c r="F409" s="15" t="s">
        <v>30</v>
      </c>
      <c r="G409" s="70">
        <f t="shared" ref="G409:I409" si="113">G410</f>
        <v>150756372.59</v>
      </c>
      <c r="H409" s="87">
        <f t="shared" si="113"/>
        <v>149270276.62</v>
      </c>
      <c r="I409" s="87">
        <f t="shared" si="113"/>
        <v>150756372.59</v>
      </c>
      <c r="J409" s="17">
        <v>275000</v>
      </c>
    </row>
    <row r="410" spans="1:20">
      <c r="A410" s="16" t="s">
        <v>31</v>
      </c>
      <c r="B410" s="15" t="s">
        <v>93</v>
      </c>
      <c r="C410" s="15" t="s">
        <v>25</v>
      </c>
      <c r="D410" s="15" t="s">
        <v>27</v>
      </c>
      <c r="E410" s="15" t="s">
        <v>220</v>
      </c>
      <c r="F410" s="15" t="s">
        <v>32</v>
      </c>
      <c r="G410" s="70">
        <f>'прил 5,'!G642</f>
        <v>150756372.59</v>
      </c>
      <c r="H410" s="70">
        <f>'прил 5,'!H642</f>
        <v>149270276.62</v>
      </c>
      <c r="I410" s="70">
        <f>'прил 5,'!I642</f>
        <v>150756372.59</v>
      </c>
      <c r="J410" s="17">
        <v>2097500</v>
      </c>
    </row>
    <row r="411" spans="1:20" ht="43.5" hidden="1" customHeight="1">
      <c r="A411" s="82" t="s">
        <v>719</v>
      </c>
      <c r="B411" s="84"/>
      <c r="C411" s="84"/>
      <c r="D411" s="84"/>
      <c r="E411" s="84" t="s">
        <v>713</v>
      </c>
      <c r="F411" s="84"/>
      <c r="G411" s="87">
        <f>G412</f>
        <v>0</v>
      </c>
      <c r="H411" s="87"/>
      <c r="I411" s="87"/>
      <c r="J411" s="17"/>
    </row>
    <row r="412" spans="1:20" ht="26.4" hidden="1">
      <c r="A412" s="82" t="s">
        <v>95</v>
      </c>
      <c r="B412" s="84" t="s">
        <v>93</v>
      </c>
      <c r="C412" s="84" t="s">
        <v>25</v>
      </c>
      <c r="D412" s="84" t="s">
        <v>27</v>
      </c>
      <c r="E412" s="84" t="s">
        <v>713</v>
      </c>
      <c r="F412" s="84" t="s">
        <v>346</v>
      </c>
      <c r="G412" s="87">
        <f>G413</f>
        <v>0</v>
      </c>
      <c r="H412" s="70">
        <f>H413</f>
        <v>0</v>
      </c>
      <c r="I412" s="70">
        <f>I413</f>
        <v>0</v>
      </c>
      <c r="J412" s="1"/>
    </row>
    <row r="413" spans="1:20" s="3" customFormat="1" ht="92.4" hidden="1">
      <c r="A413" s="82" t="s">
        <v>417</v>
      </c>
      <c r="B413" s="149">
        <v>774</v>
      </c>
      <c r="C413" s="84" t="s">
        <v>25</v>
      </c>
      <c r="D413" s="84" t="s">
        <v>27</v>
      </c>
      <c r="E413" s="84" t="s">
        <v>713</v>
      </c>
      <c r="F413" s="84" t="s">
        <v>416</v>
      </c>
      <c r="G413" s="87">
        <f>'прил 5,'!G645</f>
        <v>0</v>
      </c>
      <c r="H413" s="70">
        <v>0</v>
      </c>
      <c r="I413" s="70">
        <v>0</v>
      </c>
      <c r="P413" s="111"/>
      <c r="Q413" s="111"/>
      <c r="R413" s="111"/>
      <c r="S413" s="111"/>
      <c r="T413" s="111"/>
    </row>
    <row r="414" spans="1:20" ht="26.4">
      <c r="A414" s="16" t="s">
        <v>28</v>
      </c>
      <c r="B414" s="15" t="s">
        <v>93</v>
      </c>
      <c r="C414" s="15" t="s">
        <v>25</v>
      </c>
      <c r="D414" s="15" t="s">
        <v>27</v>
      </c>
      <c r="E414" s="15" t="s">
        <v>221</v>
      </c>
      <c r="F414" s="15"/>
      <c r="G414" s="87">
        <f t="shared" ref="G414:I415" si="114">G415</f>
        <v>21029566.760000002</v>
      </c>
      <c r="H414" s="87">
        <f t="shared" si="114"/>
        <v>19529566.760000002</v>
      </c>
      <c r="I414" s="87">
        <f t="shared" si="114"/>
        <v>19529566.760000002</v>
      </c>
      <c r="J414" s="2">
        <v>66815463</v>
      </c>
    </row>
    <row r="415" spans="1:20" ht="26.4">
      <c r="A415" s="16" t="s">
        <v>29</v>
      </c>
      <c r="B415" s="15" t="s">
        <v>93</v>
      </c>
      <c r="C415" s="15" t="s">
        <v>25</v>
      </c>
      <c r="D415" s="15" t="s">
        <v>27</v>
      </c>
      <c r="E415" s="15" t="s">
        <v>221</v>
      </c>
      <c r="F415" s="15" t="s">
        <v>30</v>
      </c>
      <c r="G415" s="87">
        <f t="shared" si="114"/>
        <v>21029566.760000002</v>
      </c>
      <c r="H415" s="87">
        <f t="shared" si="114"/>
        <v>19529566.760000002</v>
      </c>
      <c r="I415" s="87">
        <f t="shared" si="114"/>
        <v>19529566.760000002</v>
      </c>
      <c r="J415" s="2">
        <v>11498996</v>
      </c>
    </row>
    <row r="416" spans="1:20">
      <c r="A416" s="16" t="s">
        <v>31</v>
      </c>
      <c r="B416" s="15" t="s">
        <v>93</v>
      </c>
      <c r="C416" s="15" t="s">
        <v>25</v>
      </c>
      <c r="D416" s="15" t="s">
        <v>27</v>
      </c>
      <c r="E416" s="15" t="s">
        <v>221</v>
      </c>
      <c r="F416" s="15" t="s">
        <v>32</v>
      </c>
      <c r="G416" s="70">
        <f>'прил 5,'!G880</f>
        <v>21029566.760000002</v>
      </c>
      <c r="H416" s="70">
        <f>'прил 5,'!H880</f>
        <v>19529566.760000002</v>
      </c>
      <c r="I416" s="70">
        <f>'прил 5,'!I880</f>
        <v>19529566.760000002</v>
      </c>
      <c r="J416" s="2">
        <v>90400</v>
      </c>
    </row>
    <row r="417" spans="1:20" s="18" customFormat="1">
      <c r="A417" s="16" t="s">
        <v>832</v>
      </c>
      <c r="B417" s="14">
        <v>774</v>
      </c>
      <c r="C417" s="15" t="s">
        <v>25</v>
      </c>
      <c r="D417" s="15" t="s">
        <v>18</v>
      </c>
      <c r="E417" s="15" t="s">
        <v>850</v>
      </c>
      <c r="F417" s="15"/>
      <c r="G417" s="70">
        <f>G418</f>
        <v>1937000</v>
      </c>
      <c r="H417" s="70">
        <f t="shared" ref="G417:I418" si="115">H418</f>
        <v>1937000</v>
      </c>
      <c r="I417" s="70">
        <f t="shared" si="115"/>
        <v>1937000</v>
      </c>
      <c r="P417" s="17"/>
      <c r="Q417" s="17"/>
      <c r="R417" s="17"/>
      <c r="S417" s="17"/>
      <c r="T417" s="17"/>
    </row>
    <row r="418" spans="1:20" s="18" customFormat="1" ht="26.4">
      <c r="A418" s="16" t="s">
        <v>29</v>
      </c>
      <c r="B418" s="14">
        <v>774</v>
      </c>
      <c r="C418" s="15" t="s">
        <v>25</v>
      </c>
      <c r="D418" s="15" t="s">
        <v>18</v>
      </c>
      <c r="E418" s="15" t="s">
        <v>850</v>
      </c>
      <c r="F418" s="15" t="s">
        <v>30</v>
      </c>
      <c r="G418" s="70">
        <f t="shared" si="115"/>
        <v>1937000</v>
      </c>
      <c r="H418" s="70">
        <f t="shared" si="115"/>
        <v>1937000</v>
      </c>
      <c r="I418" s="70">
        <f t="shared" si="115"/>
        <v>1937000</v>
      </c>
      <c r="P418" s="17"/>
      <c r="Q418" s="17"/>
      <c r="R418" s="17"/>
      <c r="S418" s="17"/>
      <c r="T418" s="17"/>
    </row>
    <row r="419" spans="1:20" s="18" customFormat="1">
      <c r="A419" s="16" t="s">
        <v>31</v>
      </c>
      <c r="B419" s="14">
        <v>774</v>
      </c>
      <c r="C419" s="15" t="s">
        <v>25</v>
      </c>
      <c r="D419" s="15" t="s">
        <v>18</v>
      </c>
      <c r="E419" s="15" t="s">
        <v>850</v>
      </c>
      <c r="F419" s="15" t="s">
        <v>32</v>
      </c>
      <c r="G419" s="70">
        <f>'прил 5,'!G555+'прил 5,'!G883+'прил 5,'!G648</f>
        <v>1937000</v>
      </c>
      <c r="H419" s="70">
        <f>'прил 5,'!H555+'прил 5,'!H883+'прил 5,'!H648</f>
        <v>1937000</v>
      </c>
      <c r="I419" s="70">
        <f>'прил 5,'!I555+'прил 5,'!I883+'прил 5,'!I648</f>
        <v>1937000</v>
      </c>
      <c r="P419" s="17"/>
      <c r="Q419" s="17"/>
      <c r="R419" s="17"/>
      <c r="S419" s="17"/>
      <c r="T419" s="17"/>
    </row>
    <row r="420" spans="1:20" s="18" customFormat="1" ht="54" customHeight="1">
      <c r="A420" s="180" t="s">
        <v>856</v>
      </c>
      <c r="B420" s="15" t="s">
        <v>93</v>
      </c>
      <c r="C420" s="15" t="s">
        <v>25</v>
      </c>
      <c r="D420" s="15" t="s">
        <v>18</v>
      </c>
      <c r="E420" s="15" t="s">
        <v>852</v>
      </c>
      <c r="F420" s="15"/>
      <c r="G420" s="70">
        <f t="shared" ref="G420:I421" si="116">G421</f>
        <v>3886914</v>
      </c>
      <c r="H420" s="70">
        <f t="shared" si="116"/>
        <v>2386914</v>
      </c>
      <c r="I420" s="70">
        <f t="shared" si="116"/>
        <v>2386914</v>
      </c>
      <c r="P420" s="17"/>
      <c r="Q420" s="17"/>
      <c r="R420" s="17"/>
      <c r="S420" s="17"/>
      <c r="T420" s="17"/>
    </row>
    <row r="421" spans="1:20" s="18" customFormat="1" ht="26.4">
      <c r="A421" s="16" t="s">
        <v>29</v>
      </c>
      <c r="B421" s="15" t="s">
        <v>93</v>
      </c>
      <c r="C421" s="15" t="s">
        <v>25</v>
      </c>
      <c r="D421" s="15" t="s">
        <v>18</v>
      </c>
      <c r="E421" s="15" t="s">
        <v>852</v>
      </c>
      <c r="F421" s="15" t="s">
        <v>30</v>
      </c>
      <c r="G421" s="70">
        <f t="shared" si="116"/>
        <v>3886914</v>
      </c>
      <c r="H421" s="70">
        <f t="shared" si="116"/>
        <v>2386914</v>
      </c>
      <c r="I421" s="70">
        <f t="shared" si="116"/>
        <v>2386914</v>
      </c>
      <c r="P421" s="17"/>
      <c r="Q421" s="17"/>
      <c r="R421" s="17"/>
      <c r="S421" s="17"/>
      <c r="T421" s="17"/>
    </row>
    <row r="422" spans="1:20">
      <c r="A422" s="16" t="s">
        <v>31</v>
      </c>
      <c r="B422" s="15" t="s">
        <v>93</v>
      </c>
      <c r="C422" s="15" t="s">
        <v>25</v>
      </c>
      <c r="D422" s="15" t="s">
        <v>18</v>
      </c>
      <c r="E422" s="15" t="s">
        <v>852</v>
      </c>
      <c r="F422" s="15" t="s">
        <v>32</v>
      </c>
      <c r="G422" s="70">
        <f>'прил 5,'!G569</f>
        <v>3886914</v>
      </c>
      <c r="H422" s="70">
        <f>'прил 5,'!H569</f>
        <v>2386914</v>
      </c>
      <c r="I422" s="70">
        <f>'прил 5,'!I569</f>
        <v>2386914</v>
      </c>
      <c r="J422" s="1"/>
    </row>
    <row r="423" spans="1:20" s="18" customFormat="1" ht="51" customHeight="1">
      <c r="A423" s="42" t="s">
        <v>853</v>
      </c>
      <c r="B423" s="15" t="s">
        <v>93</v>
      </c>
      <c r="C423" s="15" t="s">
        <v>25</v>
      </c>
      <c r="D423" s="15" t="s">
        <v>27</v>
      </c>
      <c r="E423" s="15" t="s">
        <v>857</v>
      </c>
      <c r="F423" s="15"/>
      <c r="G423" s="70">
        <f t="shared" ref="G423:I424" si="117">G424</f>
        <v>1630221</v>
      </c>
      <c r="H423" s="70">
        <f t="shared" si="117"/>
        <v>830221</v>
      </c>
      <c r="I423" s="70">
        <f t="shared" si="117"/>
        <v>830221</v>
      </c>
      <c r="P423" s="17"/>
      <c r="Q423" s="17"/>
      <c r="R423" s="17"/>
      <c r="S423" s="17"/>
      <c r="T423" s="17"/>
    </row>
    <row r="424" spans="1:20" s="18" customFormat="1" ht="26.4">
      <c r="A424" s="16" t="s">
        <v>29</v>
      </c>
      <c r="B424" s="15" t="s">
        <v>93</v>
      </c>
      <c r="C424" s="15" t="s">
        <v>25</v>
      </c>
      <c r="D424" s="15" t="s">
        <v>27</v>
      </c>
      <c r="E424" s="15" t="s">
        <v>857</v>
      </c>
      <c r="F424" s="15" t="s">
        <v>30</v>
      </c>
      <c r="G424" s="70">
        <f t="shared" si="117"/>
        <v>1630221</v>
      </c>
      <c r="H424" s="70">
        <f t="shared" si="117"/>
        <v>830221</v>
      </c>
      <c r="I424" s="70">
        <f t="shared" si="117"/>
        <v>830221</v>
      </c>
      <c r="P424" s="17"/>
      <c r="Q424" s="17"/>
      <c r="R424" s="17"/>
      <c r="S424" s="17"/>
      <c r="T424" s="17"/>
    </row>
    <row r="425" spans="1:20">
      <c r="A425" s="16" t="s">
        <v>31</v>
      </c>
      <c r="B425" s="15" t="s">
        <v>93</v>
      </c>
      <c r="C425" s="15" t="s">
        <v>25</v>
      </c>
      <c r="D425" s="15" t="s">
        <v>27</v>
      </c>
      <c r="E425" s="15" t="s">
        <v>857</v>
      </c>
      <c r="F425" s="15" t="s">
        <v>32</v>
      </c>
      <c r="G425" s="70">
        <f>'прил 5,'!G682</f>
        <v>1630221</v>
      </c>
      <c r="H425" s="70">
        <f>'прил 5,'!H682</f>
        <v>830221</v>
      </c>
      <c r="I425" s="70">
        <f>'прил 5,'!I682</f>
        <v>830221</v>
      </c>
      <c r="J425" s="1"/>
    </row>
    <row r="426" spans="1:20" ht="16.5" hidden="1" customHeight="1">
      <c r="A426" s="16" t="s">
        <v>1</v>
      </c>
      <c r="B426" s="15" t="s">
        <v>93</v>
      </c>
      <c r="C426" s="15" t="s">
        <v>25</v>
      </c>
      <c r="D426" s="15" t="s">
        <v>27</v>
      </c>
      <c r="E426" s="15" t="s">
        <v>534</v>
      </c>
      <c r="F426" s="15"/>
      <c r="G426" s="70">
        <f t="shared" ref="G426:I426" si="118">G427</f>
        <v>0</v>
      </c>
      <c r="H426" s="70">
        <f t="shared" si="118"/>
        <v>0</v>
      </c>
      <c r="I426" s="70">
        <f t="shared" si="118"/>
        <v>0</v>
      </c>
      <c r="J426" s="1"/>
      <c r="P426" s="1"/>
      <c r="Q426" s="1"/>
      <c r="R426" s="1"/>
      <c r="S426" s="1"/>
      <c r="T426" s="1"/>
    </row>
    <row r="427" spans="1:20" ht="24.75" hidden="1" customHeight="1">
      <c r="A427" s="16" t="s">
        <v>29</v>
      </c>
      <c r="B427" s="15" t="s">
        <v>93</v>
      </c>
      <c r="C427" s="15" t="s">
        <v>25</v>
      </c>
      <c r="D427" s="15" t="s">
        <v>27</v>
      </c>
      <c r="E427" s="15" t="s">
        <v>534</v>
      </c>
      <c r="F427" s="15" t="s">
        <v>30</v>
      </c>
      <c r="G427" s="70">
        <f>G428</f>
        <v>0</v>
      </c>
      <c r="H427" s="70">
        <f>H428</f>
        <v>0</v>
      </c>
      <c r="I427" s="70">
        <f>I428</f>
        <v>0</v>
      </c>
      <c r="J427" s="1"/>
      <c r="P427" s="1"/>
      <c r="Q427" s="1"/>
      <c r="R427" s="1"/>
      <c r="S427" s="1"/>
      <c r="T427" s="1"/>
    </row>
    <row r="428" spans="1:20" hidden="1">
      <c r="A428" s="16" t="s">
        <v>31</v>
      </c>
      <c r="B428" s="15" t="s">
        <v>93</v>
      </c>
      <c r="C428" s="15" t="s">
        <v>25</v>
      </c>
      <c r="D428" s="15" t="s">
        <v>27</v>
      </c>
      <c r="E428" s="15" t="s">
        <v>534</v>
      </c>
      <c r="F428" s="15" t="s">
        <v>32</v>
      </c>
      <c r="G428" s="70">
        <f>'прил 5,'!G905</f>
        <v>0</v>
      </c>
      <c r="H428" s="70">
        <f>'прил 5,'!H905</f>
        <v>0</v>
      </c>
      <c r="I428" s="70">
        <f>'прил 5,'!I905</f>
        <v>0</v>
      </c>
      <c r="J428" s="1"/>
      <c r="P428" s="1"/>
      <c r="Q428" s="1"/>
      <c r="R428" s="1"/>
      <c r="S428" s="1"/>
      <c r="T428" s="1"/>
    </row>
    <row r="429" spans="1:20" ht="74.25" hidden="1" customHeight="1">
      <c r="A429" s="82" t="s">
        <v>739</v>
      </c>
      <c r="B429" s="84" t="s">
        <v>93</v>
      </c>
      <c r="C429" s="84" t="s">
        <v>25</v>
      </c>
      <c r="D429" s="84" t="s">
        <v>27</v>
      </c>
      <c r="E429" s="84" t="s">
        <v>737</v>
      </c>
      <c r="F429" s="15"/>
      <c r="G429" s="70">
        <f>G432+G430</f>
        <v>0</v>
      </c>
      <c r="H429" s="70">
        <f t="shared" ref="H429:I429" si="119">H432+H430</f>
        <v>0</v>
      </c>
      <c r="I429" s="70">
        <f t="shared" si="119"/>
        <v>0</v>
      </c>
      <c r="J429" s="1"/>
    </row>
    <row r="430" spans="1:20" ht="26.4" hidden="1">
      <c r="A430" s="16" t="s">
        <v>95</v>
      </c>
      <c r="B430" s="15" t="s">
        <v>93</v>
      </c>
      <c r="C430" s="15" t="s">
        <v>25</v>
      </c>
      <c r="D430" s="15" t="s">
        <v>27</v>
      </c>
      <c r="E430" s="15" t="s">
        <v>713</v>
      </c>
      <c r="F430" s="15" t="s">
        <v>346</v>
      </c>
      <c r="G430" s="70">
        <f>G431</f>
        <v>0</v>
      </c>
      <c r="H430" s="70">
        <f>H431</f>
        <v>0</v>
      </c>
      <c r="I430" s="70">
        <f>I431</f>
        <v>0</v>
      </c>
      <c r="J430" s="1"/>
    </row>
    <row r="431" spans="1:20" s="3" customFormat="1" ht="92.4" hidden="1">
      <c r="A431" s="16" t="s">
        <v>417</v>
      </c>
      <c r="B431" s="14">
        <v>774</v>
      </c>
      <c r="C431" s="15" t="s">
        <v>25</v>
      </c>
      <c r="D431" s="15" t="s">
        <v>27</v>
      </c>
      <c r="E431" s="15" t="s">
        <v>713</v>
      </c>
      <c r="F431" s="15" t="s">
        <v>416</v>
      </c>
      <c r="G431" s="163"/>
      <c r="H431" s="70">
        <v>0</v>
      </c>
      <c r="I431" s="70">
        <v>0</v>
      </c>
      <c r="P431" s="111"/>
      <c r="Q431" s="111"/>
      <c r="R431" s="111"/>
      <c r="S431" s="111"/>
      <c r="T431" s="111"/>
    </row>
    <row r="432" spans="1:20" ht="26.4" hidden="1">
      <c r="A432" s="16" t="s">
        <v>29</v>
      </c>
      <c r="B432" s="15" t="s">
        <v>93</v>
      </c>
      <c r="C432" s="15" t="s">
        <v>25</v>
      </c>
      <c r="D432" s="15" t="s">
        <v>27</v>
      </c>
      <c r="E432" s="15" t="s">
        <v>737</v>
      </c>
      <c r="F432" s="15" t="s">
        <v>30</v>
      </c>
      <c r="G432" s="70">
        <f>G433</f>
        <v>0</v>
      </c>
      <c r="H432" s="70">
        <f t="shared" ref="H432:I432" si="120">H433</f>
        <v>0</v>
      </c>
      <c r="I432" s="70">
        <f t="shared" si="120"/>
        <v>0</v>
      </c>
      <c r="J432" s="1"/>
    </row>
    <row r="433" spans="1:20" hidden="1">
      <c r="A433" s="16" t="s">
        <v>31</v>
      </c>
      <c r="B433" s="15" t="s">
        <v>93</v>
      </c>
      <c r="C433" s="15" t="s">
        <v>25</v>
      </c>
      <c r="D433" s="15" t="s">
        <v>27</v>
      </c>
      <c r="E433" s="15" t="s">
        <v>737</v>
      </c>
      <c r="F433" s="15" t="s">
        <v>32</v>
      </c>
      <c r="G433" s="70">
        <f>'прил 5,'!G653</f>
        <v>0</v>
      </c>
      <c r="H433" s="70">
        <f>'прил 5,'!H653</f>
        <v>0</v>
      </c>
      <c r="I433" s="70">
        <f>'прил 5,'!I653</f>
        <v>0</v>
      </c>
      <c r="J433" s="1"/>
    </row>
    <row r="434" spans="1:20" ht="24.75" hidden="1" customHeight="1">
      <c r="A434" s="82" t="s">
        <v>912</v>
      </c>
      <c r="B434" s="84" t="s">
        <v>93</v>
      </c>
      <c r="C434" s="84" t="s">
        <v>25</v>
      </c>
      <c r="D434" s="84" t="s">
        <v>27</v>
      </c>
      <c r="E434" s="84" t="s">
        <v>911</v>
      </c>
      <c r="F434" s="15"/>
      <c r="G434" s="70">
        <f>G438+G435</f>
        <v>0</v>
      </c>
      <c r="H434" s="70">
        <f t="shared" ref="H434:I434" si="121">H438</f>
        <v>0</v>
      </c>
      <c r="I434" s="70">
        <f t="shared" si="121"/>
        <v>0</v>
      </c>
      <c r="J434" s="1"/>
    </row>
    <row r="435" spans="1:20" ht="26.4" hidden="1">
      <c r="A435" s="16" t="s">
        <v>29</v>
      </c>
      <c r="B435" s="15" t="s">
        <v>93</v>
      </c>
      <c r="C435" s="15" t="s">
        <v>25</v>
      </c>
      <c r="D435" s="15" t="s">
        <v>27</v>
      </c>
      <c r="E435" s="15" t="s">
        <v>911</v>
      </c>
      <c r="F435" s="15" t="s">
        <v>30</v>
      </c>
      <c r="G435" s="70">
        <f>G436</f>
        <v>0</v>
      </c>
      <c r="H435" s="70">
        <f>H436</f>
        <v>0</v>
      </c>
      <c r="I435" s="70">
        <f>I436</f>
        <v>0</v>
      </c>
      <c r="J435" s="1"/>
    </row>
    <row r="436" spans="1:20" s="3" customFormat="1" hidden="1">
      <c r="A436" s="16" t="s">
        <v>31</v>
      </c>
      <c r="B436" s="14">
        <v>774</v>
      </c>
      <c r="C436" s="15" t="s">
        <v>25</v>
      </c>
      <c r="D436" s="15" t="s">
        <v>27</v>
      </c>
      <c r="E436" s="15" t="s">
        <v>911</v>
      </c>
      <c r="F436" s="15" t="s">
        <v>32</v>
      </c>
      <c r="G436" s="70">
        <f>'прил 5,'!G1100</f>
        <v>0</v>
      </c>
      <c r="H436" s="70">
        <v>0</v>
      </c>
      <c r="I436" s="70">
        <v>0</v>
      </c>
      <c r="P436" s="111"/>
      <c r="Q436" s="111"/>
      <c r="R436" s="111"/>
      <c r="S436" s="111"/>
      <c r="T436" s="111"/>
    </row>
    <row r="437" spans="1:20" ht="57" hidden="1" customHeight="1">
      <c r="A437" s="82" t="s">
        <v>738</v>
      </c>
      <c r="B437" s="84" t="s">
        <v>93</v>
      </c>
      <c r="C437" s="15" t="s">
        <v>25</v>
      </c>
      <c r="D437" s="15" t="s">
        <v>27</v>
      </c>
      <c r="E437" s="84" t="s">
        <v>736</v>
      </c>
      <c r="F437" s="15"/>
      <c r="G437" s="70">
        <f>G438</f>
        <v>0</v>
      </c>
      <c r="H437" s="70">
        <f t="shared" ref="H437:I437" si="122">H438</f>
        <v>0</v>
      </c>
      <c r="I437" s="70">
        <f t="shared" si="122"/>
        <v>0</v>
      </c>
      <c r="J437" s="177"/>
      <c r="K437" s="185"/>
      <c r="L437" s="185"/>
      <c r="M437" s="185"/>
      <c r="N437" s="185"/>
      <c r="O437" s="185"/>
      <c r="P437" s="185"/>
      <c r="Q437" s="185"/>
      <c r="R437" s="185"/>
      <c r="S437" s="1"/>
      <c r="T437" s="1"/>
    </row>
    <row r="438" spans="1:20" ht="26.4" hidden="1">
      <c r="A438" s="16" t="s">
        <v>29</v>
      </c>
      <c r="B438" s="15" t="s">
        <v>93</v>
      </c>
      <c r="C438" s="15" t="s">
        <v>25</v>
      </c>
      <c r="D438" s="15" t="s">
        <v>27</v>
      </c>
      <c r="E438" s="15" t="s">
        <v>736</v>
      </c>
      <c r="F438" s="15" t="s">
        <v>30</v>
      </c>
      <c r="G438" s="70">
        <f>G439</f>
        <v>0</v>
      </c>
      <c r="H438" s="70">
        <f>H439</f>
        <v>0</v>
      </c>
      <c r="I438" s="70">
        <f>I439</f>
        <v>0</v>
      </c>
      <c r="J438" s="1"/>
    </row>
    <row r="439" spans="1:20" hidden="1">
      <c r="A439" s="16" t="s">
        <v>31</v>
      </c>
      <c r="B439" s="15" t="s">
        <v>93</v>
      </c>
      <c r="C439" s="15" t="s">
        <v>25</v>
      </c>
      <c r="D439" s="15" t="s">
        <v>27</v>
      </c>
      <c r="E439" s="15" t="s">
        <v>736</v>
      </c>
      <c r="F439" s="15" t="s">
        <v>32</v>
      </c>
      <c r="G439" s="70">
        <f>'прил 5,'!G658</f>
        <v>0</v>
      </c>
      <c r="H439" s="70">
        <v>0</v>
      </c>
      <c r="I439" s="70">
        <v>0</v>
      </c>
      <c r="J439" s="1"/>
    </row>
    <row r="440" spans="1:20" ht="32.25" hidden="1" customHeight="1">
      <c r="A440" s="16" t="s">
        <v>141</v>
      </c>
      <c r="B440" s="15" t="s">
        <v>93</v>
      </c>
      <c r="C440" s="15" t="s">
        <v>25</v>
      </c>
      <c r="D440" s="15" t="s">
        <v>27</v>
      </c>
      <c r="E440" s="15" t="s">
        <v>694</v>
      </c>
      <c r="F440" s="15"/>
      <c r="G440" s="70">
        <f t="shared" ref="G440:I440" si="123">G441</f>
        <v>0</v>
      </c>
      <c r="H440" s="70">
        <f t="shared" si="123"/>
        <v>0</v>
      </c>
      <c r="I440" s="70">
        <f t="shared" si="123"/>
        <v>0</v>
      </c>
      <c r="J440" s="1"/>
    </row>
    <row r="441" spans="1:20" ht="26.4" hidden="1">
      <c r="A441" s="16" t="s">
        <v>29</v>
      </c>
      <c r="B441" s="15" t="s">
        <v>93</v>
      </c>
      <c r="C441" s="15" t="s">
        <v>25</v>
      </c>
      <c r="D441" s="15" t="s">
        <v>27</v>
      </c>
      <c r="E441" s="15" t="s">
        <v>694</v>
      </c>
      <c r="F441" s="15" t="s">
        <v>30</v>
      </c>
      <c r="G441" s="70">
        <f>G442</f>
        <v>0</v>
      </c>
      <c r="H441" s="70">
        <f>H442</f>
        <v>0</v>
      </c>
      <c r="I441" s="70">
        <f>I442</f>
        <v>0</v>
      </c>
      <c r="J441" s="1"/>
    </row>
    <row r="442" spans="1:20" hidden="1">
      <c r="A442" s="16" t="s">
        <v>31</v>
      </c>
      <c r="B442" s="15" t="s">
        <v>93</v>
      </c>
      <c r="C442" s="15" t="s">
        <v>25</v>
      </c>
      <c r="D442" s="15" t="s">
        <v>27</v>
      </c>
      <c r="E442" s="15" t="s">
        <v>694</v>
      </c>
      <c r="F442" s="15" t="s">
        <v>32</v>
      </c>
      <c r="G442" s="70">
        <f>'прил 5,'!G661</f>
        <v>0</v>
      </c>
      <c r="H442" s="70">
        <f>'прил 5,'!H661</f>
        <v>0</v>
      </c>
      <c r="I442" s="70">
        <f>'прил 5,'!I661</f>
        <v>0</v>
      </c>
      <c r="J442" s="1"/>
    </row>
    <row r="443" spans="1:20" ht="33" hidden="1" customHeight="1">
      <c r="A443" s="16" t="s">
        <v>925</v>
      </c>
      <c r="B443" s="15" t="s">
        <v>93</v>
      </c>
      <c r="C443" s="15" t="s">
        <v>25</v>
      </c>
      <c r="D443" s="15" t="s">
        <v>27</v>
      </c>
      <c r="E443" s="15" t="s">
        <v>924</v>
      </c>
      <c r="F443" s="15"/>
      <c r="G443" s="70">
        <f>G444</f>
        <v>0</v>
      </c>
      <c r="H443" s="70"/>
      <c r="I443" s="70"/>
      <c r="J443" s="177"/>
      <c r="K443" s="185"/>
      <c r="L443" s="185"/>
      <c r="M443" s="185"/>
      <c r="N443" s="185"/>
      <c r="O443" s="185"/>
      <c r="P443" s="185"/>
      <c r="Q443" s="185"/>
      <c r="R443" s="185"/>
      <c r="S443" s="1"/>
      <c r="T443" s="1"/>
    </row>
    <row r="444" spans="1:20" ht="24.75" hidden="1" customHeight="1">
      <c r="A444" s="16" t="s">
        <v>29</v>
      </c>
      <c r="B444" s="15" t="s">
        <v>93</v>
      </c>
      <c r="C444" s="15" t="s">
        <v>25</v>
      </c>
      <c r="D444" s="15" t="s">
        <v>27</v>
      </c>
      <c r="E444" s="15" t="s">
        <v>924</v>
      </c>
      <c r="F444" s="15" t="s">
        <v>30</v>
      </c>
      <c r="G444" s="70">
        <f>G445</f>
        <v>0</v>
      </c>
      <c r="H444" s="70"/>
      <c r="I444" s="70"/>
      <c r="J444" s="177"/>
      <c r="K444" s="185"/>
      <c r="L444" s="185"/>
      <c r="M444" s="185"/>
      <c r="N444" s="185"/>
      <c r="O444" s="185"/>
      <c r="P444" s="185"/>
      <c r="Q444" s="185"/>
      <c r="R444" s="185"/>
      <c r="S444" s="1"/>
      <c r="T444" s="1"/>
    </row>
    <row r="445" spans="1:20" ht="19.5" hidden="1" customHeight="1">
      <c r="A445" s="16" t="s">
        <v>31</v>
      </c>
      <c r="B445" s="15" t="s">
        <v>93</v>
      </c>
      <c r="C445" s="15" t="s">
        <v>25</v>
      </c>
      <c r="D445" s="15" t="s">
        <v>27</v>
      </c>
      <c r="E445" s="15" t="s">
        <v>924</v>
      </c>
      <c r="F445" s="15" t="s">
        <v>32</v>
      </c>
      <c r="G445" s="87"/>
      <c r="H445" s="70"/>
      <c r="I445" s="70"/>
      <c r="J445" s="177"/>
      <c r="K445" s="185"/>
      <c r="L445" s="185"/>
      <c r="M445" s="185"/>
      <c r="N445" s="185"/>
      <c r="O445" s="185"/>
      <c r="P445" s="185"/>
      <c r="Q445" s="185"/>
      <c r="R445" s="185"/>
      <c r="S445" s="1"/>
      <c r="T445" s="1"/>
    </row>
    <row r="446" spans="1:20" ht="16.5" hidden="1" customHeight="1">
      <c r="A446" s="16" t="s">
        <v>1</v>
      </c>
      <c r="B446" s="15" t="s">
        <v>93</v>
      </c>
      <c r="C446" s="15" t="s">
        <v>25</v>
      </c>
      <c r="D446" s="15" t="s">
        <v>27</v>
      </c>
      <c r="E446" s="15" t="s">
        <v>534</v>
      </c>
      <c r="F446" s="15"/>
      <c r="G446" s="70">
        <f t="shared" ref="G446:I446" si="124">G447</f>
        <v>0</v>
      </c>
      <c r="H446" s="70">
        <f t="shared" si="124"/>
        <v>0</v>
      </c>
      <c r="I446" s="70">
        <f t="shared" si="124"/>
        <v>0</v>
      </c>
      <c r="J446" s="1"/>
    </row>
    <row r="447" spans="1:20" ht="24.75" hidden="1" customHeight="1">
      <c r="A447" s="16" t="s">
        <v>29</v>
      </c>
      <c r="B447" s="15" t="s">
        <v>93</v>
      </c>
      <c r="C447" s="15" t="s">
        <v>25</v>
      </c>
      <c r="D447" s="15" t="s">
        <v>27</v>
      </c>
      <c r="E447" s="15" t="s">
        <v>534</v>
      </c>
      <c r="F447" s="15" t="s">
        <v>30</v>
      </c>
      <c r="G447" s="70">
        <f>G448</f>
        <v>0</v>
      </c>
      <c r="H447" s="70">
        <f>H448</f>
        <v>0</v>
      </c>
      <c r="I447" s="70">
        <f>I448</f>
        <v>0</v>
      </c>
      <c r="J447" s="1"/>
    </row>
    <row r="448" spans="1:20" hidden="1">
      <c r="A448" s="16" t="s">
        <v>31</v>
      </c>
      <c r="B448" s="15" t="s">
        <v>93</v>
      </c>
      <c r="C448" s="15" t="s">
        <v>25</v>
      </c>
      <c r="D448" s="15" t="s">
        <v>27</v>
      </c>
      <c r="E448" s="15" t="s">
        <v>534</v>
      </c>
      <c r="F448" s="15" t="s">
        <v>32</v>
      </c>
      <c r="G448" s="70">
        <f>'прил 5,'!G664</f>
        <v>0</v>
      </c>
      <c r="H448" s="70"/>
      <c r="I448" s="70"/>
      <c r="J448" s="1"/>
    </row>
    <row r="449" spans="1:20" ht="33" customHeight="1">
      <c r="A449" s="16" t="s">
        <v>948</v>
      </c>
      <c r="B449" s="15" t="s">
        <v>93</v>
      </c>
      <c r="C449" s="15" t="s">
        <v>25</v>
      </c>
      <c r="D449" s="15" t="s">
        <v>122</v>
      </c>
      <c r="E449" s="15" t="s">
        <v>924</v>
      </c>
      <c r="F449" s="15"/>
      <c r="G449" s="70">
        <f>G450</f>
        <v>105000</v>
      </c>
      <c r="H449" s="70">
        <f t="shared" ref="H449:I450" si="125">H450</f>
        <v>105000</v>
      </c>
      <c r="I449" s="70">
        <f t="shared" si="125"/>
        <v>105000</v>
      </c>
      <c r="J449" s="177"/>
      <c r="K449" s="185"/>
      <c r="L449" s="185"/>
      <c r="M449" s="185"/>
      <c r="N449" s="185"/>
      <c r="O449" s="185"/>
      <c r="P449" s="185"/>
      <c r="Q449" s="185"/>
      <c r="R449" s="185"/>
      <c r="S449" s="1"/>
      <c r="T449" s="1"/>
    </row>
    <row r="450" spans="1:20" ht="24.75" customHeight="1">
      <c r="A450" s="16" t="s">
        <v>35</v>
      </c>
      <c r="B450" s="15" t="s">
        <v>93</v>
      </c>
      <c r="C450" s="15" t="s">
        <v>25</v>
      </c>
      <c r="D450" s="15" t="s">
        <v>122</v>
      </c>
      <c r="E450" s="15" t="s">
        <v>924</v>
      </c>
      <c r="F450" s="15" t="s">
        <v>36</v>
      </c>
      <c r="G450" s="70">
        <f>G451</f>
        <v>105000</v>
      </c>
      <c r="H450" s="70">
        <f t="shared" si="125"/>
        <v>105000</v>
      </c>
      <c r="I450" s="70">
        <f t="shared" si="125"/>
        <v>105000</v>
      </c>
      <c r="J450" s="177"/>
      <c r="K450" s="185"/>
      <c r="L450" s="185"/>
      <c r="M450" s="185"/>
      <c r="N450" s="185"/>
      <c r="O450" s="185"/>
      <c r="P450" s="185"/>
      <c r="Q450" s="185"/>
      <c r="R450" s="185"/>
      <c r="S450" s="1"/>
      <c r="T450" s="1"/>
    </row>
    <row r="451" spans="1:20" ht="19.5" customHeight="1">
      <c r="A451" s="16" t="s">
        <v>37</v>
      </c>
      <c r="B451" s="15" t="s">
        <v>93</v>
      </c>
      <c r="C451" s="15" t="s">
        <v>25</v>
      </c>
      <c r="D451" s="15" t="s">
        <v>122</v>
      </c>
      <c r="E451" s="15" t="s">
        <v>924</v>
      </c>
      <c r="F451" s="15" t="s">
        <v>38</v>
      </c>
      <c r="G451" s="87">
        <f>'прил 5,'!G1053</f>
        <v>105000</v>
      </c>
      <c r="H451" s="87">
        <f>'прил 5,'!H1053</f>
        <v>105000</v>
      </c>
      <c r="I451" s="87">
        <f>'прил 5,'!I1053</f>
        <v>105000</v>
      </c>
      <c r="J451" s="177"/>
      <c r="K451" s="185"/>
      <c r="L451" s="185"/>
      <c r="M451" s="185"/>
      <c r="N451" s="185"/>
      <c r="O451" s="185"/>
      <c r="P451" s="185"/>
      <c r="Q451" s="185"/>
      <c r="R451" s="185"/>
      <c r="S451" s="1"/>
      <c r="T451" s="1"/>
    </row>
    <row r="452" spans="1:20" s="18" customFormat="1" ht="26.4">
      <c r="A452" s="82" t="s">
        <v>1089</v>
      </c>
      <c r="B452" s="149">
        <v>774</v>
      </c>
      <c r="C452" s="84" t="s">
        <v>25</v>
      </c>
      <c r="D452" s="84" t="s">
        <v>18</v>
      </c>
      <c r="E452" s="84" t="s">
        <v>1090</v>
      </c>
      <c r="F452" s="84"/>
      <c r="G452" s="87">
        <f t="shared" ref="G452:I453" si="126">G453</f>
        <v>108000</v>
      </c>
      <c r="H452" s="87">
        <f t="shared" si="126"/>
        <v>0</v>
      </c>
      <c r="I452" s="87">
        <f t="shared" si="126"/>
        <v>0</v>
      </c>
      <c r="J452" s="177"/>
      <c r="K452" s="199"/>
      <c r="L452" s="199"/>
      <c r="M452" s="199"/>
      <c r="N452" s="199"/>
      <c r="O452" s="199"/>
      <c r="P452" s="199"/>
      <c r="Q452" s="214"/>
      <c r="R452" s="214"/>
      <c r="S452" s="17"/>
    </row>
    <row r="453" spans="1:20" s="18" customFormat="1" ht="26.4">
      <c r="A453" s="82" t="s">
        <v>29</v>
      </c>
      <c r="B453" s="149">
        <v>774</v>
      </c>
      <c r="C453" s="84" t="s">
        <v>25</v>
      </c>
      <c r="D453" s="84" t="s">
        <v>18</v>
      </c>
      <c r="E453" s="84" t="s">
        <v>1090</v>
      </c>
      <c r="F453" s="84" t="s">
        <v>30</v>
      </c>
      <c r="G453" s="87">
        <f t="shared" si="126"/>
        <v>108000</v>
      </c>
      <c r="H453" s="87">
        <f t="shared" si="126"/>
        <v>0</v>
      </c>
      <c r="I453" s="87">
        <f t="shared" si="126"/>
        <v>0</v>
      </c>
      <c r="J453" s="177"/>
      <c r="K453" s="199"/>
      <c r="L453" s="199"/>
      <c r="M453" s="199"/>
      <c r="N453" s="199"/>
      <c r="O453" s="199"/>
      <c r="P453" s="199"/>
      <c r="Q453" s="214"/>
      <c r="R453" s="214"/>
      <c r="S453" s="17"/>
    </row>
    <row r="454" spans="1:20" s="18" customFormat="1">
      <c r="A454" s="82" t="s">
        <v>31</v>
      </c>
      <c r="B454" s="149">
        <v>774</v>
      </c>
      <c r="C454" s="84" t="s">
        <v>25</v>
      </c>
      <c r="D454" s="84" t="s">
        <v>18</v>
      </c>
      <c r="E454" s="84" t="s">
        <v>1090</v>
      </c>
      <c r="F454" s="84" t="s">
        <v>32</v>
      </c>
      <c r="G454" s="70">
        <f>'прил 5,'!G561</f>
        <v>108000</v>
      </c>
      <c r="H454" s="87">
        <v>0</v>
      </c>
      <c r="I454" s="87">
        <v>0</v>
      </c>
      <c r="J454" s="177"/>
      <c r="K454" s="199"/>
      <c r="L454" s="199"/>
      <c r="M454" s="199"/>
      <c r="N454" s="199"/>
      <c r="O454" s="199"/>
      <c r="P454" s="199"/>
      <c r="Q454" s="214"/>
      <c r="R454" s="214"/>
      <c r="S454" s="17"/>
    </row>
    <row r="455" spans="1:20" s="18" customFormat="1" ht="57.75" hidden="1" customHeight="1">
      <c r="A455" s="181" t="s">
        <v>1004</v>
      </c>
      <c r="B455" s="15" t="s">
        <v>93</v>
      </c>
      <c r="C455" s="15" t="s">
        <v>25</v>
      </c>
      <c r="D455" s="15" t="s">
        <v>122</v>
      </c>
      <c r="E455" s="15" t="s">
        <v>1003</v>
      </c>
      <c r="F455" s="15"/>
      <c r="G455" s="70">
        <f t="shared" ref="G455:I456" si="127">G456</f>
        <v>0</v>
      </c>
      <c r="H455" s="70">
        <f t="shared" si="127"/>
        <v>0</v>
      </c>
      <c r="I455" s="70">
        <f t="shared" si="127"/>
        <v>0</v>
      </c>
      <c r="J455" s="177"/>
      <c r="K455" s="199"/>
      <c r="L455" s="199"/>
      <c r="M455" s="199"/>
      <c r="N455" s="199"/>
      <c r="O455" s="199"/>
      <c r="P455" s="199"/>
      <c r="Q455" s="199"/>
      <c r="R455" s="199"/>
    </row>
    <row r="456" spans="1:20" s="18" customFormat="1" hidden="1">
      <c r="A456" s="16" t="s">
        <v>147</v>
      </c>
      <c r="B456" s="15" t="s">
        <v>93</v>
      </c>
      <c r="C456" s="15" t="s">
        <v>25</v>
      </c>
      <c r="D456" s="15" t="s">
        <v>122</v>
      </c>
      <c r="E456" s="15" t="s">
        <v>1003</v>
      </c>
      <c r="F456" s="15" t="s">
        <v>148</v>
      </c>
      <c r="G456" s="70">
        <f t="shared" si="127"/>
        <v>0</v>
      </c>
      <c r="H456" s="70">
        <f t="shared" si="127"/>
        <v>0</v>
      </c>
      <c r="I456" s="70">
        <f t="shared" si="127"/>
        <v>0</v>
      </c>
      <c r="J456" s="177"/>
      <c r="K456" s="199"/>
      <c r="L456" s="199"/>
      <c r="M456" s="199"/>
      <c r="N456" s="199"/>
      <c r="O456" s="199"/>
      <c r="P456" s="199"/>
      <c r="Q456" s="199"/>
      <c r="R456" s="199"/>
    </row>
    <row r="457" spans="1:20" s="18" customFormat="1" hidden="1">
      <c r="A457" s="16" t="s">
        <v>894</v>
      </c>
      <c r="B457" s="15" t="s">
        <v>93</v>
      </c>
      <c r="C457" s="15" t="s">
        <v>25</v>
      </c>
      <c r="D457" s="15" t="s">
        <v>122</v>
      </c>
      <c r="E457" s="15" t="s">
        <v>1003</v>
      </c>
      <c r="F457" s="15" t="s">
        <v>891</v>
      </c>
      <c r="G457" s="70">
        <f>'прил 5,'!G1056</f>
        <v>0</v>
      </c>
      <c r="H457" s="70"/>
      <c r="I457" s="70"/>
      <c r="J457" s="177"/>
      <c r="K457" s="199"/>
      <c r="L457" s="199"/>
      <c r="M457" s="199"/>
      <c r="N457" s="199"/>
      <c r="O457" s="199"/>
      <c r="P457" s="199"/>
      <c r="Q457" s="199"/>
      <c r="R457" s="199"/>
    </row>
    <row r="458" spans="1:20" s="18" customFormat="1" ht="39.6">
      <c r="A458" s="181" t="s">
        <v>855</v>
      </c>
      <c r="B458" s="15" t="s">
        <v>93</v>
      </c>
      <c r="C458" s="15" t="s">
        <v>25</v>
      </c>
      <c r="D458" s="15" t="s">
        <v>122</v>
      </c>
      <c r="E458" s="15" t="s">
        <v>854</v>
      </c>
      <c r="F458" s="15"/>
      <c r="G458" s="70">
        <f t="shared" ref="G458:I459" si="128">G459</f>
        <v>48276</v>
      </c>
      <c r="H458" s="70">
        <f t="shared" si="128"/>
        <v>48276</v>
      </c>
      <c r="I458" s="70">
        <f t="shared" si="128"/>
        <v>48276</v>
      </c>
      <c r="J458" s="177"/>
      <c r="K458" s="199"/>
      <c r="L458" s="199"/>
      <c r="M458" s="199"/>
      <c r="N458" s="199"/>
      <c r="O458" s="199"/>
      <c r="P458" s="199"/>
      <c r="Q458" s="199"/>
      <c r="R458" s="199"/>
    </row>
    <row r="459" spans="1:20" s="18" customFormat="1">
      <c r="A459" s="16" t="s">
        <v>147</v>
      </c>
      <c r="B459" s="15" t="s">
        <v>93</v>
      </c>
      <c r="C459" s="15" t="s">
        <v>25</v>
      </c>
      <c r="D459" s="15" t="s">
        <v>122</v>
      </c>
      <c r="E459" s="15" t="s">
        <v>854</v>
      </c>
      <c r="F459" s="15" t="s">
        <v>148</v>
      </c>
      <c r="G459" s="70">
        <f t="shared" si="128"/>
        <v>48276</v>
      </c>
      <c r="H459" s="70">
        <f t="shared" si="128"/>
        <v>48276</v>
      </c>
      <c r="I459" s="70">
        <f t="shared" si="128"/>
        <v>48276</v>
      </c>
      <c r="J459" s="177"/>
      <c r="K459" s="199"/>
      <c r="L459" s="199"/>
      <c r="M459" s="199"/>
      <c r="N459" s="199"/>
      <c r="O459" s="199"/>
      <c r="P459" s="199"/>
      <c r="Q459" s="199"/>
      <c r="R459" s="199"/>
    </row>
    <row r="460" spans="1:20" s="18" customFormat="1">
      <c r="A460" s="82" t="s">
        <v>1088</v>
      </c>
      <c r="B460" s="15" t="s">
        <v>93</v>
      </c>
      <c r="C460" s="15" t="s">
        <v>25</v>
      </c>
      <c r="D460" s="15" t="s">
        <v>122</v>
      </c>
      <c r="E460" s="15" t="s">
        <v>854</v>
      </c>
      <c r="F460" s="15" t="s">
        <v>1087</v>
      </c>
      <c r="G460" s="70">
        <f>'прил 5,'!G1059</f>
        <v>48276</v>
      </c>
      <c r="H460" s="70">
        <f>'прил 5,'!H1059</f>
        <v>48276</v>
      </c>
      <c r="I460" s="70">
        <f>'прил 5,'!I1059</f>
        <v>48276</v>
      </c>
      <c r="J460" s="177"/>
      <c r="K460" s="199"/>
      <c r="L460" s="199"/>
      <c r="M460" s="199"/>
      <c r="N460" s="199"/>
      <c r="O460" s="199"/>
      <c r="P460" s="199"/>
      <c r="Q460" s="199"/>
      <c r="R460" s="199"/>
    </row>
    <row r="461" spans="1:20" s="18" customFormat="1" ht="31.5" customHeight="1">
      <c r="A461" s="42" t="s">
        <v>124</v>
      </c>
      <c r="B461" s="15" t="s">
        <v>93</v>
      </c>
      <c r="C461" s="15" t="s">
        <v>25</v>
      </c>
      <c r="D461" s="15" t="s">
        <v>122</v>
      </c>
      <c r="E461" s="15" t="s">
        <v>224</v>
      </c>
      <c r="F461" s="15"/>
      <c r="G461" s="70">
        <f t="shared" ref="G461:I462" si="129">G462</f>
        <v>1068773.6399999999</v>
      </c>
      <c r="H461" s="70">
        <f t="shared" si="129"/>
        <v>568773.6399999999</v>
      </c>
      <c r="I461" s="70">
        <f t="shared" si="129"/>
        <v>568773.6399999999</v>
      </c>
      <c r="J461" s="110">
        <v>40000</v>
      </c>
      <c r="P461" s="17"/>
      <c r="Q461" s="17"/>
      <c r="R461" s="17"/>
      <c r="S461" s="17"/>
      <c r="T461" s="17"/>
    </row>
    <row r="462" spans="1:20" s="18" customFormat="1" ht="26.4">
      <c r="A462" s="16" t="s">
        <v>29</v>
      </c>
      <c r="B462" s="15" t="s">
        <v>93</v>
      </c>
      <c r="C462" s="15" t="s">
        <v>25</v>
      </c>
      <c r="D462" s="15" t="s">
        <v>122</v>
      </c>
      <c r="E462" s="15" t="s">
        <v>224</v>
      </c>
      <c r="F462" s="15" t="s">
        <v>30</v>
      </c>
      <c r="G462" s="70">
        <f t="shared" si="129"/>
        <v>1068773.6399999999</v>
      </c>
      <c r="H462" s="70">
        <f t="shared" si="129"/>
        <v>568773.6399999999</v>
      </c>
      <c r="I462" s="70">
        <f t="shared" si="129"/>
        <v>568773.6399999999</v>
      </c>
      <c r="J462" s="110">
        <v>5480300</v>
      </c>
      <c r="P462" s="17"/>
      <c r="Q462" s="17"/>
      <c r="R462" s="17"/>
      <c r="S462" s="17"/>
      <c r="T462" s="17"/>
    </row>
    <row r="463" spans="1:20">
      <c r="A463" s="16" t="s">
        <v>31</v>
      </c>
      <c r="B463" s="15" t="s">
        <v>93</v>
      </c>
      <c r="C463" s="15" t="s">
        <v>25</v>
      </c>
      <c r="D463" s="15" t="s">
        <v>122</v>
      </c>
      <c r="E463" s="15" t="s">
        <v>224</v>
      </c>
      <c r="F463" s="15" t="s">
        <v>32</v>
      </c>
      <c r="G463" s="70">
        <f>'прил 5,'!G558</f>
        <v>1068773.6399999999</v>
      </c>
      <c r="H463" s="70">
        <f>'прил 5,'!H558</f>
        <v>568773.6399999999</v>
      </c>
      <c r="I463" s="70">
        <f>'прил 5,'!I558</f>
        <v>568773.6399999999</v>
      </c>
      <c r="J463" s="110">
        <v>500000</v>
      </c>
    </row>
    <row r="464" spans="1:20" s="3" customFormat="1" hidden="1">
      <c r="A464" s="16"/>
      <c r="B464" s="14">
        <v>774</v>
      </c>
      <c r="C464" s="15" t="s">
        <v>25</v>
      </c>
      <c r="D464" s="15" t="s">
        <v>27</v>
      </c>
      <c r="E464" s="84"/>
      <c r="F464" s="15"/>
      <c r="G464" s="70">
        <f t="shared" ref="G464:I465" si="130">G465</f>
        <v>0</v>
      </c>
      <c r="H464" s="70">
        <f t="shared" si="130"/>
        <v>0</v>
      </c>
      <c r="I464" s="70">
        <f t="shared" si="130"/>
        <v>0</v>
      </c>
      <c r="J464" s="111"/>
      <c r="P464" s="111"/>
      <c r="Q464" s="111"/>
      <c r="R464" s="111"/>
      <c r="S464" s="111"/>
      <c r="T464" s="111"/>
    </row>
    <row r="465" spans="1:20" s="3" customFormat="1" ht="26.4" hidden="1">
      <c r="A465" s="16" t="s">
        <v>29</v>
      </c>
      <c r="B465" s="14">
        <v>774</v>
      </c>
      <c r="C465" s="15" t="s">
        <v>25</v>
      </c>
      <c r="D465" s="15" t="s">
        <v>27</v>
      </c>
      <c r="E465" s="15" t="s">
        <v>534</v>
      </c>
      <c r="F465" s="15" t="s">
        <v>30</v>
      </c>
      <c r="G465" s="70">
        <f t="shared" si="130"/>
        <v>0</v>
      </c>
      <c r="H465" s="87">
        <f t="shared" si="130"/>
        <v>0</v>
      </c>
      <c r="I465" s="87">
        <f t="shared" si="130"/>
        <v>0</v>
      </c>
      <c r="J465" s="111"/>
      <c r="P465" s="111"/>
      <c r="Q465" s="111"/>
      <c r="R465" s="111"/>
      <c r="S465" s="111"/>
      <c r="T465" s="111"/>
    </row>
    <row r="466" spans="1:20" s="3" customFormat="1" hidden="1">
      <c r="A466" s="16" t="s">
        <v>31</v>
      </c>
      <c r="B466" s="14">
        <v>774</v>
      </c>
      <c r="C466" s="15" t="s">
        <v>25</v>
      </c>
      <c r="D466" s="15" t="s">
        <v>27</v>
      </c>
      <c r="E466" s="15" t="s">
        <v>534</v>
      </c>
      <c r="F466" s="15" t="s">
        <v>32</v>
      </c>
      <c r="G466" s="70">
        <f>'прил 5,'!G688</f>
        <v>0</v>
      </c>
      <c r="H466" s="70">
        <f>'прил 5,'!H688</f>
        <v>0</v>
      </c>
      <c r="I466" s="70">
        <f>'прил 5,'!I688</f>
        <v>0</v>
      </c>
      <c r="J466" s="111"/>
      <c r="P466" s="111"/>
      <c r="Q466" s="111"/>
      <c r="R466" s="111"/>
      <c r="S466" s="111"/>
      <c r="T466" s="111"/>
    </row>
    <row r="467" spans="1:20" s="18" customFormat="1" ht="66" hidden="1">
      <c r="A467" s="16" t="s">
        <v>120</v>
      </c>
      <c r="B467" s="15" t="s">
        <v>93</v>
      </c>
      <c r="C467" s="15" t="s">
        <v>25</v>
      </c>
      <c r="D467" s="15" t="s">
        <v>27</v>
      </c>
      <c r="E467" s="15" t="s">
        <v>384</v>
      </c>
      <c r="F467" s="15"/>
      <c r="G467" s="70">
        <f t="shared" ref="G467:I468" si="131">G468</f>
        <v>0</v>
      </c>
      <c r="H467" s="87">
        <f t="shared" si="131"/>
        <v>0</v>
      </c>
      <c r="I467" s="87">
        <f t="shared" si="131"/>
        <v>0</v>
      </c>
      <c r="J467" s="17">
        <v>12965665</v>
      </c>
      <c r="P467" s="17"/>
      <c r="Q467" s="17"/>
      <c r="R467" s="17"/>
      <c r="S467" s="17"/>
      <c r="T467" s="17"/>
    </row>
    <row r="468" spans="1:20" s="18" customFormat="1" ht="26.4" hidden="1">
      <c r="A468" s="16" t="s">
        <v>29</v>
      </c>
      <c r="B468" s="15" t="s">
        <v>93</v>
      </c>
      <c r="C468" s="15" t="s">
        <v>25</v>
      </c>
      <c r="D468" s="15" t="s">
        <v>27</v>
      </c>
      <c r="E468" s="15" t="s">
        <v>384</v>
      </c>
      <c r="F468" s="15" t="s">
        <v>30</v>
      </c>
      <c r="G468" s="70">
        <f t="shared" si="131"/>
        <v>0</v>
      </c>
      <c r="H468" s="87">
        <f t="shared" si="131"/>
        <v>0</v>
      </c>
      <c r="I468" s="87">
        <f t="shared" si="131"/>
        <v>0</v>
      </c>
      <c r="J468" s="17">
        <v>685206</v>
      </c>
      <c r="P468" s="17"/>
      <c r="Q468" s="17"/>
      <c r="R468" s="17"/>
      <c r="S468" s="17"/>
      <c r="T468" s="17"/>
    </row>
    <row r="469" spans="1:20" s="18" customFormat="1" hidden="1">
      <c r="A469" s="16" t="s">
        <v>31</v>
      </c>
      <c r="B469" s="15" t="s">
        <v>93</v>
      </c>
      <c r="C469" s="15" t="s">
        <v>25</v>
      </c>
      <c r="D469" s="15" t="s">
        <v>27</v>
      </c>
      <c r="E469" s="15" t="s">
        <v>384</v>
      </c>
      <c r="F469" s="15" t="s">
        <v>32</v>
      </c>
      <c r="G469" s="70"/>
      <c r="H469" s="87"/>
      <c r="I469" s="87"/>
      <c r="J469" s="17">
        <v>649200</v>
      </c>
      <c r="P469" s="17"/>
      <c r="Q469" s="17"/>
      <c r="R469" s="17"/>
      <c r="S469" s="17"/>
      <c r="T469" s="17"/>
    </row>
    <row r="470" spans="1:20" s="3" customFormat="1" hidden="1">
      <c r="A470" s="16" t="s">
        <v>426</v>
      </c>
      <c r="B470" s="14">
        <v>774</v>
      </c>
      <c r="C470" s="15" t="s">
        <v>25</v>
      </c>
      <c r="D470" s="15" t="s">
        <v>27</v>
      </c>
      <c r="E470" s="15" t="s">
        <v>533</v>
      </c>
      <c r="F470" s="15"/>
      <c r="G470" s="70">
        <f>G471</f>
        <v>1787576</v>
      </c>
      <c r="H470" s="70">
        <f>H471</f>
        <v>0</v>
      </c>
      <c r="I470" s="70">
        <f>I471</f>
        <v>0</v>
      </c>
      <c r="P470" s="111"/>
      <c r="Q470" s="111"/>
      <c r="R470" s="111"/>
      <c r="S470" s="111"/>
      <c r="T470" s="111"/>
    </row>
    <row r="471" spans="1:20" s="3" customFormat="1" hidden="1">
      <c r="A471" s="16" t="s">
        <v>31</v>
      </c>
      <c r="B471" s="14">
        <v>774</v>
      </c>
      <c r="C471" s="15" t="s">
        <v>25</v>
      </c>
      <c r="D471" s="15" t="s">
        <v>27</v>
      </c>
      <c r="E471" s="15" t="s">
        <v>533</v>
      </c>
      <c r="F471" s="15" t="s">
        <v>32</v>
      </c>
      <c r="G471" s="70">
        <f>'прил 5,'!G670</f>
        <v>1787576</v>
      </c>
      <c r="H471" s="70"/>
      <c r="I471" s="70"/>
      <c r="P471" s="111"/>
      <c r="Q471" s="111"/>
      <c r="R471" s="111"/>
      <c r="S471" s="111"/>
      <c r="T471" s="111"/>
    </row>
    <row r="472" spans="1:20" ht="54.75" customHeight="1">
      <c r="A472" s="104" t="s">
        <v>631</v>
      </c>
      <c r="B472" s="15" t="s">
        <v>93</v>
      </c>
      <c r="C472" s="15" t="s">
        <v>25</v>
      </c>
      <c r="D472" s="15" t="s">
        <v>27</v>
      </c>
      <c r="E472" s="15" t="s">
        <v>630</v>
      </c>
      <c r="F472" s="15"/>
      <c r="G472" s="70">
        <f t="shared" ref="G472:I473" si="132">G473</f>
        <v>30405510</v>
      </c>
      <c r="H472" s="70">
        <f t="shared" si="132"/>
        <v>30783990</v>
      </c>
      <c r="I472" s="70">
        <f t="shared" si="132"/>
        <v>30783990</v>
      </c>
      <c r="J472" s="1"/>
    </row>
    <row r="473" spans="1:20" ht="26.4">
      <c r="A473" s="16" t="s">
        <v>29</v>
      </c>
      <c r="B473" s="15" t="s">
        <v>93</v>
      </c>
      <c r="C473" s="15" t="s">
        <v>25</v>
      </c>
      <c r="D473" s="15" t="s">
        <v>27</v>
      </c>
      <c r="E473" s="15" t="s">
        <v>630</v>
      </c>
      <c r="F473" s="15" t="s">
        <v>30</v>
      </c>
      <c r="G473" s="70">
        <f>G474</f>
        <v>30405510</v>
      </c>
      <c r="H473" s="70">
        <f t="shared" si="132"/>
        <v>30783990</v>
      </c>
      <c r="I473" s="70">
        <f t="shared" si="132"/>
        <v>30783990</v>
      </c>
      <c r="J473" s="1"/>
    </row>
    <row r="474" spans="1:20">
      <c r="A474" s="16" t="s">
        <v>31</v>
      </c>
      <c r="B474" s="15" t="s">
        <v>93</v>
      </c>
      <c r="C474" s="15" t="s">
        <v>25</v>
      </c>
      <c r="D474" s="15" t="s">
        <v>27</v>
      </c>
      <c r="E474" s="15" t="s">
        <v>630</v>
      </c>
      <c r="F474" s="15" t="s">
        <v>32</v>
      </c>
      <c r="G474" s="70">
        <f>'прил 5,'!G700</f>
        <v>30405510</v>
      </c>
      <c r="H474" s="70">
        <f>'прил 5,'!H700</f>
        <v>30783990</v>
      </c>
      <c r="I474" s="70">
        <f>'прил 5,'!I700</f>
        <v>30783990</v>
      </c>
      <c r="J474" s="1"/>
    </row>
    <row r="475" spans="1:20" ht="63" hidden="1" customHeight="1">
      <c r="A475" s="16" t="s">
        <v>411</v>
      </c>
      <c r="B475" s="15" t="s">
        <v>93</v>
      </c>
      <c r="C475" s="15" t="s">
        <v>25</v>
      </c>
      <c r="D475" s="15" t="s">
        <v>27</v>
      </c>
      <c r="E475" s="15" t="s">
        <v>752</v>
      </c>
      <c r="F475" s="15"/>
      <c r="G475" s="70">
        <f t="shared" ref="G475:I475" si="133">G476</f>
        <v>0</v>
      </c>
      <c r="H475" s="70">
        <f t="shared" si="133"/>
        <v>0</v>
      </c>
      <c r="I475" s="70">
        <f t="shared" si="133"/>
        <v>0</v>
      </c>
      <c r="J475" s="1"/>
    </row>
    <row r="476" spans="1:20" ht="26.4" hidden="1">
      <c r="A476" s="16" t="s">
        <v>29</v>
      </c>
      <c r="B476" s="15" t="s">
        <v>93</v>
      </c>
      <c r="C476" s="15" t="s">
        <v>25</v>
      </c>
      <c r="D476" s="15" t="s">
        <v>27</v>
      </c>
      <c r="E476" s="15" t="s">
        <v>752</v>
      </c>
      <c r="F476" s="15" t="s">
        <v>30</v>
      </c>
      <c r="G476" s="70">
        <f>G477</f>
        <v>0</v>
      </c>
      <c r="H476" s="70">
        <f>H477</f>
        <v>0</v>
      </c>
      <c r="I476" s="70">
        <f>I477</f>
        <v>0</v>
      </c>
      <c r="J476" s="1"/>
    </row>
    <row r="477" spans="1:20" hidden="1">
      <c r="A477" s="16" t="s">
        <v>31</v>
      </c>
      <c r="B477" s="15" t="s">
        <v>93</v>
      </c>
      <c r="C477" s="15" t="s">
        <v>25</v>
      </c>
      <c r="D477" s="15" t="s">
        <v>27</v>
      </c>
      <c r="E477" s="15" t="s">
        <v>752</v>
      </c>
      <c r="F477" s="15" t="s">
        <v>32</v>
      </c>
      <c r="G477" s="70"/>
      <c r="H477" s="70"/>
      <c r="I477" s="70"/>
      <c r="J477" s="1"/>
    </row>
    <row r="478" spans="1:20" s="28" customFormat="1" ht="54.75" customHeight="1">
      <c r="A478" s="337" t="s">
        <v>153</v>
      </c>
      <c r="B478" s="15" t="s">
        <v>93</v>
      </c>
      <c r="C478" s="15" t="s">
        <v>68</v>
      </c>
      <c r="D478" s="15" t="s">
        <v>53</v>
      </c>
      <c r="E478" s="15" t="s">
        <v>433</v>
      </c>
      <c r="F478" s="39"/>
      <c r="G478" s="70">
        <f t="shared" ref="G478:I479" si="134">G479</f>
        <v>8545600</v>
      </c>
      <c r="H478" s="70">
        <f t="shared" si="134"/>
        <v>8653080</v>
      </c>
      <c r="I478" s="70">
        <f t="shared" si="134"/>
        <v>9990560</v>
      </c>
      <c r="J478" s="109">
        <v>9188400</v>
      </c>
      <c r="P478" s="109"/>
      <c r="Q478" s="109"/>
      <c r="R478" s="109"/>
      <c r="S478" s="109"/>
      <c r="T478" s="109"/>
    </row>
    <row r="479" spans="1:20" s="28" customFormat="1" ht="26.4">
      <c r="A479" s="16" t="s">
        <v>29</v>
      </c>
      <c r="B479" s="15" t="s">
        <v>93</v>
      </c>
      <c r="C479" s="15" t="s">
        <v>68</v>
      </c>
      <c r="D479" s="15" t="s">
        <v>53</v>
      </c>
      <c r="E479" s="15" t="s">
        <v>433</v>
      </c>
      <c r="F479" s="15" t="s">
        <v>30</v>
      </c>
      <c r="G479" s="70">
        <f t="shared" si="134"/>
        <v>8545600</v>
      </c>
      <c r="H479" s="70">
        <f t="shared" si="134"/>
        <v>8653080</v>
      </c>
      <c r="I479" s="70">
        <f t="shared" si="134"/>
        <v>9990560</v>
      </c>
      <c r="J479" s="109">
        <f>SUM(J372:J478)</f>
        <v>951066568</v>
      </c>
      <c r="P479" s="109"/>
      <c r="Q479" s="109"/>
      <c r="R479" s="109"/>
      <c r="S479" s="109"/>
      <c r="T479" s="109"/>
    </row>
    <row r="480" spans="1:20">
      <c r="A480" s="16" t="s">
        <v>31</v>
      </c>
      <c r="B480" s="15" t="s">
        <v>93</v>
      </c>
      <c r="C480" s="15" t="s">
        <v>68</v>
      </c>
      <c r="D480" s="15" t="s">
        <v>53</v>
      </c>
      <c r="E480" s="15" t="s">
        <v>433</v>
      </c>
      <c r="F480" s="15" t="s">
        <v>32</v>
      </c>
      <c r="G480" s="70">
        <f>'прил 5,'!G1096</f>
        <v>8545600</v>
      </c>
      <c r="H480" s="70">
        <f>'прил 5,'!H1096</f>
        <v>8653080</v>
      </c>
      <c r="I480" s="70">
        <f>'прил 5,'!I1096</f>
        <v>9990560</v>
      </c>
    </row>
    <row r="481" spans="1:20" s="28" customFormat="1" ht="54.75" hidden="1" customHeight="1">
      <c r="A481" s="13" t="s">
        <v>573</v>
      </c>
      <c r="B481" s="15" t="s">
        <v>93</v>
      </c>
      <c r="C481" s="15" t="s">
        <v>68</v>
      </c>
      <c r="D481" s="15" t="s">
        <v>53</v>
      </c>
      <c r="E481" s="15" t="s">
        <v>572</v>
      </c>
      <c r="F481" s="39"/>
      <c r="G481" s="70">
        <f t="shared" ref="G481:I482" si="135">G482</f>
        <v>0</v>
      </c>
      <c r="H481" s="70">
        <f t="shared" si="135"/>
        <v>0</v>
      </c>
      <c r="I481" s="70">
        <f t="shared" si="135"/>
        <v>0</v>
      </c>
      <c r="P481" s="109"/>
      <c r="Q481" s="109"/>
      <c r="R481" s="109"/>
      <c r="S481" s="109"/>
      <c r="T481" s="109"/>
    </row>
    <row r="482" spans="1:20" s="28" customFormat="1" ht="33" hidden="1" customHeight="1">
      <c r="A482" s="16" t="s">
        <v>29</v>
      </c>
      <c r="B482" s="15" t="s">
        <v>93</v>
      </c>
      <c r="C482" s="15" t="s">
        <v>68</v>
      </c>
      <c r="D482" s="15" t="s">
        <v>53</v>
      </c>
      <c r="E482" s="15" t="s">
        <v>572</v>
      </c>
      <c r="F482" s="15" t="s">
        <v>30</v>
      </c>
      <c r="G482" s="70">
        <f t="shared" si="135"/>
        <v>0</v>
      </c>
      <c r="H482" s="70">
        <f t="shared" si="135"/>
        <v>0</v>
      </c>
      <c r="I482" s="70">
        <f t="shared" si="135"/>
        <v>0</v>
      </c>
      <c r="P482" s="109"/>
      <c r="Q482" s="109"/>
      <c r="R482" s="109"/>
      <c r="S482" s="109"/>
      <c r="T482" s="109"/>
    </row>
    <row r="483" spans="1:20" hidden="1">
      <c r="A483" s="16" t="s">
        <v>31</v>
      </c>
      <c r="B483" s="15" t="s">
        <v>93</v>
      </c>
      <c r="C483" s="15" t="s">
        <v>68</v>
      </c>
      <c r="D483" s="15" t="s">
        <v>53</v>
      </c>
      <c r="E483" s="15" t="s">
        <v>572</v>
      </c>
      <c r="F483" s="15" t="s">
        <v>32</v>
      </c>
      <c r="G483" s="70"/>
      <c r="H483" s="70">
        <v>0</v>
      </c>
      <c r="I483" s="70">
        <v>0</v>
      </c>
      <c r="J483" s="1"/>
    </row>
    <row r="484" spans="1:20" s="3" customFormat="1" ht="45" hidden="1" customHeight="1">
      <c r="A484" s="16" t="s">
        <v>718</v>
      </c>
      <c r="B484" s="14">
        <v>774</v>
      </c>
      <c r="C484" s="15" t="s">
        <v>25</v>
      </c>
      <c r="D484" s="15" t="s">
        <v>18</v>
      </c>
      <c r="E484" s="15" t="s">
        <v>704</v>
      </c>
      <c r="F484" s="15"/>
      <c r="G484" s="70">
        <f>G485</f>
        <v>0</v>
      </c>
      <c r="H484" s="70">
        <f>H485</f>
        <v>0</v>
      </c>
      <c r="I484" s="70">
        <f>I485</f>
        <v>0</v>
      </c>
      <c r="P484" s="111"/>
      <c r="Q484" s="111"/>
      <c r="R484" s="111"/>
      <c r="S484" s="111"/>
      <c r="T484" s="111"/>
    </row>
    <row r="485" spans="1:20" s="3" customFormat="1" hidden="1">
      <c r="A485" s="16" t="s">
        <v>31</v>
      </c>
      <c r="B485" s="14">
        <v>774</v>
      </c>
      <c r="C485" s="15" t="s">
        <v>25</v>
      </c>
      <c r="D485" s="15" t="s">
        <v>18</v>
      </c>
      <c r="E485" s="15" t="s">
        <v>704</v>
      </c>
      <c r="F485" s="15" t="s">
        <v>32</v>
      </c>
      <c r="G485" s="70">
        <f>'прил 5,'!G566</f>
        <v>0</v>
      </c>
      <c r="H485" s="70">
        <f>'прил 5,'!H566</f>
        <v>0</v>
      </c>
      <c r="I485" s="70">
        <f>'прил 5,'!I566</f>
        <v>0</v>
      </c>
      <c r="P485" s="111"/>
      <c r="Q485" s="111"/>
      <c r="R485" s="111"/>
      <c r="S485" s="111"/>
      <c r="T485" s="111"/>
    </row>
    <row r="486" spans="1:20" s="18" customFormat="1" ht="45.75" hidden="1" customHeight="1">
      <c r="A486" s="42"/>
      <c r="B486" s="15"/>
      <c r="C486" s="15"/>
      <c r="D486" s="15"/>
      <c r="E486" s="15"/>
      <c r="F486" s="15"/>
      <c r="G486" s="70"/>
      <c r="H486" s="70"/>
      <c r="I486" s="70"/>
      <c r="P486" s="17"/>
      <c r="Q486" s="17"/>
      <c r="R486" s="17"/>
      <c r="S486" s="17"/>
      <c r="T486" s="17"/>
    </row>
    <row r="487" spans="1:20" s="18" customFormat="1" hidden="1">
      <c r="A487" s="16"/>
      <c r="B487" s="15"/>
      <c r="C487" s="15"/>
      <c r="D487" s="15"/>
      <c r="E487" s="15"/>
      <c r="F487" s="15"/>
      <c r="G487" s="70"/>
      <c r="H487" s="70"/>
      <c r="I487" s="70"/>
      <c r="P487" s="17"/>
      <c r="Q487" s="17"/>
      <c r="R487" s="17"/>
      <c r="S487" s="17"/>
      <c r="T487" s="17"/>
    </row>
    <row r="488" spans="1:20" hidden="1">
      <c r="A488" s="16"/>
      <c r="B488" s="15"/>
      <c r="C488" s="15"/>
      <c r="D488" s="15"/>
      <c r="E488" s="15"/>
      <c r="F488" s="15"/>
      <c r="G488" s="70"/>
      <c r="H488" s="70"/>
      <c r="I488" s="70"/>
      <c r="J488" s="1"/>
    </row>
    <row r="489" spans="1:20" s="18" customFormat="1" ht="42.75" hidden="1" customHeight="1">
      <c r="A489" s="42"/>
      <c r="B489" s="15"/>
      <c r="C489" s="15"/>
      <c r="D489" s="15"/>
      <c r="E489" s="15"/>
      <c r="F489" s="15"/>
      <c r="G489" s="70"/>
      <c r="H489" s="70"/>
      <c r="I489" s="70"/>
      <c r="P489" s="17"/>
      <c r="Q489" s="17"/>
      <c r="R489" s="17"/>
      <c r="S489" s="17"/>
      <c r="T489" s="17"/>
    </row>
    <row r="490" spans="1:20" s="18" customFormat="1" hidden="1">
      <c r="A490" s="16"/>
      <c r="B490" s="15"/>
      <c r="C490" s="15"/>
      <c r="D490" s="15"/>
      <c r="E490" s="15"/>
      <c r="F490" s="15"/>
      <c r="G490" s="70"/>
      <c r="H490" s="70"/>
      <c r="I490" s="70"/>
      <c r="P490" s="17"/>
      <c r="Q490" s="17"/>
      <c r="R490" s="17"/>
      <c r="S490" s="17"/>
      <c r="T490" s="17"/>
    </row>
    <row r="491" spans="1:20" hidden="1">
      <c r="A491" s="16"/>
      <c r="B491" s="15"/>
      <c r="C491" s="15"/>
      <c r="D491" s="15"/>
      <c r="E491" s="15"/>
      <c r="F491" s="15"/>
      <c r="G491" s="70"/>
      <c r="H491" s="70"/>
      <c r="I491" s="70"/>
      <c r="J491" s="1"/>
    </row>
    <row r="492" spans="1:20" s="3" customFormat="1" ht="42.75" customHeight="1">
      <c r="A492" s="16" t="s">
        <v>717</v>
      </c>
      <c r="B492" s="14">
        <v>774</v>
      </c>
      <c r="C492" s="15" t="s">
        <v>25</v>
      </c>
      <c r="D492" s="15" t="s">
        <v>18</v>
      </c>
      <c r="E492" s="15" t="s">
        <v>704</v>
      </c>
      <c r="F492" s="15"/>
      <c r="G492" s="70">
        <f>G493</f>
        <v>64906.84</v>
      </c>
      <c r="H492" s="70">
        <f t="shared" ref="H492:I492" si="136">H493</f>
        <v>0</v>
      </c>
      <c r="I492" s="70">
        <f t="shared" si="136"/>
        <v>0</v>
      </c>
      <c r="P492" s="111"/>
      <c r="Q492" s="111"/>
      <c r="R492" s="111"/>
      <c r="S492" s="111"/>
      <c r="T492" s="111"/>
    </row>
    <row r="493" spans="1:20" s="18" customFormat="1" ht="92.4">
      <c r="A493" s="104" t="s">
        <v>1079</v>
      </c>
      <c r="B493" s="15" t="s">
        <v>93</v>
      </c>
      <c r="C493" s="15" t="s">
        <v>25</v>
      </c>
      <c r="D493" s="15" t="s">
        <v>27</v>
      </c>
      <c r="E493" s="15" t="s">
        <v>649</v>
      </c>
      <c r="F493" s="15"/>
      <c r="G493" s="70">
        <f t="shared" ref="G493:I494" si="137">G494</f>
        <v>64906.84</v>
      </c>
      <c r="H493" s="70">
        <f t="shared" si="137"/>
        <v>0</v>
      </c>
      <c r="I493" s="70">
        <f t="shared" si="137"/>
        <v>0</v>
      </c>
      <c r="P493" s="17"/>
      <c r="Q493" s="17"/>
      <c r="R493" s="17"/>
      <c r="S493" s="17"/>
      <c r="T493" s="17"/>
    </row>
    <row r="494" spans="1:20" s="18" customFormat="1" ht="26.4">
      <c r="A494" s="16" t="s">
        <v>29</v>
      </c>
      <c r="B494" s="15" t="s">
        <v>93</v>
      </c>
      <c r="C494" s="15" t="s">
        <v>25</v>
      </c>
      <c r="D494" s="15" t="s">
        <v>27</v>
      </c>
      <c r="E494" s="15" t="s">
        <v>649</v>
      </c>
      <c r="F494" s="15" t="s">
        <v>30</v>
      </c>
      <c r="G494" s="70">
        <f t="shared" si="137"/>
        <v>64906.84</v>
      </c>
      <c r="H494" s="70">
        <f t="shared" si="137"/>
        <v>0</v>
      </c>
      <c r="I494" s="70">
        <f t="shared" si="137"/>
        <v>0</v>
      </c>
      <c r="P494" s="17"/>
      <c r="Q494" s="17"/>
      <c r="R494" s="17"/>
      <c r="S494" s="17"/>
      <c r="T494" s="17"/>
    </row>
    <row r="495" spans="1:20" s="18" customFormat="1">
      <c r="A495" s="16" t="s">
        <v>31</v>
      </c>
      <c r="B495" s="15" t="s">
        <v>93</v>
      </c>
      <c r="C495" s="15" t="s">
        <v>25</v>
      </c>
      <c r="D495" s="15" t="s">
        <v>27</v>
      </c>
      <c r="E495" s="15" t="s">
        <v>649</v>
      </c>
      <c r="F495" s="15" t="s">
        <v>32</v>
      </c>
      <c r="G495" s="70">
        <f>'прил 5,'!G685</f>
        <v>64906.84</v>
      </c>
      <c r="H495" s="70">
        <f>'прил 5,'!H685</f>
        <v>0</v>
      </c>
      <c r="I495" s="70">
        <f>'прил 5,'!I685</f>
        <v>0</v>
      </c>
      <c r="P495" s="17"/>
      <c r="Q495" s="17"/>
      <c r="R495" s="17"/>
      <c r="S495" s="17"/>
      <c r="T495" s="17"/>
    </row>
    <row r="496" spans="1:20" s="3" customFormat="1" ht="66" hidden="1">
      <c r="A496" s="16" t="s">
        <v>866</v>
      </c>
      <c r="B496" s="14">
        <v>774</v>
      </c>
      <c r="C496" s="15" t="s">
        <v>25</v>
      </c>
      <c r="D496" s="15" t="s">
        <v>27</v>
      </c>
      <c r="E496" s="15" t="s">
        <v>753</v>
      </c>
      <c r="F496" s="15"/>
      <c r="G496" s="70">
        <f>G498</f>
        <v>0</v>
      </c>
      <c r="H496" s="70">
        <f t="shared" ref="H496:I496" si="138">H498</f>
        <v>0</v>
      </c>
      <c r="I496" s="70">
        <f t="shared" si="138"/>
        <v>0</v>
      </c>
      <c r="P496" s="111"/>
      <c r="Q496" s="111"/>
      <c r="R496" s="111"/>
      <c r="S496" s="111"/>
      <c r="T496" s="111"/>
    </row>
    <row r="497" spans="1:20" ht="26.4" hidden="1">
      <c r="A497" s="16" t="s">
        <v>29</v>
      </c>
      <c r="B497" s="15" t="s">
        <v>93</v>
      </c>
      <c r="C497" s="15" t="s">
        <v>25</v>
      </c>
      <c r="D497" s="15" t="s">
        <v>27</v>
      </c>
      <c r="E497" s="15" t="s">
        <v>753</v>
      </c>
      <c r="F497" s="15" t="s">
        <v>30</v>
      </c>
      <c r="G497" s="70">
        <f>G498</f>
        <v>0</v>
      </c>
      <c r="H497" s="70">
        <f t="shared" ref="H497:I497" si="139">H498</f>
        <v>0</v>
      </c>
      <c r="I497" s="70">
        <f t="shared" si="139"/>
        <v>0</v>
      </c>
      <c r="J497" s="1"/>
    </row>
    <row r="498" spans="1:20" s="3" customFormat="1" hidden="1">
      <c r="A498" s="16" t="s">
        <v>31</v>
      </c>
      <c r="B498" s="14">
        <v>774</v>
      </c>
      <c r="C498" s="15" t="s">
        <v>25</v>
      </c>
      <c r="D498" s="15" t="s">
        <v>27</v>
      </c>
      <c r="E498" s="15" t="s">
        <v>753</v>
      </c>
      <c r="F498" s="15" t="s">
        <v>32</v>
      </c>
      <c r="G498" s="164"/>
      <c r="H498" s="70"/>
      <c r="I498" s="70"/>
      <c r="P498" s="111"/>
      <c r="Q498" s="111"/>
      <c r="R498" s="111"/>
      <c r="S498" s="111"/>
      <c r="T498" s="111"/>
    </row>
    <row r="499" spans="1:20" s="3" customFormat="1" ht="26.4" hidden="1">
      <c r="A499" s="16" t="s">
        <v>658</v>
      </c>
      <c r="B499" s="14">
        <v>774</v>
      </c>
      <c r="C499" s="15" t="s">
        <v>25</v>
      </c>
      <c r="D499" s="15" t="s">
        <v>69</v>
      </c>
      <c r="E499" s="84" t="s">
        <v>697</v>
      </c>
      <c r="F499" s="15"/>
      <c r="G499" s="70">
        <f t="shared" ref="G499:I500" si="140">G500</f>
        <v>0</v>
      </c>
      <c r="H499" s="70">
        <f t="shared" si="140"/>
        <v>0</v>
      </c>
      <c r="I499" s="70">
        <f t="shared" si="140"/>
        <v>0</v>
      </c>
      <c r="P499" s="111"/>
      <c r="Q499" s="111"/>
      <c r="R499" s="111"/>
      <c r="S499" s="111"/>
      <c r="T499" s="111"/>
    </row>
    <row r="500" spans="1:20" s="3" customFormat="1" ht="26.4" hidden="1">
      <c r="A500" s="16" t="s">
        <v>29</v>
      </c>
      <c r="B500" s="14">
        <v>774</v>
      </c>
      <c r="C500" s="15" t="s">
        <v>25</v>
      </c>
      <c r="D500" s="15" t="s">
        <v>69</v>
      </c>
      <c r="E500" s="84" t="s">
        <v>697</v>
      </c>
      <c r="F500" s="15" t="s">
        <v>30</v>
      </c>
      <c r="G500" s="70">
        <f t="shared" si="140"/>
        <v>0</v>
      </c>
      <c r="H500" s="70">
        <f t="shared" si="140"/>
        <v>0</v>
      </c>
      <c r="I500" s="70">
        <f t="shared" si="140"/>
        <v>0</v>
      </c>
      <c r="P500" s="111"/>
      <c r="Q500" s="111"/>
      <c r="R500" s="111"/>
      <c r="S500" s="111"/>
      <c r="T500" s="111"/>
    </row>
    <row r="501" spans="1:20" s="3" customFormat="1" hidden="1">
      <c r="A501" s="16" t="s">
        <v>31</v>
      </c>
      <c r="B501" s="14">
        <v>774</v>
      </c>
      <c r="C501" s="15" t="s">
        <v>25</v>
      </c>
      <c r="D501" s="15" t="s">
        <v>69</v>
      </c>
      <c r="E501" s="84" t="s">
        <v>697</v>
      </c>
      <c r="F501" s="15" t="s">
        <v>32</v>
      </c>
      <c r="G501" s="70">
        <f>'прил 5,'!G886</f>
        <v>0</v>
      </c>
      <c r="H501" s="70">
        <v>0</v>
      </c>
      <c r="I501" s="70">
        <v>0</v>
      </c>
      <c r="P501" s="111"/>
      <c r="Q501" s="111"/>
      <c r="R501" s="111"/>
      <c r="S501" s="111"/>
      <c r="T501" s="111"/>
    </row>
    <row r="502" spans="1:20" ht="39.75" customHeight="1">
      <c r="A502" s="16" t="s">
        <v>618</v>
      </c>
      <c r="B502" s="14">
        <v>774</v>
      </c>
      <c r="C502" s="15" t="s">
        <v>25</v>
      </c>
      <c r="D502" s="15" t="s">
        <v>69</v>
      </c>
      <c r="E502" s="15" t="s">
        <v>632</v>
      </c>
      <c r="F502" s="15"/>
      <c r="G502" s="70">
        <f>G503+G507</f>
        <v>3823460.43</v>
      </c>
      <c r="H502" s="70">
        <f t="shared" ref="H502:O502" si="141">H503+H507</f>
        <v>3826992.43</v>
      </c>
      <c r="I502" s="70">
        <f t="shared" si="141"/>
        <v>3830912.43</v>
      </c>
      <c r="J502" s="70">
        <f t="shared" si="141"/>
        <v>0</v>
      </c>
      <c r="K502" s="70">
        <f t="shared" si="141"/>
        <v>0</v>
      </c>
      <c r="L502" s="70">
        <f t="shared" si="141"/>
        <v>0</v>
      </c>
      <c r="M502" s="70">
        <f t="shared" si="141"/>
        <v>0</v>
      </c>
      <c r="N502" s="70">
        <f t="shared" si="141"/>
        <v>0</v>
      </c>
      <c r="O502" s="70">
        <f t="shared" si="141"/>
        <v>0</v>
      </c>
    </row>
    <row r="503" spans="1:20" ht="34.5" customHeight="1">
      <c r="A503" s="16" t="s">
        <v>29</v>
      </c>
      <c r="B503" s="14">
        <v>774</v>
      </c>
      <c r="C503" s="15" t="s">
        <v>25</v>
      </c>
      <c r="D503" s="15" t="s">
        <v>69</v>
      </c>
      <c r="E503" s="15" t="s">
        <v>632</v>
      </c>
      <c r="F503" s="15" t="s">
        <v>30</v>
      </c>
      <c r="G503" s="70">
        <f>G504+G505+G506</f>
        <v>3687609.68</v>
      </c>
      <c r="H503" s="70">
        <f t="shared" ref="H503:I503" si="142">H504+H505+H506</f>
        <v>3690258.68</v>
      </c>
      <c r="I503" s="70">
        <f t="shared" si="142"/>
        <v>3693198.68</v>
      </c>
      <c r="J503" s="1"/>
    </row>
    <row r="504" spans="1:20" ht="15" customHeight="1">
      <c r="A504" s="16" t="s">
        <v>31</v>
      </c>
      <c r="B504" s="14">
        <v>774</v>
      </c>
      <c r="C504" s="15" t="s">
        <v>25</v>
      </c>
      <c r="D504" s="15" t="s">
        <v>69</v>
      </c>
      <c r="E504" s="15" t="s">
        <v>632</v>
      </c>
      <c r="F504" s="15" t="s">
        <v>32</v>
      </c>
      <c r="G504" s="70">
        <f>'прил 5,'!G898</f>
        <v>3415908.18</v>
      </c>
      <c r="H504" s="70">
        <f>'прил 5,'!H898</f>
        <v>3416791.18</v>
      </c>
      <c r="I504" s="70">
        <f>'прил 5,'!I898</f>
        <v>3417771.18</v>
      </c>
      <c r="J504" s="1"/>
    </row>
    <row r="505" spans="1:20" ht="15" customHeight="1">
      <c r="A505" s="16" t="s">
        <v>617</v>
      </c>
      <c r="B505" s="14">
        <v>774</v>
      </c>
      <c r="C505" s="15" t="s">
        <v>25</v>
      </c>
      <c r="D505" s="15" t="s">
        <v>69</v>
      </c>
      <c r="E505" s="15" t="s">
        <v>632</v>
      </c>
      <c r="F505" s="15" t="s">
        <v>616</v>
      </c>
      <c r="G505" s="70">
        <f>'прил 5,'!G899</f>
        <v>135850.75</v>
      </c>
      <c r="H505" s="70">
        <f>'прил 5,'!H899</f>
        <v>136733.75</v>
      </c>
      <c r="I505" s="70">
        <f>'прил 5,'!I899</f>
        <v>137713.75</v>
      </c>
      <c r="J505" s="1"/>
    </row>
    <row r="506" spans="1:20" ht="36" customHeight="1">
      <c r="A506" s="16" t="s">
        <v>8</v>
      </c>
      <c r="B506" s="14">
        <v>774</v>
      </c>
      <c r="C506" s="15" t="s">
        <v>25</v>
      </c>
      <c r="D506" s="15" t="s">
        <v>69</v>
      </c>
      <c r="E506" s="15" t="s">
        <v>632</v>
      </c>
      <c r="F506" s="15" t="s">
        <v>7</v>
      </c>
      <c r="G506" s="70">
        <f>'прил 5,'!G900</f>
        <v>135850.75</v>
      </c>
      <c r="H506" s="70">
        <f>'прил 5,'!H900</f>
        <v>136733.75</v>
      </c>
      <c r="I506" s="70">
        <f>'прил 5,'!I900</f>
        <v>137713.75</v>
      </c>
      <c r="J506" s="1"/>
    </row>
    <row r="507" spans="1:20" ht="15" customHeight="1">
      <c r="A507" s="16" t="s">
        <v>62</v>
      </c>
      <c r="B507" s="14">
        <v>774</v>
      </c>
      <c r="C507" s="15" t="s">
        <v>25</v>
      </c>
      <c r="D507" s="15" t="s">
        <v>69</v>
      </c>
      <c r="E507" s="15" t="s">
        <v>632</v>
      </c>
      <c r="F507" s="15" t="s">
        <v>63</v>
      </c>
      <c r="G507" s="70">
        <f>G508</f>
        <v>135850.75</v>
      </c>
      <c r="H507" s="70">
        <f t="shared" ref="H507:I507" si="143">H508</f>
        <v>136733.75</v>
      </c>
      <c r="I507" s="70">
        <f t="shared" si="143"/>
        <v>137713.75</v>
      </c>
      <c r="J507" s="1"/>
    </row>
    <row r="508" spans="1:20" ht="51.75" customHeight="1">
      <c r="A508" s="16" t="s">
        <v>429</v>
      </c>
      <c r="B508" s="14">
        <v>774</v>
      </c>
      <c r="C508" s="15" t="s">
        <v>25</v>
      </c>
      <c r="D508" s="15" t="s">
        <v>69</v>
      </c>
      <c r="E508" s="15" t="s">
        <v>632</v>
      </c>
      <c r="F508" s="15" t="s">
        <v>340</v>
      </c>
      <c r="G508" s="70">
        <f>'прил 5,'!G902</f>
        <v>135850.75</v>
      </c>
      <c r="H508" s="70">
        <f>'прил 5,'!H902</f>
        <v>136733.75</v>
      </c>
      <c r="I508" s="70">
        <f>'прил 5,'!I902</f>
        <v>137713.75</v>
      </c>
      <c r="J508" s="1"/>
    </row>
    <row r="509" spans="1:20" s="3" customFormat="1" ht="78.75" hidden="1" customHeight="1">
      <c r="A509" s="16" t="s">
        <v>715</v>
      </c>
      <c r="B509" s="14">
        <v>774</v>
      </c>
      <c r="C509" s="15" t="s">
        <v>25</v>
      </c>
      <c r="D509" s="15" t="s">
        <v>27</v>
      </c>
      <c r="E509" s="15" t="s">
        <v>686</v>
      </c>
      <c r="F509" s="15"/>
      <c r="G509" s="70">
        <f>G511</f>
        <v>0</v>
      </c>
      <c r="H509" s="70">
        <f>H511</f>
        <v>0</v>
      </c>
      <c r="I509" s="70">
        <f>I511</f>
        <v>0</v>
      </c>
      <c r="P509" s="111"/>
      <c r="Q509" s="111"/>
      <c r="R509" s="111"/>
      <c r="S509" s="111"/>
      <c r="T509" s="111"/>
    </row>
    <row r="510" spans="1:20" ht="26.4" hidden="1">
      <c r="A510" s="16" t="s">
        <v>95</v>
      </c>
      <c r="B510" s="15" t="s">
        <v>93</v>
      </c>
      <c r="C510" s="15" t="s">
        <v>25</v>
      </c>
      <c r="D510" s="15" t="s">
        <v>27</v>
      </c>
      <c r="E510" s="15" t="s">
        <v>686</v>
      </c>
      <c r="F510" s="15" t="s">
        <v>346</v>
      </c>
      <c r="G510" s="70">
        <f>G511</f>
        <v>0</v>
      </c>
      <c r="H510" s="70">
        <f>H511</f>
        <v>0</v>
      </c>
      <c r="I510" s="70">
        <f>I511</f>
        <v>0</v>
      </c>
      <c r="J510" s="1"/>
    </row>
    <row r="511" spans="1:20" s="3" customFormat="1" ht="92.4" hidden="1">
      <c r="A511" s="16" t="s">
        <v>417</v>
      </c>
      <c r="B511" s="14">
        <v>774</v>
      </c>
      <c r="C511" s="15" t="s">
        <v>25</v>
      </c>
      <c r="D511" s="15" t="s">
        <v>27</v>
      </c>
      <c r="E511" s="15" t="s">
        <v>686</v>
      </c>
      <c r="F511" s="15" t="s">
        <v>416</v>
      </c>
      <c r="G511" s="70"/>
      <c r="H511" s="70"/>
      <c r="I511" s="70"/>
      <c r="P511" s="111"/>
      <c r="Q511" s="111"/>
      <c r="R511" s="111"/>
      <c r="S511" s="111"/>
      <c r="T511" s="111"/>
    </row>
    <row r="512" spans="1:20" s="3" customFormat="1" ht="26.4" hidden="1">
      <c r="A512" s="16" t="s">
        <v>688</v>
      </c>
      <c r="B512" s="14">
        <v>774</v>
      </c>
      <c r="C512" s="15" t="s">
        <v>25</v>
      </c>
      <c r="D512" s="15" t="s">
        <v>27</v>
      </c>
      <c r="E512" s="15" t="s">
        <v>687</v>
      </c>
      <c r="F512" s="15"/>
      <c r="G512" s="70">
        <f>G514</f>
        <v>0</v>
      </c>
      <c r="H512" s="70">
        <f>H514</f>
        <v>0</v>
      </c>
      <c r="I512" s="70">
        <f>I514</f>
        <v>0</v>
      </c>
      <c r="P512" s="111"/>
      <c r="Q512" s="111"/>
      <c r="R512" s="111"/>
      <c r="S512" s="111"/>
      <c r="T512" s="111"/>
    </row>
    <row r="513" spans="1:20" ht="26.4" hidden="1">
      <c r="A513" s="16" t="s">
        <v>95</v>
      </c>
      <c r="B513" s="15" t="s">
        <v>93</v>
      </c>
      <c r="C513" s="15" t="s">
        <v>25</v>
      </c>
      <c r="D513" s="15" t="s">
        <v>27</v>
      </c>
      <c r="E513" s="15" t="s">
        <v>687</v>
      </c>
      <c r="F513" s="15" t="s">
        <v>346</v>
      </c>
      <c r="G513" s="70">
        <f>G514</f>
        <v>0</v>
      </c>
      <c r="H513" s="70">
        <f>H514</f>
        <v>0</v>
      </c>
      <c r="I513" s="70">
        <f>I514</f>
        <v>0</v>
      </c>
      <c r="J513" s="1"/>
    </row>
    <row r="514" spans="1:20" s="3" customFormat="1" ht="92.4" hidden="1">
      <c r="A514" s="16" t="s">
        <v>417</v>
      </c>
      <c r="B514" s="14">
        <v>774</v>
      </c>
      <c r="C514" s="15" t="s">
        <v>25</v>
      </c>
      <c r="D514" s="15" t="s">
        <v>27</v>
      </c>
      <c r="E514" s="15" t="s">
        <v>687</v>
      </c>
      <c r="F514" s="15" t="s">
        <v>416</v>
      </c>
      <c r="G514" s="70"/>
      <c r="H514" s="70"/>
      <c r="I514" s="70"/>
      <c r="P514" s="111"/>
      <c r="Q514" s="111"/>
      <c r="R514" s="111"/>
      <c r="S514" s="111"/>
      <c r="T514" s="111"/>
    </row>
    <row r="515" spans="1:20" s="18" customFormat="1" ht="53.25" hidden="1" customHeight="1">
      <c r="A515" s="16" t="s">
        <v>634</v>
      </c>
      <c r="B515" s="15" t="s">
        <v>93</v>
      </c>
      <c r="C515" s="15" t="s">
        <v>25</v>
      </c>
      <c r="D515" s="15" t="s">
        <v>69</v>
      </c>
      <c r="E515" s="15" t="s">
        <v>633</v>
      </c>
      <c r="F515" s="15"/>
      <c r="G515" s="70">
        <f t="shared" ref="G515:I516" si="144">G516</f>
        <v>0</v>
      </c>
      <c r="H515" s="70">
        <f t="shared" si="144"/>
        <v>0</v>
      </c>
      <c r="I515" s="70">
        <f t="shared" si="144"/>
        <v>0</v>
      </c>
      <c r="P515" s="17"/>
      <c r="Q515" s="17"/>
      <c r="R515" s="17"/>
      <c r="S515" s="17"/>
      <c r="T515" s="17"/>
    </row>
    <row r="516" spans="1:20" s="18" customFormat="1" ht="26.4" hidden="1">
      <c r="A516" s="16" t="s">
        <v>29</v>
      </c>
      <c r="B516" s="15" t="s">
        <v>93</v>
      </c>
      <c r="C516" s="15" t="s">
        <v>25</v>
      </c>
      <c r="D516" s="15" t="s">
        <v>69</v>
      </c>
      <c r="E516" s="15" t="s">
        <v>633</v>
      </c>
      <c r="F516" s="15" t="s">
        <v>30</v>
      </c>
      <c r="G516" s="70">
        <f t="shared" si="144"/>
        <v>0</v>
      </c>
      <c r="H516" s="70">
        <f t="shared" si="144"/>
        <v>0</v>
      </c>
      <c r="I516" s="70">
        <f t="shared" si="144"/>
        <v>0</v>
      </c>
      <c r="P516" s="17"/>
      <c r="Q516" s="17"/>
      <c r="R516" s="17"/>
      <c r="S516" s="17"/>
      <c r="T516" s="17"/>
    </row>
    <row r="517" spans="1:20" s="18" customFormat="1" hidden="1">
      <c r="A517" s="16" t="s">
        <v>31</v>
      </c>
      <c r="B517" s="15" t="s">
        <v>93</v>
      </c>
      <c r="C517" s="15" t="s">
        <v>25</v>
      </c>
      <c r="D517" s="15" t="s">
        <v>69</v>
      </c>
      <c r="E517" s="15" t="s">
        <v>633</v>
      </c>
      <c r="F517" s="15" t="s">
        <v>32</v>
      </c>
      <c r="G517" s="70">
        <f>'прил 5,'!G895</f>
        <v>0</v>
      </c>
      <c r="H517" s="70"/>
      <c r="I517" s="70"/>
      <c r="P517" s="17"/>
      <c r="Q517" s="17"/>
      <c r="R517" s="17"/>
      <c r="S517" s="17"/>
      <c r="T517" s="17"/>
    </row>
    <row r="518" spans="1:20" s="3" customFormat="1" ht="52.5" hidden="1" customHeight="1">
      <c r="A518" s="16" t="s">
        <v>411</v>
      </c>
      <c r="B518" s="14">
        <v>774</v>
      </c>
      <c r="C518" s="15" t="s">
        <v>25</v>
      </c>
      <c r="D518" s="15" t="s">
        <v>27</v>
      </c>
      <c r="E518" s="15" t="s">
        <v>596</v>
      </c>
      <c r="F518" s="15"/>
      <c r="G518" s="70">
        <f t="shared" ref="G518:I519" si="145">G519</f>
        <v>0</v>
      </c>
      <c r="H518" s="70">
        <f t="shared" si="145"/>
        <v>0</v>
      </c>
      <c r="I518" s="70">
        <f t="shared" si="145"/>
        <v>0</v>
      </c>
      <c r="P518" s="111"/>
      <c r="Q518" s="111"/>
      <c r="R518" s="111"/>
      <c r="S518" s="111"/>
      <c r="T518" s="111"/>
    </row>
    <row r="519" spans="1:20" s="3" customFormat="1" ht="26.4" hidden="1">
      <c r="A519" s="16" t="s">
        <v>29</v>
      </c>
      <c r="B519" s="14">
        <v>774</v>
      </c>
      <c r="C519" s="15" t="s">
        <v>25</v>
      </c>
      <c r="D519" s="15" t="s">
        <v>27</v>
      </c>
      <c r="E519" s="15" t="s">
        <v>596</v>
      </c>
      <c r="F519" s="15" t="s">
        <v>30</v>
      </c>
      <c r="G519" s="70">
        <f t="shared" si="145"/>
        <v>0</v>
      </c>
      <c r="H519" s="70">
        <f t="shared" si="145"/>
        <v>0</v>
      </c>
      <c r="I519" s="70">
        <f t="shared" si="145"/>
        <v>0</v>
      </c>
      <c r="P519" s="111"/>
      <c r="Q519" s="111"/>
      <c r="R519" s="111"/>
      <c r="S519" s="111"/>
      <c r="T519" s="111"/>
    </row>
    <row r="520" spans="1:20" s="3" customFormat="1" hidden="1">
      <c r="A520" s="16" t="s">
        <v>31</v>
      </c>
      <c r="B520" s="14">
        <v>774</v>
      </c>
      <c r="C520" s="15" t="s">
        <v>25</v>
      </c>
      <c r="D520" s="15" t="s">
        <v>27</v>
      </c>
      <c r="E520" s="15" t="s">
        <v>596</v>
      </c>
      <c r="F520" s="15" t="s">
        <v>32</v>
      </c>
      <c r="G520" s="70">
        <f>'прил 5,'!G691</f>
        <v>0</v>
      </c>
      <c r="H520" s="70">
        <v>0</v>
      </c>
      <c r="I520" s="70">
        <v>0</v>
      </c>
      <c r="P520" s="111"/>
      <c r="Q520" s="111"/>
      <c r="R520" s="111"/>
      <c r="S520" s="111"/>
      <c r="T520" s="111"/>
    </row>
    <row r="521" spans="1:20" s="28" customFormat="1" ht="61.5" hidden="1" customHeight="1">
      <c r="A521" s="13" t="s">
        <v>638</v>
      </c>
      <c r="B521" s="15" t="s">
        <v>93</v>
      </c>
      <c r="C521" s="15" t="s">
        <v>68</v>
      </c>
      <c r="D521" s="15" t="s">
        <v>53</v>
      </c>
      <c r="E521" s="15" t="s">
        <v>637</v>
      </c>
      <c r="F521" s="39"/>
      <c r="G521" s="70">
        <f t="shared" ref="G521:I522" si="146">G522</f>
        <v>0</v>
      </c>
      <c r="H521" s="70">
        <f t="shared" si="146"/>
        <v>0</v>
      </c>
      <c r="I521" s="70">
        <f t="shared" si="146"/>
        <v>0</v>
      </c>
      <c r="P521" s="109"/>
      <c r="Q521" s="109"/>
      <c r="R521" s="109"/>
      <c r="S521" s="109"/>
      <c r="T521" s="109"/>
    </row>
    <row r="522" spans="1:20" s="28" customFormat="1" ht="26.4" hidden="1">
      <c r="A522" s="16" t="s">
        <v>29</v>
      </c>
      <c r="B522" s="15" t="s">
        <v>93</v>
      </c>
      <c r="C522" s="15" t="s">
        <v>68</v>
      </c>
      <c r="D522" s="15" t="s">
        <v>53</v>
      </c>
      <c r="E522" s="15" t="s">
        <v>637</v>
      </c>
      <c r="F522" s="15" t="s">
        <v>30</v>
      </c>
      <c r="G522" s="70">
        <f t="shared" si="146"/>
        <v>0</v>
      </c>
      <c r="H522" s="70">
        <f t="shared" si="146"/>
        <v>0</v>
      </c>
      <c r="I522" s="70">
        <f t="shared" si="146"/>
        <v>0</v>
      </c>
      <c r="P522" s="109"/>
      <c r="Q522" s="109"/>
      <c r="R522" s="109"/>
      <c r="S522" s="109"/>
      <c r="T522" s="109"/>
    </row>
    <row r="523" spans="1:20" hidden="1">
      <c r="A523" s="16" t="s">
        <v>31</v>
      </c>
      <c r="B523" s="15" t="s">
        <v>93</v>
      </c>
      <c r="C523" s="15" t="s">
        <v>68</v>
      </c>
      <c r="D523" s="15" t="s">
        <v>53</v>
      </c>
      <c r="E523" s="15" t="s">
        <v>637</v>
      </c>
      <c r="F523" s="15" t="s">
        <v>32</v>
      </c>
      <c r="G523" s="70">
        <f>'прил 5,'!G1100</f>
        <v>0</v>
      </c>
      <c r="H523" s="70">
        <f>'прил 5,'!H1100</f>
        <v>0</v>
      </c>
      <c r="I523" s="70">
        <f>'прил 5,'!I1100</f>
        <v>0</v>
      </c>
      <c r="J523" s="1"/>
    </row>
    <row r="524" spans="1:20" s="28" customFormat="1" ht="61.5" customHeight="1">
      <c r="A524" s="104" t="s">
        <v>673</v>
      </c>
      <c r="B524" s="15" t="s">
        <v>93</v>
      </c>
      <c r="C524" s="15" t="s">
        <v>68</v>
      </c>
      <c r="D524" s="15" t="s">
        <v>53</v>
      </c>
      <c r="E524" s="15" t="s">
        <v>672</v>
      </c>
      <c r="F524" s="39"/>
      <c r="G524" s="70">
        <f t="shared" ref="G524:I525" si="147">G525</f>
        <v>17889187.91</v>
      </c>
      <c r="H524" s="70">
        <f t="shared" si="147"/>
        <v>17320824.710000001</v>
      </c>
      <c r="I524" s="70">
        <f t="shared" si="147"/>
        <v>16645447.01</v>
      </c>
      <c r="P524" s="109"/>
      <c r="Q524" s="109"/>
      <c r="R524" s="109"/>
      <c r="S524" s="109"/>
      <c r="T524" s="109"/>
    </row>
    <row r="525" spans="1:20" s="28" customFormat="1" ht="26.4">
      <c r="A525" s="16" t="s">
        <v>29</v>
      </c>
      <c r="B525" s="15" t="s">
        <v>93</v>
      </c>
      <c r="C525" s="15" t="s">
        <v>68</v>
      </c>
      <c r="D525" s="15" t="s">
        <v>53</v>
      </c>
      <c r="E525" s="15" t="s">
        <v>672</v>
      </c>
      <c r="F525" s="15" t="s">
        <v>30</v>
      </c>
      <c r="G525" s="70">
        <f t="shared" si="147"/>
        <v>17889187.91</v>
      </c>
      <c r="H525" s="70">
        <f t="shared" si="147"/>
        <v>17320824.710000001</v>
      </c>
      <c r="I525" s="70">
        <f t="shared" si="147"/>
        <v>16645447.01</v>
      </c>
      <c r="P525" s="109"/>
      <c r="Q525" s="109"/>
      <c r="R525" s="109"/>
      <c r="S525" s="109"/>
      <c r="T525" s="109"/>
    </row>
    <row r="526" spans="1:20">
      <c r="A526" s="16" t="s">
        <v>31</v>
      </c>
      <c r="B526" s="15" t="s">
        <v>93</v>
      </c>
      <c r="C526" s="15" t="s">
        <v>68</v>
      </c>
      <c r="D526" s="15" t="s">
        <v>53</v>
      </c>
      <c r="E526" s="15" t="s">
        <v>672</v>
      </c>
      <c r="F526" s="15" t="s">
        <v>32</v>
      </c>
      <c r="G526" s="70">
        <f>'прил 5,'!G1103</f>
        <v>17889187.91</v>
      </c>
      <c r="H526" s="70">
        <f>'прил 5,'!H1103</f>
        <v>17320824.710000001</v>
      </c>
      <c r="I526" s="70">
        <f>'прил 5,'!I1103</f>
        <v>16645447.01</v>
      </c>
      <c r="J526" s="1"/>
    </row>
    <row r="527" spans="1:20" s="3" customFormat="1" hidden="1">
      <c r="A527" s="16" t="s">
        <v>862</v>
      </c>
      <c r="B527" s="14">
        <v>774</v>
      </c>
      <c r="C527" s="15" t="s">
        <v>25</v>
      </c>
      <c r="D527" s="15" t="s">
        <v>27</v>
      </c>
      <c r="E527" s="84" t="s">
        <v>908</v>
      </c>
      <c r="F527" s="15"/>
      <c r="G527" s="70">
        <f t="shared" ref="G527:I528" si="148">G528</f>
        <v>0</v>
      </c>
      <c r="H527" s="70">
        <f t="shared" si="148"/>
        <v>0</v>
      </c>
      <c r="I527" s="70">
        <f t="shared" si="148"/>
        <v>0</v>
      </c>
      <c r="P527" s="111"/>
      <c r="Q527" s="111"/>
      <c r="R527" s="111"/>
      <c r="S527" s="111"/>
      <c r="T527" s="111"/>
    </row>
    <row r="528" spans="1:20" s="3" customFormat="1" ht="26.4" hidden="1">
      <c r="A528" s="16" t="s">
        <v>29</v>
      </c>
      <c r="B528" s="14">
        <v>774</v>
      </c>
      <c r="C528" s="15" t="s">
        <v>25</v>
      </c>
      <c r="D528" s="15" t="s">
        <v>27</v>
      </c>
      <c r="E528" s="84" t="s">
        <v>908</v>
      </c>
      <c r="F528" s="15" t="s">
        <v>30</v>
      </c>
      <c r="G528" s="70">
        <f t="shared" si="148"/>
        <v>0</v>
      </c>
      <c r="H528" s="70">
        <f t="shared" si="148"/>
        <v>0</v>
      </c>
      <c r="I528" s="70">
        <f t="shared" si="148"/>
        <v>0</v>
      </c>
      <c r="P528" s="111"/>
      <c r="Q528" s="111"/>
      <c r="R528" s="111"/>
      <c r="S528" s="111"/>
      <c r="T528" s="111"/>
    </row>
    <row r="529" spans="1:20" s="3" customFormat="1" hidden="1">
      <c r="A529" s="82" t="s">
        <v>31</v>
      </c>
      <c r="B529" s="14">
        <v>774</v>
      </c>
      <c r="C529" s="15" t="s">
        <v>25</v>
      </c>
      <c r="D529" s="15" t="s">
        <v>27</v>
      </c>
      <c r="E529" s="84" t="s">
        <v>908</v>
      </c>
      <c r="F529" s="15" t="s">
        <v>32</v>
      </c>
      <c r="G529" s="70">
        <f>'прил 5,'!G703</f>
        <v>0</v>
      </c>
      <c r="H529" s="70">
        <f>'прил 5,'!H703</f>
        <v>0</v>
      </c>
      <c r="I529" s="70">
        <f>'прил 5,'!I703</f>
        <v>0</v>
      </c>
      <c r="P529" s="111"/>
      <c r="Q529" s="111"/>
      <c r="R529" s="111"/>
      <c r="S529" s="111"/>
      <c r="T529" s="111"/>
    </row>
    <row r="530" spans="1:20" ht="46.5" hidden="1" customHeight="1">
      <c r="A530" s="16" t="s">
        <v>696</v>
      </c>
      <c r="B530" s="15" t="s">
        <v>93</v>
      </c>
      <c r="C530" s="15" t="s">
        <v>25</v>
      </c>
      <c r="D530" s="15" t="s">
        <v>27</v>
      </c>
      <c r="E530" s="15" t="s">
        <v>695</v>
      </c>
      <c r="F530" s="15"/>
      <c r="G530" s="70">
        <f t="shared" ref="G530:I530" si="149">G531</f>
        <v>0</v>
      </c>
      <c r="H530" s="70">
        <f t="shared" si="149"/>
        <v>0</v>
      </c>
      <c r="I530" s="70">
        <f t="shared" si="149"/>
        <v>0</v>
      </c>
      <c r="J530" s="1"/>
    </row>
    <row r="531" spans="1:20" ht="39.75" hidden="1" customHeight="1">
      <c r="A531" s="16" t="s">
        <v>95</v>
      </c>
      <c r="B531" s="15" t="s">
        <v>93</v>
      </c>
      <c r="C531" s="15" t="s">
        <v>25</v>
      </c>
      <c r="D531" s="15" t="s">
        <v>27</v>
      </c>
      <c r="E531" s="15" t="s">
        <v>695</v>
      </c>
      <c r="F531" s="15" t="s">
        <v>30</v>
      </c>
      <c r="G531" s="70">
        <f>G532</f>
        <v>0</v>
      </c>
      <c r="H531" s="70">
        <f>H532</f>
        <v>0</v>
      </c>
      <c r="I531" s="70">
        <f>I532</f>
        <v>0</v>
      </c>
      <c r="J531" s="1"/>
    </row>
    <row r="532" spans="1:20" ht="46.5" hidden="1" customHeight="1">
      <c r="A532" s="16" t="s">
        <v>417</v>
      </c>
      <c r="B532" s="15" t="s">
        <v>93</v>
      </c>
      <c r="C532" s="15" t="s">
        <v>25</v>
      </c>
      <c r="D532" s="15" t="s">
        <v>27</v>
      </c>
      <c r="E532" s="15" t="s">
        <v>695</v>
      </c>
      <c r="F532" s="15" t="s">
        <v>32</v>
      </c>
      <c r="G532" s="70">
        <f>'прил 5,'!G706</f>
        <v>0</v>
      </c>
      <c r="H532" s="70">
        <v>0</v>
      </c>
      <c r="I532" s="70">
        <v>0</v>
      </c>
      <c r="J532" s="1"/>
    </row>
    <row r="533" spans="1:20" ht="57" hidden="1" customHeight="1">
      <c r="A533" s="16" t="s">
        <v>671</v>
      </c>
      <c r="B533" s="15" t="s">
        <v>93</v>
      </c>
      <c r="C533" s="15" t="s">
        <v>25</v>
      </c>
      <c r="D533" s="15" t="s">
        <v>27</v>
      </c>
      <c r="E533" s="15" t="s">
        <v>670</v>
      </c>
      <c r="F533" s="15"/>
      <c r="G533" s="70">
        <f t="shared" ref="G533:I533" si="150">G534</f>
        <v>0</v>
      </c>
      <c r="H533" s="70">
        <f t="shared" si="150"/>
        <v>0</v>
      </c>
      <c r="I533" s="70">
        <f t="shared" si="150"/>
        <v>0</v>
      </c>
      <c r="J533" s="1"/>
    </row>
    <row r="534" spans="1:20" ht="26.4" hidden="1">
      <c r="A534" s="16" t="s">
        <v>95</v>
      </c>
      <c r="B534" s="15" t="s">
        <v>93</v>
      </c>
      <c r="C534" s="15" t="s">
        <v>25</v>
      </c>
      <c r="D534" s="15" t="s">
        <v>27</v>
      </c>
      <c r="E534" s="15" t="s">
        <v>670</v>
      </c>
      <c r="F534" s="15" t="s">
        <v>346</v>
      </c>
      <c r="G534" s="70">
        <f>G535</f>
        <v>0</v>
      </c>
      <c r="H534" s="70">
        <f>H535</f>
        <v>0</v>
      </c>
      <c r="I534" s="70">
        <f>I535</f>
        <v>0</v>
      </c>
      <c r="J534" s="1"/>
    </row>
    <row r="535" spans="1:20" ht="92.4" hidden="1">
      <c r="A535" s="16" t="s">
        <v>417</v>
      </c>
      <c r="B535" s="15" t="s">
        <v>93</v>
      </c>
      <c r="C535" s="15" t="s">
        <v>25</v>
      </c>
      <c r="D535" s="15" t="s">
        <v>27</v>
      </c>
      <c r="E535" s="15" t="s">
        <v>670</v>
      </c>
      <c r="F535" s="15" t="s">
        <v>416</v>
      </c>
      <c r="G535" s="70"/>
      <c r="H535" s="70"/>
      <c r="I535" s="70"/>
      <c r="J535" s="1"/>
    </row>
    <row r="536" spans="1:20" s="18" customFormat="1" ht="39.6" hidden="1">
      <c r="A536" s="80" t="s">
        <v>855</v>
      </c>
      <c r="B536" s="15" t="s">
        <v>93</v>
      </c>
      <c r="C536" s="15" t="s">
        <v>25</v>
      </c>
      <c r="D536" s="15" t="s">
        <v>27</v>
      </c>
      <c r="E536" s="15" t="s">
        <v>854</v>
      </c>
      <c r="F536" s="15"/>
      <c r="G536" s="70">
        <f t="shared" ref="G536:I537" si="151">G537</f>
        <v>0</v>
      </c>
      <c r="H536" s="70">
        <f t="shared" si="151"/>
        <v>0</v>
      </c>
      <c r="I536" s="70">
        <f t="shared" si="151"/>
        <v>0</v>
      </c>
      <c r="P536" s="17"/>
      <c r="Q536" s="17"/>
      <c r="R536" s="17"/>
      <c r="S536" s="17"/>
      <c r="T536" s="17"/>
    </row>
    <row r="537" spans="1:20" s="18" customFormat="1" ht="26.4" hidden="1">
      <c r="A537" s="16" t="s">
        <v>35</v>
      </c>
      <c r="B537" s="15" t="s">
        <v>93</v>
      </c>
      <c r="C537" s="15" t="s">
        <v>25</v>
      </c>
      <c r="D537" s="15" t="s">
        <v>27</v>
      </c>
      <c r="E537" s="15" t="s">
        <v>854</v>
      </c>
      <c r="F537" s="15" t="s">
        <v>36</v>
      </c>
      <c r="G537" s="70">
        <f t="shared" si="151"/>
        <v>0</v>
      </c>
      <c r="H537" s="70">
        <f t="shared" si="151"/>
        <v>0</v>
      </c>
      <c r="I537" s="70">
        <f t="shared" si="151"/>
        <v>0</v>
      </c>
      <c r="P537" s="17"/>
      <c r="Q537" s="17"/>
      <c r="R537" s="17"/>
      <c r="S537" s="17"/>
      <c r="T537" s="17"/>
    </row>
    <row r="538" spans="1:20" s="18" customFormat="1" ht="26.4" hidden="1">
      <c r="A538" s="16" t="s">
        <v>37</v>
      </c>
      <c r="B538" s="15" t="s">
        <v>93</v>
      </c>
      <c r="C538" s="15" t="s">
        <v>25</v>
      </c>
      <c r="D538" s="15" t="s">
        <v>27</v>
      </c>
      <c r="E538" s="15" t="s">
        <v>854</v>
      </c>
      <c r="F538" s="15" t="s">
        <v>38</v>
      </c>
      <c r="G538" s="70"/>
      <c r="H538" s="70">
        <f>'прил 5,'!H1049</f>
        <v>0</v>
      </c>
      <c r="I538" s="70">
        <f>'прил 5,'!I1049</f>
        <v>0</v>
      </c>
      <c r="P538" s="17"/>
      <c r="Q538" s="17"/>
      <c r="R538" s="17"/>
      <c r="S538" s="17"/>
      <c r="T538" s="17"/>
    </row>
    <row r="539" spans="1:20" ht="32.25" customHeight="1">
      <c r="A539" s="82" t="s">
        <v>426</v>
      </c>
      <c r="B539" s="84" t="s">
        <v>93</v>
      </c>
      <c r="C539" s="84" t="s">
        <v>25</v>
      </c>
      <c r="D539" s="84" t="s">
        <v>27</v>
      </c>
      <c r="E539" s="84" t="s">
        <v>533</v>
      </c>
      <c r="F539" s="84"/>
      <c r="G539" s="87">
        <f t="shared" ref="G539:I539" si="152">G540</f>
        <v>206212</v>
      </c>
      <c r="H539" s="87">
        <f t="shared" si="152"/>
        <v>0</v>
      </c>
      <c r="I539" s="87">
        <f t="shared" si="152"/>
        <v>0</v>
      </c>
      <c r="J539" s="177"/>
      <c r="K539" s="185"/>
      <c r="L539" s="185"/>
      <c r="M539" s="185"/>
      <c r="N539" s="185"/>
      <c r="O539" s="185"/>
      <c r="P539" s="185"/>
      <c r="Q539" s="185"/>
      <c r="R539" s="185"/>
      <c r="S539" s="1"/>
      <c r="T539" s="1"/>
    </row>
    <row r="540" spans="1:20" ht="26.4">
      <c r="A540" s="82" t="s">
        <v>29</v>
      </c>
      <c r="B540" s="84" t="s">
        <v>93</v>
      </c>
      <c r="C540" s="84" t="s">
        <v>25</v>
      </c>
      <c r="D540" s="84" t="s">
        <v>27</v>
      </c>
      <c r="E540" s="84" t="s">
        <v>533</v>
      </c>
      <c r="F540" s="84" t="s">
        <v>30</v>
      </c>
      <c r="G540" s="87">
        <f>G541</f>
        <v>206212</v>
      </c>
      <c r="H540" s="87">
        <f>H541</f>
        <v>0</v>
      </c>
      <c r="I540" s="87">
        <f>I541</f>
        <v>0</v>
      </c>
      <c r="J540" s="177"/>
      <c r="K540" s="185"/>
      <c r="L540" s="185"/>
      <c r="M540" s="185"/>
      <c r="N540" s="185"/>
      <c r="O540" s="185"/>
      <c r="P540" s="185"/>
      <c r="Q540" s="185"/>
      <c r="R540" s="185"/>
      <c r="S540" s="1"/>
      <c r="T540" s="1"/>
    </row>
    <row r="541" spans="1:20">
      <c r="A541" s="82" t="s">
        <v>31</v>
      </c>
      <c r="B541" s="84" t="s">
        <v>93</v>
      </c>
      <c r="C541" s="84" t="s">
        <v>25</v>
      </c>
      <c r="D541" s="84" t="s">
        <v>27</v>
      </c>
      <c r="E541" s="84" t="s">
        <v>533</v>
      </c>
      <c r="F541" s="84" t="s">
        <v>32</v>
      </c>
      <c r="G541" s="70">
        <f>'прил 5,'!G667</f>
        <v>206212</v>
      </c>
      <c r="H541" s="70">
        <f>'прил 5,'!H667</f>
        <v>0</v>
      </c>
      <c r="I541" s="70">
        <f>'прил 5,'!I667</f>
        <v>0</v>
      </c>
      <c r="J541" s="177"/>
      <c r="K541" s="185"/>
      <c r="L541" s="185"/>
      <c r="M541" s="185"/>
      <c r="N541" s="185"/>
      <c r="O541" s="185"/>
      <c r="P541" s="185"/>
      <c r="Q541" s="185"/>
      <c r="R541" s="185"/>
      <c r="S541" s="1"/>
      <c r="T541" s="1"/>
    </row>
    <row r="542" spans="1:20" ht="26.4">
      <c r="A542" s="16" t="s">
        <v>0</v>
      </c>
      <c r="B542" s="14">
        <v>774</v>
      </c>
      <c r="C542" s="15" t="s">
        <v>25</v>
      </c>
      <c r="D542" s="15" t="s">
        <v>27</v>
      </c>
      <c r="E542" s="15" t="s">
        <v>216</v>
      </c>
      <c r="F542" s="15"/>
      <c r="G542" s="8">
        <f>G553+G571+G581+G626+G637+G640+G582+G587+G590+G629+G543+G573+G560+G632+G563+G566+G591+G597+G554+G557+G576+G546+G594+G600+G603+G549+G606+G609+G612+G615+G618+G623+G643</f>
        <v>30901932.609999999</v>
      </c>
      <c r="H542" s="8">
        <f t="shared" ref="H542:I542" si="153">H553+H571+H581+H626+H637+H640+H582+H587+H590+H629+H543+H573+H560+H632+H563+H566+H591+H597+H554+H557+H576+H546+H594+H600+H603+H549+H606+H609+H612+H615+H618+H623+H643</f>
        <v>5137323.6100000003</v>
      </c>
      <c r="I542" s="8">
        <f t="shared" si="153"/>
        <v>5137323.6100000003</v>
      </c>
      <c r="J542" s="1"/>
    </row>
    <row r="543" spans="1:20" ht="31.5" hidden="1" customHeight="1">
      <c r="A543" s="16" t="s">
        <v>922</v>
      </c>
      <c r="B543" s="15" t="s">
        <v>93</v>
      </c>
      <c r="C543" s="15" t="s">
        <v>25</v>
      </c>
      <c r="D543" s="15" t="s">
        <v>27</v>
      </c>
      <c r="E543" s="15" t="s">
        <v>921</v>
      </c>
      <c r="F543" s="15"/>
      <c r="G543" s="70">
        <f t="shared" ref="G543:I544" si="154">G544</f>
        <v>0</v>
      </c>
      <c r="H543" s="70">
        <f t="shared" si="154"/>
        <v>0</v>
      </c>
      <c r="I543" s="70">
        <f t="shared" si="154"/>
        <v>0</v>
      </c>
      <c r="J543" s="1"/>
    </row>
    <row r="544" spans="1:20" ht="26.4" hidden="1">
      <c r="A544" s="16" t="s">
        <v>29</v>
      </c>
      <c r="B544" s="15" t="s">
        <v>93</v>
      </c>
      <c r="C544" s="15" t="s">
        <v>25</v>
      </c>
      <c r="D544" s="15" t="s">
        <v>27</v>
      </c>
      <c r="E544" s="15" t="s">
        <v>921</v>
      </c>
      <c r="F544" s="15" t="s">
        <v>30</v>
      </c>
      <c r="G544" s="70">
        <f t="shared" si="154"/>
        <v>0</v>
      </c>
      <c r="H544" s="70">
        <f t="shared" si="154"/>
        <v>0</v>
      </c>
      <c r="I544" s="70">
        <f t="shared" si="154"/>
        <v>0</v>
      </c>
      <c r="J544" s="1"/>
    </row>
    <row r="545" spans="1:20" hidden="1">
      <c r="A545" s="16" t="s">
        <v>31</v>
      </c>
      <c r="B545" s="15" t="s">
        <v>93</v>
      </c>
      <c r="C545" s="15" t="s">
        <v>25</v>
      </c>
      <c r="D545" s="15" t="s">
        <v>27</v>
      </c>
      <c r="E545" s="15" t="s">
        <v>921</v>
      </c>
      <c r="F545" s="15" t="s">
        <v>32</v>
      </c>
      <c r="G545" s="70">
        <f>'прил 5,'!G713</f>
        <v>0</v>
      </c>
      <c r="H545" s="70">
        <f>'прил 5,'!H713</f>
        <v>0</v>
      </c>
      <c r="I545" s="70">
        <f>'прил 5,'!I713</f>
        <v>0</v>
      </c>
      <c r="J545" s="1"/>
    </row>
    <row r="546" spans="1:20" ht="59.25" hidden="1" customHeight="1">
      <c r="A546" s="104" t="s">
        <v>1017</v>
      </c>
      <c r="B546" s="15" t="s">
        <v>93</v>
      </c>
      <c r="C546" s="15" t="s">
        <v>25</v>
      </c>
      <c r="D546" s="15" t="s">
        <v>27</v>
      </c>
      <c r="E546" s="15" t="s">
        <v>1016</v>
      </c>
      <c r="F546" s="15"/>
      <c r="G546" s="70">
        <f t="shared" ref="G546:I547" si="155">G547</f>
        <v>0</v>
      </c>
      <c r="H546" s="70">
        <f t="shared" si="155"/>
        <v>0</v>
      </c>
      <c r="I546" s="70">
        <f t="shared" si="155"/>
        <v>0</v>
      </c>
      <c r="J546" s="177"/>
      <c r="K546" s="185"/>
      <c r="L546" s="185"/>
      <c r="M546" s="185"/>
      <c r="N546" s="185"/>
      <c r="O546" s="185"/>
      <c r="P546" s="185"/>
      <c r="Q546" s="185"/>
      <c r="R546" s="185"/>
      <c r="S546" s="1"/>
      <c r="T546" s="1"/>
    </row>
    <row r="547" spans="1:20" ht="26.4" hidden="1">
      <c r="A547" s="16" t="s">
        <v>29</v>
      </c>
      <c r="B547" s="15" t="s">
        <v>93</v>
      </c>
      <c r="C547" s="15" t="s">
        <v>25</v>
      </c>
      <c r="D547" s="15" t="s">
        <v>27</v>
      </c>
      <c r="E547" s="15" t="s">
        <v>1016</v>
      </c>
      <c r="F547" s="15" t="s">
        <v>30</v>
      </c>
      <c r="G547" s="70">
        <f t="shared" si="155"/>
        <v>0</v>
      </c>
      <c r="H547" s="70">
        <f t="shared" si="155"/>
        <v>0</v>
      </c>
      <c r="I547" s="70">
        <f t="shared" si="155"/>
        <v>0</v>
      </c>
      <c r="J547" s="177"/>
      <c r="K547" s="185"/>
      <c r="L547" s="185"/>
      <c r="M547" s="185"/>
      <c r="N547" s="185"/>
      <c r="O547" s="185"/>
      <c r="P547" s="185"/>
      <c r="Q547" s="185"/>
      <c r="R547" s="185"/>
      <c r="S547" s="1"/>
      <c r="T547" s="1"/>
    </row>
    <row r="548" spans="1:20" hidden="1">
      <c r="A548" s="16" t="s">
        <v>31</v>
      </c>
      <c r="B548" s="15" t="s">
        <v>93</v>
      </c>
      <c r="C548" s="15" t="s">
        <v>25</v>
      </c>
      <c r="D548" s="15" t="s">
        <v>27</v>
      </c>
      <c r="E548" s="15" t="s">
        <v>1016</v>
      </c>
      <c r="F548" s="15" t="s">
        <v>32</v>
      </c>
      <c r="G548" s="70">
        <f>'прил 5,'!G716</f>
        <v>0</v>
      </c>
      <c r="H548" s="70">
        <f>'прил 5,'!H716</f>
        <v>0</v>
      </c>
      <c r="I548" s="70">
        <f>'прил 5,'!I716</f>
        <v>0</v>
      </c>
      <c r="J548" s="177"/>
      <c r="K548" s="185"/>
      <c r="L548" s="185"/>
      <c r="M548" s="185"/>
      <c r="N548" s="185"/>
      <c r="O548" s="185"/>
      <c r="P548" s="185"/>
      <c r="Q548" s="185"/>
      <c r="R548" s="185"/>
      <c r="S548" s="1"/>
      <c r="T548" s="1"/>
    </row>
    <row r="549" spans="1:20" ht="59.25" hidden="1" customHeight="1">
      <c r="A549" s="82" t="s">
        <v>1040</v>
      </c>
      <c r="B549" s="84" t="s">
        <v>93</v>
      </c>
      <c r="C549" s="84" t="s">
        <v>25</v>
      </c>
      <c r="D549" s="84" t="s">
        <v>27</v>
      </c>
      <c r="E549" s="84" t="s">
        <v>1039</v>
      </c>
      <c r="F549" s="84"/>
      <c r="G549" s="87">
        <f t="shared" ref="G549:I550" si="156">G550</f>
        <v>0</v>
      </c>
      <c r="H549" s="87">
        <f t="shared" si="156"/>
        <v>0</v>
      </c>
      <c r="I549" s="87">
        <f t="shared" si="156"/>
        <v>0</v>
      </c>
      <c r="J549" s="177"/>
      <c r="K549" s="185"/>
      <c r="L549" s="185"/>
      <c r="M549" s="185"/>
      <c r="N549" s="185"/>
      <c r="O549" s="185"/>
      <c r="P549" s="185"/>
      <c r="Q549" s="185"/>
      <c r="R549" s="185"/>
      <c r="S549" s="1"/>
      <c r="T549" s="1"/>
    </row>
    <row r="550" spans="1:20" ht="26.4" hidden="1">
      <c r="A550" s="82" t="s">
        <v>29</v>
      </c>
      <c r="B550" s="84" t="s">
        <v>93</v>
      </c>
      <c r="C550" s="84" t="s">
        <v>25</v>
      </c>
      <c r="D550" s="84" t="s">
        <v>27</v>
      </c>
      <c r="E550" s="84" t="s">
        <v>1039</v>
      </c>
      <c r="F550" s="84" t="s">
        <v>30</v>
      </c>
      <c r="G550" s="87">
        <f t="shared" si="156"/>
        <v>0</v>
      </c>
      <c r="H550" s="87">
        <f t="shared" si="156"/>
        <v>0</v>
      </c>
      <c r="I550" s="87">
        <f t="shared" si="156"/>
        <v>0</v>
      </c>
      <c r="J550" s="177"/>
      <c r="K550" s="185"/>
      <c r="L550" s="185"/>
      <c r="M550" s="185"/>
      <c r="N550" s="185"/>
      <c r="O550" s="185"/>
      <c r="P550" s="185"/>
      <c r="Q550" s="185"/>
      <c r="R550" s="185"/>
      <c r="S550" s="1"/>
      <c r="T550" s="1"/>
    </row>
    <row r="551" spans="1:20" hidden="1">
      <c r="A551" s="82" t="s">
        <v>31</v>
      </c>
      <c r="B551" s="84" t="s">
        <v>93</v>
      </c>
      <c r="C551" s="84" t="s">
        <v>25</v>
      </c>
      <c r="D551" s="84" t="s">
        <v>27</v>
      </c>
      <c r="E551" s="84" t="s">
        <v>1039</v>
      </c>
      <c r="F551" s="84" t="s">
        <v>32</v>
      </c>
      <c r="G551" s="87">
        <f>'прил 5,'!G719</f>
        <v>0</v>
      </c>
      <c r="H551" s="87">
        <v>0</v>
      </c>
      <c r="I551" s="87">
        <v>0</v>
      </c>
      <c r="J551" s="177"/>
      <c r="K551" s="185"/>
      <c r="L551" s="185"/>
      <c r="M551" s="185"/>
      <c r="N551" s="185"/>
      <c r="O551" s="185"/>
      <c r="P551" s="185"/>
      <c r="Q551" s="185"/>
      <c r="R551" s="185"/>
      <c r="S551" s="1"/>
      <c r="T551" s="1"/>
    </row>
    <row r="552" spans="1:20" s="3" customFormat="1" ht="44.25" customHeight="1">
      <c r="A552" s="16" t="s">
        <v>796</v>
      </c>
      <c r="B552" s="14">
        <v>774</v>
      </c>
      <c r="C552" s="15" t="s">
        <v>25</v>
      </c>
      <c r="D552" s="15" t="s">
        <v>18</v>
      </c>
      <c r="E552" s="15" t="s">
        <v>439</v>
      </c>
      <c r="F552" s="15"/>
      <c r="G552" s="70">
        <f>G553</f>
        <v>2100000</v>
      </c>
      <c r="H552" s="70">
        <f t="shared" ref="H552:I552" si="157">H553</f>
        <v>2100000</v>
      </c>
      <c r="I552" s="70">
        <f t="shared" si="157"/>
        <v>2100000</v>
      </c>
      <c r="J552" s="111"/>
      <c r="P552" s="111"/>
      <c r="Q552" s="111"/>
      <c r="R552" s="111"/>
      <c r="S552" s="111"/>
      <c r="T552" s="111"/>
    </row>
    <row r="553" spans="1:20" s="3" customFormat="1">
      <c r="A553" s="16" t="s">
        <v>31</v>
      </c>
      <c r="B553" s="14">
        <v>774</v>
      </c>
      <c r="C553" s="15" t="s">
        <v>25</v>
      </c>
      <c r="D553" s="15" t="s">
        <v>18</v>
      </c>
      <c r="E553" s="15" t="s">
        <v>439</v>
      </c>
      <c r="F553" s="15" t="s">
        <v>32</v>
      </c>
      <c r="G553" s="70">
        <f>'прил 5,'!G605+'прил 5,'!G722</f>
        <v>2100000</v>
      </c>
      <c r="H553" s="70">
        <f>'прил 5,'!H605+'прил 5,'!H722</f>
        <v>2100000</v>
      </c>
      <c r="I553" s="70">
        <f>'прил 5,'!I605+'прил 5,'!I722</f>
        <v>2100000</v>
      </c>
      <c r="J553" s="111"/>
      <c r="P553" s="111"/>
      <c r="Q553" s="111"/>
      <c r="R553" s="111"/>
      <c r="S553" s="111"/>
      <c r="T553" s="111"/>
    </row>
    <row r="554" spans="1:20" s="3" customFormat="1" ht="39.6" hidden="1">
      <c r="A554" s="16" t="s">
        <v>875</v>
      </c>
      <c r="B554" s="14">
        <v>774</v>
      </c>
      <c r="C554" s="15" t="s">
        <v>25</v>
      </c>
      <c r="D554" s="15" t="s">
        <v>18</v>
      </c>
      <c r="E554" s="15" t="s">
        <v>874</v>
      </c>
      <c r="F554" s="15"/>
      <c r="G554" s="70">
        <f>G555</f>
        <v>0</v>
      </c>
      <c r="H554" s="70">
        <f t="shared" ref="H554:I555" si="158">H555</f>
        <v>0</v>
      </c>
      <c r="I554" s="70">
        <f t="shared" si="158"/>
        <v>0</v>
      </c>
      <c r="J554" s="176"/>
    </row>
    <row r="555" spans="1:20" s="3" customFormat="1" ht="33" hidden="1" customHeight="1">
      <c r="A555" s="16" t="s">
        <v>29</v>
      </c>
      <c r="B555" s="14">
        <v>774</v>
      </c>
      <c r="C555" s="15" t="s">
        <v>25</v>
      </c>
      <c r="D555" s="15" t="s">
        <v>18</v>
      </c>
      <c r="E555" s="15" t="s">
        <v>874</v>
      </c>
      <c r="F555" s="15" t="s">
        <v>30</v>
      </c>
      <c r="G555" s="70">
        <f>G556</f>
        <v>0</v>
      </c>
      <c r="H555" s="70">
        <f t="shared" si="158"/>
        <v>0</v>
      </c>
      <c r="I555" s="70">
        <f t="shared" si="158"/>
        <v>0</v>
      </c>
      <c r="J555" s="176"/>
    </row>
    <row r="556" spans="1:20" s="3" customFormat="1" hidden="1">
      <c r="A556" s="16" t="s">
        <v>31</v>
      </c>
      <c r="B556" s="14">
        <v>774</v>
      </c>
      <c r="C556" s="15" t="s">
        <v>25</v>
      </c>
      <c r="D556" s="15" t="s">
        <v>18</v>
      </c>
      <c r="E556" s="15" t="s">
        <v>874</v>
      </c>
      <c r="F556" s="15" t="s">
        <v>32</v>
      </c>
      <c r="G556" s="70">
        <f>'прил 5,'!G725</f>
        <v>0</v>
      </c>
      <c r="H556" s="70">
        <f>'прил 5,'!H725</f>
        <v>0</v>
      </c>
      <c r="I556" s="70">
        <f>'прил 5,'!I725</f>
        <v>0</v>
      </c>
      <c r="J556" s="176"/>
    </row>
    <row r="557" spans="1:20" s="3" customFormat="1" ht="39.6" hidden="1">
      <c r="A557" s="16" t="s">
        <v>877</v>
      </c>
      <c r="B557" s="14">
        <v>774</v>
      </c>
      <c r="C557" s="15" t="s">
        <v>25</v>
      </c>
      <c r="D557" s="15" t="s">
        <v>18</v>
      </c>
      <c r="E557" s="15" t="s">
        <v>876</v>
      </c>
      <c r="F557" s="15"/>
      <c r="G557" s="70">
        <f>G558</f>
        <v>0</v>
      </c>
      <c r="H557" s="70">
        <f t="shared" ref="H557:I558" si="159">H558</f>
        <v>0</v>
      </c>
      <c r="I557" s="70">
        <f t="shared" si="159"/>
        <v>0</v>
      </c>
      <c r="J557" s="176"/>
    </row>
    <row r="558" spans="1:20" s="3" customFormat="1" ht="33" hidden="1" customHeight="1">
      <c r="A558" s="16" t="s">
        <v>29</v>
      </c>
      <c r="B558" s="14">
        <v>774</v>
      </c>
      <c r="C558" s="15" t="s">
        <v>25</v>
      </c>
      <c r="D558" s="15" t="s">
        <v>18</v>
      </c>
      <c r="E558" s="15" t="s">
        <v>876</v>
      </c>
      <c r="F558" s="15" t="s">
        <v>30</v>
      </c>
      <c r="G558" s="70">
        <f>G559</f>
        <v>0</v>
      </c>
      <c r="H558" s="70">
        <f t="shared" si="159"/>
        <v>0</v>
      </c>
      <c r="I558" s="70">
        <f t="shared" si="159"/>
        <v>0</v>
      </c>
      <c r="J558" s="176"/>
    </row>
    <row r="559" spans="1:20" s="3" customFormat="1" hidden="1">
      <c r="A559" s="16" t="s">
        <v>31</v>
      </c>
      <c r="B559" s="14">
        <v>774</v>
      </c>
      <c r="C559" s="15" t="s">
        <v>25</v>
      </c>
      <c r="D559" s="15" t="s">
        <v>18</v>
      </c>
      <c r="E559" s="15" t="s">
        <v>876</v>
      </c>
      <c r="F559" s="15" t="s">
        <v>32</v>
      </c>
      <c r="G559" s="70">
        <f>'прил 5,'!G728</f>
        <v>0</v>
      </c>
      <c r="H559" s="70">
        <f>'прил 5,'!H728</f>
        <v>0</v>
      </c>
      <c r="I559" s="70">
        <f>'прил 5,'!I728</f>
        <v>0</v>
      </c>
      <c r="J559" s="176"/>
    </row>
    <row r="560" spans="1:20" s="3" customFormat="1" ht="39.6" hidden="1">
      <c r="A560" s="16" t="s">
        <v>797</v>
      </c>
      <c r="B560" s="14">
        <v>774</v>
      </c>
      <c r="C560" s="15" t="s">
        <v>25</v>
      </c>
      <c r="D560" s="15" t="s">
        <v>27</v>
      </c>
      <c r="E560" s="84" t="s">
        <v>746</v>
      </c>
      <c r="F560" s="15"/>
      <c r="G560" s="70">
        <f t="shared" ref="G560:I561" si="160">G561</f>
        <v>0</v>
      </c>
      <c r="H560" s="70">
        <f t="shared" si="160"/>
        <v>0</v>
      </c>
      <c r="I560" s="70">
        <f t="shared" si="160"/>
        <v>0</v>
      </c>
      <c r="P560" s="111"/>
      <c r="Q560" s="111"/>
      <c r="R560" s="111"/>
      <c r="S560" s="111"/>
      <c r="T560" s="111"/>
    </row>
    <row r="561" spans="1:20" s="3" customFormat="1" ht="26.4" hidden="1">
      <c r="A561" s="16" t="s">
        <v>29</v>
      </c>
      <c r="B561" s="14">
        <v>774</v>
      </c>
      <c r="C561" s="15" t="s">
        <v>25</v>
      </c>
      <c r="D561" s="15" t="s">
        <v>27</v>
      </c>
      <c r="E561" s="84" t="s">
        <v>746</v>
      </c>
      <c r="F561" s="15" t="s">
        <v>30</v>
      </c>
      <c r="G561" s="70">
        <f t="shared" si="160"/>
        <v>0</v>
      </c>
      <c r="H561" s="70">
        <f t="shared" si="160"/>
        <v>0</v>
      </c>
      <c r="I561" s="70">
        <f t="shared" si="160"/>
        <v>0</v>
      </c>
      <c r="P561" s="111"/>
      <c r="Q561" s="111"/>
      <c r="R561" s="111"/>
      <c r="S561" s="111"/>
      <c r="T561" s="111"/>
    </row>
    <row r="562" spans="1:20" s="3" customFormat="1" hidden="1">
      <c r="A562" s="82" t="s">
        <v>31</v>
      </c>
      <c r="B562" s="14">
        <v>774</v>
      </c>
      <c r="C562" s="15" t="s">
        <v>25</v>
      </c>
      <c r="D562" s="15" t="s">
        <v>27</v>
      </c>
      <c r="E562" s="84" t="s">
        <v>746</v>
      </c>
      <c r="F562" s="15" t="s">
        <v>32</v>
      </c>
      <c r="G562" s="70">
        <f>'прил 5,'!G731</f>
        <v>0</v>
      </c>
      <c r="H562" s="70"/>
      <c r="I562" s="70"/>
      <c r="P562" s="111"/>
      <c r="Q562" s="111"/>
      <c r="R562" s="111"/>
      <c r="S562" s="111"/>
      <c r="T562" s="111"/>
    </row>
    <row r="563" spans="1:20" s="3" customFormat="1">
      <c r="A563" s="16" t="s">
        <v>859</v>
      </c>
      <c r="B563" s="14">
        <v>774</v>
      </c>
      <c r="C563" s="15" t="s">
        <v>25</v>
      </c>
      <c r="D563" s="15" t="s">
        <v>27</v>
      </c>
      <c r="E563" s="84" t="s">
        <v>858</v>
      </c>
      <c r="F563" s="15"/>
      <c r="G563" s="70">
        <f t="shared" ref="G563:I564" si="161">G564</f>
        <v>337451</v>
      </c>
      <c r="H563" s="70">
        <f t="shared" si="161"/>
        <v>0</v>
      </c>
      <c r="I563" s="70">
        <f t="shared" si="161"/>
        <v>0</v>
      </c>
      <c r="P563" s="111"/>
      <c r="Q563" s="111"/>
      <c r="R563" s="111"/>
      <c r="S563" s="111"/>
      <c r="T563" s="111"/>
    </row>
    <row r="564" spans="1:20" s="3" customFormat="1" ht="26.4">
      <c r="A564" s="16" t="s">
        <v>29</v>
      </c>
      <c r="B564" s="14">
        <v>774</v>
      </c>
      <c r="C564" s="15" t="s">
        <v>25</v>
      </c>
      <c r="D564" s="15" t="s">
        <v>27</v>
      </c>
      <c r="E564" s="84" t="s">
        <v>858</v>
      </c>
      <c r="F564" s="15" t="s">
        <v>30</v>
      </c>
      <c r="G564" s="70">
        <f t="shared" si="161"/>
        <v>337451</v>
      </c>
      <c r="H564" s="70">
        <f t="shared" si="161"/>
        <v>0</v>
      </c>
      <c r="I564" s="70">
        <f t="shared" si="161"/>
        <v>0</v>
      </c>
      <c r="P564" s="111"/>
      <c r="Q564" s="111"/>
      <c r="R564" s="111"/>
      <c r="S564" s="111"/>
      <c r="T564" s="111"/>
    </row>
    <row r="565" spans="1:20" s="3" customFormat="1">
      <c r="A565" s="82" t="s">
        <v>31</v>
      </c>
      <c r="B565" s="14">
        <v>774</v>
      </c>
      <c r="C565" s="15" t="s">
        <v>25</v>
      </c>
      <c r="D565" s="15" t="s">
        <v>27</v>
      </c>
      <c r="E565" s="84" t="s">
        <v>858</v>
      </c>
      <c r="F565" s="15" t="s">
        <v>32</v>
      </c>
      <c r="G565" s="70">
        <f>'прил 5,'!G734</f>
        <v>337451</v>
      </c>
      <c r="H565" s="70">
        <f>'прил 5,'!H734</f>
        <v>0</v>
      </c>
      <c r="I565" s="70">
        <f>'прил 5,'!I734</f>
        <v>0</v>
      </c>
      <c r="P565" s="111"/>
      <c r="Q565" s="111"/>
      <c r="R565" s="111"/>
      <c r="S565" s="111"/>
      <c r="T565" s="111"/>
    </row>
    <row r="566" spans="1:20" s="3" customFormat="1">
      <c r="A566" s="16" t="s">
        <v>861</v>
      </c>
      <c r="B566" s="14">
        <v>774</v>
      </c>
      <c r="C566" s="15" t="s">
        <v>25</v>
      </c>
      <c r="D566" s="15" t="s">
        <v>27</v>
      </c>
      <c r="E566" s="84" t="s">
        <v>860</v>
      </c>
      <c r="F566" s="15"/>
      <c r="G566" s="70">
        <f t="shared" ref="G566:I567" si="162">G567</f>
        <v>500000</v>
      </c>
      <c r="H566" s="70">
        <f t="shared" si="162"/>
        <v>250000</v>
      </c>
      <c r="I566" s="70">
        <f t="shared" si="162"/>
        <v>250000</v>
      </c>
      <c r="P566" s="111"/>
      <c r="Q566" s="111"/>
      <c r="R566" s="111"/>
      <c r="S566" s="111"/>
      <c r="T566" s="111"/>
    </row>
    <row r="567" spans="1:20" s="3" customFormat="1" ht="26.4">
      <c r="A567" s="16" t="s">
        <v>29</v>
      </c>
      <c r="B567" s="14">
        <v>774</v>
      </c>
      <c r="C567" s="15" t="s">
        <v>25</v>
      </c>
      <c r="D567" s="15" t="s">
        <v>27</v>
      </c>
      <c r="E567" s="84" t="s">
        <v>860</v>
      </c>
      <c r="F567" s="15" t="s">
        <v>30</v>
      </c>
      <c r="G567" s="70">
        <f t="shared" si="162"/>
        <v>500000</v>
      </c>
      <c r="H567" s="70">
        <f t="shared" si="162"/>
        <v>250000</v>
      </c>
      <c r="I567" s="70">
        <f t="shared" si="162"/>
        <v>250000</v>
      </c>
      <c r="P567" s="111"/>
      <c r="Q567" s="111"/>
      <c r="R567" s="111"/>
      <c r="S567" s="111"/>
      <c r="T567" s="111"/>
    </row>
    <row r="568" spans="1:20" s="3" customFormat="1">
      <c r="A568" s="82" t="s">
        <v>31</v>
      </c>
      <c r="B568" s="14">
        <v>774</v>
      </c>
      <c r="C568" s="15" t="s">
        <v>25</v>
      </c>
      <c r="D568" s="15" t="s">
        <v>27</v>
      </c>
      <c r="E568" s="84" t="s">
        <v>860</v>
      </c>
      <c r="F568" s="15" t="s">
        <v>32</v>
      </c>
      <c r="G568" s="70">
        <f>'прил 5,'!G737+'прил 5,'!G622</f>
        <v>500000</v>
      </c>
      <c r="H568" s="70">
        <f>'прил 5,'!H737+'прил 5,'!H622</f>
        <v>250000</v>
      </c>
      <c r="I568" s="70">
        <f>'прил 5,'!I737+'прил 5,'!I622</f>
        <v>250000</v>
      </c>
      <c r="P568" s="111"/>
      <c r="Q568" s="111"/>
      <c r="R568" s="111"/>
      <c r="S568" s="111"/>
      <c r="T568" s="111"/>
    </row>
    <row r="569" spans="1:20" s="3" customFormat="1" ht="26.4">
      <c r="A569" s="16" t="s">
        <v>1012</v>
      </c>
      <c r="B569" s="14">
        <v>774</v>
      </c>
      <c r="C569" s="15" t="s">
        <v>25</v>
      </c>
      <c r="D569" s="15" t="s">
        <v>27</v>
      </c>
      <c r="E569" s="15" t="s">
        <v>217</v>
      </c>
      <c r="F569" s="15"/>
      <c r="G569" s="70">
        <f t="shared" ref="G569:I570" si="163">G570</f>
        <v>2091134</v>
      </c>
      <c r="H569" s="70">
        <f t="shared" si="163"/>
        <v>0</v>
      </c>
      <c r="I569" s="70">
        <f t="shared" si="163"/>
        <v>0</v>
      </c>
      <c r="J569" s="111"/>
      <c r="P569" s="111"/>
      <c r="Q569" s="111"/>
      <c r="R569" s="111"/>
      <c r="S569" s="111"/>
      <c r="T569" s="111"/>
    </row>
    <row r="570" spans="1:20" s="3" customFormat="1" ht="26.4">
      <c r="A570" s="16" t="s">
        <v>29</v>
      </c>
      <c r="B570" s="14">
        <v>774</v>
      </c>
      <c r="C570" s="15" t="s">
        <v>25</v>
      </c>
      <c r="D570" s="15" t="s">
        <v>27</v>
      </c>
      <c r="E570" s="15" t="s">
        <v>217</v>
      </c>
      <c r="F570" s="15" t="s">
        <v>30</v>
      </c>
      <c r="G570" s="70">
        <f t="shared" si="163"/>
        <v>2091134</v>
      </c>
      <c r="H570" s="70">
        <f t="shared" si="163"/>
        <v>0</v>
      </c>
      <c r="I570" s="70">
        <f t="shared" si="163"/>
        <v>0</v>
      </c>
      <c r="J570" s="111"/>
      <c r="P570" s="111"/>
      <c r="Q570" s="111"/>
      <c r="R570" s="111"/>
      <c r="S570" s="111"/>
      <c r="T570" s="111"/>
    </row>
    <row r="571" spans="1:20" s="3" customFormat="1">
      <c r="A571" s="16" t="s">
        <v>31</v>
      </c>
      <c r="B571" s="14">
        <v>774</v>
      </c>
      <c r="C571" s="15" t="s">
        <v>25</v>
      </c>
      <c r="D571" s="15" t="s">
        <v>27</v>
      </c>
      <c r="E571" s="15" t="s">
        <v>217</v>
      </c>
      <c r="F571" s="15" t="s">
        <v>32</v>
      </c>
      <c r="G571" s="70">
        <f>'прил 5,'!G740+'прил 5,'!G579+'прил 5,'!G912</f>
        <v>2091134</v>
      </c>
      <c r="H571" s="70">
        <f>'прил 5,'!H740</f>
        <v>0</v>
      </c>
      <c r="I571" s="70">
        <f>'прил 5,'!I740</f>
        <v>0</v>
      </c>
      <c r="J571" s="111"/>
      <c r="P571" s="111"/>
      <c r="Q571" s="111"/>
      <c r="R571" s="111"/>
      <c r="S571" s="111"/>
      <c r="T571" s="111"/>
    </row>
    <row r="572" spans="1:20" s="3" customFormat="1" hidden="1">
      <c r="A572" s="16" t="s">
        <v>34</v>
      </c>
      <c r="B572" s="14">
        <v>774</v>
      </c>
      <c r="C572" s="15" t="s">
        <v>25</v>
      </c>
      <c r="D572" s="15" t="s">
        <v>27</v>
      </c>
      <c r="E572" s="15" t="s">
        <v>217</v>
      </c>
      <c r="F572" s="15" t="s">
        <v>51</v>
      </c>
      <c r="G572" s="70"/>
      <c r="H572" s="87"/>
      <c r="I572" s="87"/>
      <c r="J572" s="111"/>
      <c r="P572" s="111"/>
      <c r="Q572" s="111"/>
      <c r="R572" s="111"/>
      <c r="S572" s="111"/>
      <c r="T572" s="111"/>
    </row>
    <row r="573" spans="1:20" s="3" customFormat="1" ht="26.4" hidden="1">
      <c r="A573" s="16" t="s">
        <v>658</v>
      </c>
      <c r="B573" s="14">
        <v>774</v>
      </c>
      <c r="C573" s="15" t="s">
        <v>25</v>
      </c>
      <c r="D573" s="15" t="s">
        <v>69</v>
      </c>
      <c r="E573" s="84" t="s">
        <v>703</v>
      </c>
      <c r="F573" s="15"/>
      <c r="G573" s="70">
        <f t="shared" ref="G573:I574" si="164">G574</f>
        <v>0</v>
      </c>
      <c r="H573" s="70">
        <f t="shared" si="164"/>
        <v>0</v>
      </c>
      <c r="I573" s="70">
        <f t="shared" si="164"/>
        <v>0</v>
      </c>
      <c r="P573" s="111"/>
      <c r="Q573" s="111"/>
      <c r="R573" s="111"/>
      <c r="S573" s="111"/>
      <c r="T573" s="111"/>
    </row>
    <row r="574" spans="1:20" s="3" customFormat="1" ht="26.4" hidden="1">
      <c r="A574" s="16" t="s">
        <v>29</v>
      </c>
      <c r="B574" s="14">
        <v>774</v>
      </c>
      <c r="C574" s="15" t="s">
        <v>25</v>
      </c>
      <c r="D574" s="15" t="s">
        <v>69</v>
      </c>
      <c r="E574" s="84" t="s">
        <v>703</v>
      </c>
      <c r="F574" s="15" t="s">
        <v>30</v>
      </c>
      <c r="G574" s="70">
        <f t="shared" si="164"/>
        <v>0</v>
      </c>
      <c r="H574" s="70">
        <f t="shared" si="164"/>
        <v>0</v>
      </c>
      <c r="I574" s="70">
        <f t="shared" si="164"/>
        <v>0</v>
      </c>
      <c r="P574" s="111"/>
      <c r="Q574" s="111"/>
      <c r="R574" s="111"/>
      <c r="S574" s="111"/>
      <c r="T574" s="111"/>
    </row>
    <row r="575" spans="1:20" s="3" customFormat="1" hidden="1">
      <c r="A575" s="16" t="s">
        <v>31</v>
      </c>
      <c r="B575" s="14">
        <v>774</v>
      </c>
      <c r="C575" s="15" t="s">
        <v>25</v>
      </c>
      <c r="D575" s="15" t="s">
        <v>69</v>
      </c>
      <c r="E575" s="84" t="s">
        <v>703</v>
      </c>
      <c r="F575" s="15" t="s">
        <v>32</v>
      </c>
      <c r="G575" s="70">
        <f>'прил 5,'!G927</f>
        <v>0</v>
      </c>
      <c r="H575" s="70"/>
      <c r="I575" s="70"/>
      <c r="P575" s="111"/>
      <c r="Q575" s="111"/>
      <c r="R575" s="111"/>
      <c r="S575" s="111"/>
      <c r="T575" s="111"/>
    </row>
    <row r="576" spans="1:20" s="3" customFormat="1" ht="26.4">
      <c r="A576" s="16" t="s">
        <v>971</v>
      </c>
      <c r="B576" s="14">
        <v>774</v>
      </c>
      <c r="C576" s="15" t="s">
        <v>25</v>
      </c>
      <c r="D576" s="15" t="s">
        <v>27</v>
      </c>
      <c r="E576" s="84" t="s">
        <v>969</v>
      </c>
      <c r="F576" s="15"/>
      <c r="G576" s="70">
        <f t="shared" ref="G576:I577" si="165">G577</f>
        <v>450000</v>
      </c>
      <c r="H576" s="70">
        <f t="shared" si="165"/>
        <v>60000</v>
      </c>
      <c r="I576" s="70">
        <f t="shared" si="165"/>
        <v>60000</v>
      </c>
      <c r="J576" s="177"/>
      <c r="K576" s="198"/>
      <c r="L576" s="198"/>
      <c r="M576" s="198"/>
      <c r="N576" s="198"/>
      <c r="O576" s="198"/>
      <c r="P576" s="198"/>
      <c r="Q576" s="198"/>
      <c r="R576" s="198"/>
    </row>
    <row r="577" spans="1:20" s="3" customFormat="1" ht="26.4">
      <c r="A577" s="16" t="s">
        <v>29</v>
      </c>
      <c r="B577" s="14">
        <v>774</v>
      </c>
      <c r="C577" s="15" t="s">
        <v>25</v>
      </c>
      <c r="D577" s="15" t="s">
        <v>27</v>
      </c>
      <c r="E577" s="84" t="s">
        <v>969</v>
      </c>
      <c r="F577" s="15" t="s">
        <v>30</v>
      </c>
      <c r="G577" s="70">
        <f t="shared" si="165"/>
        <v>450000</v>
      </c>
      <c r="H577" s="70">
        <f t="shared" si="165"/>
        <v>60000</v>
      </c>
      <c r="I577" s="70">
        <f t="shared" si="165"/>
        <v>60000</v>
      </c>
      <c r="J577" s="177"/>
      <c r="K577" s="198"/>
      <c r="L577" s="198"/>
      <c r="M577" s="198"/>
      <c r="N577" s="198"/>
      <c r="O577" s="198"/>
      <c r="P577" s="198"/>
      <c r="Q577" s="198"/>
      <c r="R577" s="198"/>
    </row>
    <row r="578" spans="1:20" s="3" customFormat="1">
      <c r="A578" s="82" t="s">
        <v>31</v>
      </c>
      <c r="B578" s="14">
        <v>774</v>
      </c>
      <c r="C578" s="15" t="s">
        <v>25</v>
      </c>
      <c r="D578" s="15" t="s">
        <v>27</v>
      </c>
      <c r="E578" s="84" t="s">
        <v>969</v>
      </c>
      <c r="F578" s="15" t="s">
        <v>32</v>
      </c>
      <c r="G578" s="70">
        <f>'прил 5,'!G743+'прил 5,'!G915+'прил 5,'!G582</f>
        <v>450000</v>
      </c>
      <c r="H578" s="70">
        <f>'прил 5,'!H743+'прил 5,'!H915+'прил 5,'!H582</f>
        <v>60000</v>
      </c>
      <c r="I578" s="70">
        <f>'прил 5,'!I743+'прил 5,'!I915+'прил 5,'!I582</f>
        <v>60000</v>
      </c>
      <c r="J578" s="177"/>
      <c r="K578" s="198"/>
      <c r="L578" s="198"/>
      <c r="M578" s="198"/>
      <c r="N578" s="198"/>
      <c r="O578" s="198"/>
      <c r="P578" s="198"/>
      <c r="Q578" s="198"/>
      <c r="R578" s="198"/>
    </row>
    <row r="579" spans="1:20" s="3" customFormat="1" ht="26.4">
      <c r="A579" s="16" t="s">
        <v>293</v>
      </c>
      <c r="B579" s="14">
        <v>774</v>
      </c>
      <c r="C579" s="15" t="s">
        <v>25</v>
      </c>
      <c r="D579" s="15" t="s">
        <v>27</v>
      </c>
      <c r="E579" s="15" t="s">
        <v>292</v>
      </c>
      <c r="F579" s="15"/>
      <c r="G579" s="70">
        <f t="shared" ref="G579:I580" si="166">G580</f>
        <v>2727323.6100000003</v>
      </c>
      <c r="H579" s="70">
        <f t="shared" si="166"/>
        <v>2727323.6100000003</v>
      </c>
      <c r="I579" s="70">
        <f t="shared" si="166"/>
        <v>2727323.6100000003</v>
      </c>
      <c r="J579" s="111"/>
      <c r="P579" s="111"/>
      <c r="Q579" s="111"/>
      <c r="R579" s="111"/>
      <c r="S579" s="111"/>
      <c r="T579" s="111"/>
    </row>
    <row r="580" spans="1:20" s="3" customFormat="1" ht="26.4">
      <c r="A580" s="16" t="s">
        <v>29</v>
      </c>
      <c r="B580" s="14">
        <v>774</v>
      </c>
      <c r="C580" s="15" t="s">
        <v>25</v>
      </c>
      <c r="D580" s="15" t="s">
        <v>27</v>
      </c>
      <c r="E580" s="15" t="s">
        <v>292</v>
      </c>
      <c r="F580" s="15" t="s">
        <v>30</v>
      </c>
      <c r="G580" s="70">
        <f t="shared" si="166"/>
        <v>2727323.6100000003</v>
      </c>
      <c r="H580" s="70">
        <f t="shared" si="166"/>
        <v>2727323.6100000003</v>
      </c>
      <c r="I580" s="70">
        <f t="shared" si="166"/>
        <v>2727323.6100000003</v>
      </c>
      <c r="J580" s="111"/>
      <c r="P580" s="111"/>
      <c r="Q580" s="111"/>
      <c r="R580" s="111"/>
      <c r="S580" s="111"/>
      <c r="T580" s="111"/>
    </row>
    <row r="581" spans="1:20" s="3" customFormat="1">
      <c r="A581" s="16" t="s">
        <v>31</v>
      </c>
      <c r="B581" s="14">
        <v>774</v>
      </c>
      <c r="C581" s="15" t="s">
        <v>25</v>
      </c>
      <c r="D581" s="15" t="s">
        <v>27</v>
      </c>
      <c r="E581" s="15" t="s">
        <v>292</v>
      </c>
      <c r="F581" s="15" t="s">
        <v>32</v>
      </c>
      <c r="G581" s="70">
        <f>'прил 5,'!G588+'прил 5,'!G746+'прил 5,'!G924+'прил 5,'!G918</f>
        <v>2727323.6100000003</v>
      </c>
      <c r="H581" s="70">
        <f>'прил 5,'!H588+'прил 5,'!H746+'прил 5,'!H924+'прил 5,'!H918</f>
        <v>2727323.6100000003</v>
      </c>
      <c r="I581" s="70">
        <f>'прил 5,'!I588+'прил 5,'!I746+'прил 5,'!I924+'прил 5,'!I918</f>
        <v>2727323.6100000003</v>
      </c>
      <c r="J581" s="111"/>
      <c r="P581" s="111"/>
      <c r="Q581" s="111"/>
      <c r="R581" s="111"/>
      <c r="S581" s="111"/>
      <c r="T581" s="111"/>
    </row>
    <row r="582" spans="1:20" s="3" customFormat="1" ht="46.5" hidden="1" customHeight="1">
      <c r="A582" s="16" t="s">
        <v>724</v>
      </c>
      <c r="B582" s="14">
        <v>774</v>
      </c>
      <c r="C582" s="15" t="s">
        <v>25</v>
      </c>
      <c r="D582" s="15" t="s">
        <v>27</v>
      </c>
      <c r="E582" s="84" t="s">
        <v>711</v>
      </c>
      <c r="F582" s="15"/>
      <c r="G582" s="70">
        <f t="shared" ref="G582:I583" si="167">G583</f>
        <v>0</v>
      </c>
      <c r="H582" s="70">
        <f t="shared" si="167"/>
        <v>0</v>
      </c>
      <c r="I582" s="70">
        <f t="shared" si="167"/>
        <v>0</v>
      </c>
      <c r="P582" s="111"/>
      <c r="Q582" s="111"/>
      <c r="R582" s="111"/>
      <c r="S582" s="111"/>
      <c r="T582" s="111"/>
    </row>
    <row r="583" spans="1:20" s="3" customFormat="1" ht="26.4" hidden="1">
      <c r="A583" s="16" t="s">
        <v>29</v>
      </c>
      <c r="B583" s="14">
        <v>774</v>
      </c>
      <c r="C583" s="15" t="s">
        <v>25</v>
      </c>
      <c r="D583" s="15" t="s">
        <v>27</v>
      </c>
      <c r="E583" s="15" t="s">
        <v>711</v>
      </c>
      <c r="F583" s="15" t="s">
        <v>30</v>
      </c>
      <c r="G583" s="70">
        <f t="shared" si="167"/>
        <v>0</v>
      </c>
      <c r="H583" s="70">
        <f t="shared" si="167"/>
        <v>0</v>
      </c>
      <c r="I583" s="70">
        <f t="shared" si="167"/>
        <v>0</v>
      </c>
      <c r="P583" s="111"/>
      <c r="Q583" s="111"/>
      <c r="R583" s="111"/>
      <c r="S583" s="111"/>
      <c r="T583" s="111"/>
    </row>
    <row r="584" spans="1:20" s="3" customFormat="1" hidden="1">
      <c r="A584" s="16" t="s">
        <v>31</v>
      </c>
      <c r="B584" s="14">
        <v>774</v>
      </c>
      <c r="C584" s="15" t="s">
        <v>25</v>
      </c>
      <c r="D584" s="15" t="s">
        <v>27</v>
      </c>
      <c r="E584" s="15" t="s">
        <v>711</v>
      </c>
      <c r="F584" s="15" t="s">
        <v>32</v>
      </c>
      <c r="G584" s="70">
        <f>'прил 5,'!G602</f>
        <v>0</v>
      </c>
      <c r="H584" s="70">
        <f>'прил 5,'!H752</f>
        <v>0</v>
      </c>
      <c r="I584" s="70">
        <f>'прил 5,'!I752</f>
        <v>0</v>
      </c>
      <c r="P584" s="111"/>
      <c r="Q584" s="111"/>
      <c r="R584" s="111"/>
      <c r="S584" s="111"/>
      <c r="T584" s="111"/>
    </row>
    <row r="585" spans="1:20" s="3" customFormat="1" ht="49.5" hidden="1" customHeight="1">
      <c r="A585" s="16" t="s">
        <v>932</v>
      </c>
      <c r="B585" s="14">
        <v>774</v>
      </c>
      <c r="C585" s="15" t="s">
        <v>25</v>
      </c>
      <c r="D585" s="15" t="s">
        <v>27</v>
      </c>
      <c r="E585" s="84" t="s">
        <v>714</v>
      </c>
      <c r="F585" s="84"/>
      <c r="G585" s="87">
        <f t="shared" ref="G585:I589" si="168">G586</f>
        <v>0</v>
      </c>
      <c r="H585" s="87">
        <f t="shared" si="168"/>
        <v>0</v>
      </c>
      <c r="I585" s="87">
        <f t="shared" si="168"/>
        <v>0</v>
      </c>
      <c r="P585" s="111"/>
      <c r="Q585" s="111"/>
      <c r="R585" s="111"/>
      <c r="S585" s="111"/>
      <c r="T585" s="111"/>
    </row>
    <row r="586" spans="1:20" s="3" customFormat="1" ht="26.4" hidden="1">
      <c r="A586" s="16" t="s">
        <v>29</v>
      </c>
      <c r="B586" s="14">
        <v>774</v>
      </c>
      <c r="C586" s="15" t="s">
        <v>25</v>
      </c>
      <c r="D586" s="15" t="s">
        <v>27</v>
      </c>
      <c r="E586" s="84" t="s">
        <v>714</v>
      </c>
      <c r="F586" s="84" t="s">
        <v>30</v>
      </c>
      <c r="G586" s="87">
        <f t="shared" si="168"/>
        <v>0</v>
      </c>
      <c r="H586" s="87">
        <f t="shared" si="168"/>
        <v>0</v>
      </c>
      <c r="I586" s="87">
        <f t="shared" si="168"/>
        <v>0</v>
      </c>
      <c r="P586" s="111"/>
      <c r="Q586" s="111"/>
      <c r="R586" s="111"/>
      <c r="S586" s="111"/>
      <c r="T586" s="111"/>
    </row>
    <row r="587" spans="1:20" s="3" customFormat="1" hidden="1">
      <c r="A587" s="16" t="s">
        <v>31</v>
      </c>
      <c r="B587" s="14">
        <v>774</v>
      </c>
      <c r="C587" s="15" t="s">
        <v>25</v>
      </c>
      <c r="D587" s="15" t="s">
        <v>27</v>
      </c>
      <c r="E587" s="84" t="s">
        <v>714</v>
      </c>
      <c r="F587" s="84" t="s">
        <v>32</v>
      </c>
      <c r="G587" s="87">
        <f>'прил 5,'!G755+'прил 5,'!G585</f>
        <v>0</v>
      </c>
      <c r="H587" s="87">
        <f>'прил 5,'!H755+'прил 5,'!H585</f>
        <v>0</v>
      </c>
      <c r="I587" s="87">
        <f>'прил 5,'!I755+'прил 5,'!I585</f>
        <v>0</v>
      </c>
      <c r="P587" s="111"/>
      <c r="Q587" s="111"/>
      <c r="R587" s="111"/>
      <c r="S587" s="111"/>
      <c r="T587" s="111"/>
    </row>
    <row r="588" spans="1:20" s="3" customFormat="1" ht="39.6" hidden="1">
      <c r="A588" s="16" t="s">
        <v>622</v>
      </c>
      <c r="B588" s="14">
        <v>774</v>
      </c>
      <c r="C588" s="15" t="s">
        <v>25</v>
      </c>
      <c r="D588" s="15" t="s">
        <v>27</v>
      </c>
      <c r="E588" s="84" t="s">
        <v>621</v>
      </c>
      <c r="F588" s="84"/>
      <c r="G588" s="87">
        <f t="shared" si="168"/>
        <v>0</v>
      </c>
      <c r="H588" s="70">
        <f t="shared" si="168"/>
        <v>0</v>
      </c>
      <c r="I588" s="70">
        <f t="shared" si="168"/>
        <v>0</v>
      </c>
      <c r="P588" s="111"/>
      <c r="Q588" s="111"/>
      <c r="R588" s="111"/>
      <c r="S588" s="111"/>
      <c r="T588" s="111"/>
    </row>
    <row r="589" spans="1:20" s="3" customFormat="1" ht="26.4" hidden="1">
      <c r="A589" s="16" t="s">
        <v>29</v>
      </c>
      <c r="B589" s="14">
        <v>774</v>
      </c>
      <c r="C589" s="15" t="s">
        <v>25</v>
      </c>
      <c r="D589" s="15" t="s">
        <v>27</v>
      </c>
      <c r="E589" s="84" t="s">
        <v>621</v>
      </c>
      <c r="F589" s="84" t="s">
        <v>30</v>
      </c>
      <c r="G589" s="87">
        <f t="shared" si="168"/>
        <v>0</v>
      </c>
      <c r="H589" s="70">
        <f t="shared" si="168"/>
        <v>0</v>
      </c>
      <c r="I589" s="70">
        <f t="shared" si="168"/>
        <v>0</v>
      </c>
      <c r="P589" s="111"/>
      <c r="Q589" s="111"/>
      <c r="R589" s="111"/>
      <c r="S589" s="111"/>
      <c r="T589" s="111"/>
    </row>
    <row r="590" spans="1:20" s="3" customFormat="1" hidden="1">
      <c r="A590" s="16" t="s">
        <v>31</v>
      </c>
      <c r="B590" s="14">
        <v>774</v>
      </c>
      <c r="C590" s="15" t="s">
        <v>25</v>
      </c>
      <c r="D590" s="15" t="s">
        <v>27</v>
      </c>
      <c r="E590" s="84" t="s">
        <v>621</v>
      </c>
      <c r="F590" s="84" t="s">
        <v>32</v>
      </c>
      <c r="G590" s="87">
        <f>'прил 5,'!G758</f>
        <v>0</v>
      </c>
      <c r="H590" s="70"/>
      <c r="I590" s="70"/>
      <c r="P590" s="111"/>
      <c r="Q590" s="111"/>
      <c r="R590" s="111"/>
      <c r="S590" s="111"/>
      <c r="T590" s="111"/>
    </row>
    <row r="591" spans="1:20" s="3" customFormat="1" ht="49.5" hidden="1" customHeight="1">
      <c r="A591" s="16" t="s">
        <v>888</v>
      </c>
      <c r="B591" s="14">
        <v>774</v>
      </c>
      <c r="C591" s="15" t="s">
        <v>25</v>
      </c>
      <c r="D591" s="15" t="s">
        <v>27</v>
      </c>
      <c r="E591" s="84" t="s">
        <v>872</v>
      </c>
      <c r="F591" s="15"/>
      <c r="G591" s="70">
        <f t="shared" ref="G591:I592" si="169">G592</f>
        <v>0</v>
      </c>
      <c r="H591" s="70">
        <f t="shared" si="169"/>
        <v>0</v>
      </c>
      <c r="I591" s="70">
        <f t="shared" si="169"/>
        <v>0</v>
      </c>
      <c r="J591" s="176"/>
    </row>
    <row r="592" spans="1:20" s="3" customFormat="1" ht="26.4" hidden="1">
      <c r="A592" s="16" t="s">
        <v>29</v>
      </c>
      <c r="B592" s="14">
        <v>774</v>
      </c>
      <c r="C592" s="15" t="s">
        <v>25</v>
      </c>
      <c r="D592" s="15" t="s">
        <v>27</v>
      </c>
      <c r="E592" s="84" t="s">
        <v>872</v>
      </c>
      <c r="F592" s="15" t="s">
        <v>30</v>
      </c>
      <c r="G592" s="70">
        <f t="shared" si="169"/>
        <v>0</v>
      </c>
      <c r="H592" s="70">
        <f t="shared" si="169"/>
        <v>0</v>
      </c>
      <c r="I592" s="70">
        <f t="shared" si="169"/>
        <v>0</v>
      </c>
      <c r="J592" s="176"/>
    </row>
    <row r="593" spans="1:18" s="3" customFormat="1" hidden="1">
      <c r="A593" s="16" t="s">
        <v>31</v>
      </c>
      <c r="B593" s="14">
        <v>774</v>
      </c>
      <c r="C593" s="15" t="s">
        <v>25</v>
      </c>
      <c r="D593" s="15" t="s">
        <v>27</v>
      </c>
      <c r="E593" s="84" t="s">
        <v>872</v>
      </c>
      <c r="F593" s="15" t="s">
        <v>32</v>
      </c>
      <c r="G593" s="70">
        <f>'прил 5,'!G761</f>
        <v>0</v>
      </c>
      <c r="H593" s="70">
        <v>0</v>
      </c>
      <c r="I593" s="70">
        <v>0</v>
      </c>
      <c r="J593" s="176"/>
    </row>
    <row r="594" spans="1:18" s="3" customFormat="1" ht="49.5" hidden="1" customHeight="1">
      <c r="A594" s="16" t="s">
        <v>1019</v>
      </c>
      <c r="B594" s="14">
        <v>774</v>
      </c>
      <c r="C594" s="15" t="s">
        <v>25</v>
      </c>
      <c r="D594" s="15" t="s">
        <v>27</v>
      </c>
      <c r="E594" s="84" t="s">
        <v>1018</v>
      </c>
      <c r="F594" s="15"/>
      <c r="G594" s="70">
        <f t="shared" ref="G594:I595" si="170">G595</f>
        <v>0</v>
      </c>
      <c r="H594" s="70">
        <f t="shared" si="170"/>
        <v>0</v>
      </c>
      <c r="I594" s="70">
        <f t="shared" si="170"/>
        <v>0</v>
      </c>
      <c r="J594" s="177"/>
      <c r="K594" s="198"/>
      <c r="L594" s="198"/>
      <c r="M594" s="198"/>
      <c r="N594" s="198"/>
      <c r="O594" s="198"/>
      <c r="P594" s="198"/>
      <c r="Q594" s="198"/>
      <c r="R594" s="198"/>
    </row>
    <row r="595" spans="1:18" s="3" customFormat="1" ht="26.4" hidden="1">
      <c r="A595" s="16" t="s">
        <v>29</v>
      </c>
      <c r="B595" s="14">
        <v>774</v>
      </c>
      <c r="C595" s="15" t="s">
        <v>25</v>
      </c>
      <c r="D595" s="15" t="s">
        <v>27</v>
      </c>
      <c r="E595" s="84" t="s">
        <v>1018</v>
      </c>
      <c r="F595" s="15" t="s">
        <v>30</v>
      </c>
      <c r="G595" s="70">
        <f t="shared" si="170"/>
        <v>0</v>
      </c>
      <c r="H595" s="70">
        <f t="shared" si="170"/>
        <v>0</v>
      </c>
      <c r="I595" s="70">
        <f t="shared" si="170"/>
        <v>0</v>
      </c>
      <c r="J595" s="177"/>
      <c r="K595" s="198"/>
      <c r="L595" s="198"/>
      <c r="M595" s="198"/>
      <c r="N595" s="198"/>
      <c r="O595" s="198"/>
      <c r="P595" s="198"/>
      <c r="Q595" s="198"/>
      <c r="R595" s="198"/>
    </row>
    <row r="596" spans="1:18" s="3" customFormat="1" hidden="1">
      <c r="A596" s="16" t="s">
        <v>31</v>
      </c>
      <c r="B596" s="14">
        <v>774</v>
      </c>
      <c r="C596" s="15" t="s">
        <v>25</v>
      </c>
      <c r="D596" s="15" t="s">
        <v>27</v>
      </c>
      <c r="E596" s="84" t="s">
        <v>1018</v>
      </c>
      <c r="F596" s="15" t="s">
        <v>32</v>
      </c>
      <c r="G596" s="70">
        <f>'прил 5,'!G782</f>
        <v>0</v>
      </c>
      <c r="H596" s="70">
        <f>'прил 5,'!H782</f>
        <v>0</v>
      </c>
      <c r="I596" s="70">
        <f>'прил 5,'!I782</f>
        <v>0</v>
      </c>
      <c r="J596" s="177"/>
      <c r="K596" s="198"/>
      <c r="L596" s="198"/>
      <c r="M596" s="198"/>
      <c r="N596" s="198"/>
      <c r="O596" s="198"/>
      <c r="P596" s="198"/>
      <c r="Q596" s="198"/>
      <c r="R596" s="198"/>
    </row>
    <row r="597" spans="1:18" s="3" customFormat="1" ht="49.5" customHeight="1">
      <c r="A597" s="82" t="s">
        <v>1108</v>
      </c>
      <c r="B597" s="14">
        <v>774</v>
      </c>
      <c r="C597" s="15" t="s">
        <v>25</v>
      </c>
      <c r="D597" s="15" t="s">
        <v>27</v>
      </c>
      <c r="E597" s="84" t="s">
        <v>1109</v>
      </c>
      <c r="F597" s="15"/>
      <c r="G597" s="70">
        <f t="shared" ref="G597:I598" si="171">G598</f>
        <v>2981864</v>
      </c>
      <c r="H597" s="70">
        <f t="shared" si="171"/>
        <v>0</v>
      </c>
      <c r="I597" s="70">
        <f t="shared" si="171"/>
        <v>0</v>
      </c>
      <c r="J597" s="176"/>
    </row>
    <row r="598" spans="1:18" s="3" customFormat="1" ht="26.4">
      <c r="A598" s="16" t="s">
        <v>29</v>
      </c>
      <c r="B598" s="14">
        <v>774</v>
      </c>
      <c r="C598" s="15" t="s">
        <v>25</v>
      </c>
      <c r="D598" s="15" t="s">
        <v>27</v>
      </c>
      <c r="E598" s="84" t="s">
        <v>873</v>
      </c>
      <c r="F598" s="15" t="s">
        <v>30</v>
      </c>
      <c r="G598" s="70">
        <f t="shared" si="171"/>
        <v>2981864</v>
      </c>
      <c r="H598" s="70">
        <f t="shared" si="171"/>
        <v>0</v>
      </c>
      <c r="I598" s="70">
        <f t="shared" si="171"/>
        <v>0</v>
      </c>
      <c r="J598" s="176"/>
    </row>
    <row r="599" spans="1:18" s="3" customFormat="1">
      <c r="A599" s="16" t="s">
        <v>31</v>
      </c>
      <c r="B599" s="14">
        <v>774</v>
      </c>
      <c r="C599" s="15" t="s">
        <v>25</v>
      </c>
      <c r="D599" s="15" t="s">
        <v>27</v>
      </c>
      <c r="E599" s="84" t="s">
        <v>873</v>
      </c>
      <c r="F599" s="15" t="s">
        <v>32</v>
      </c>
      <c r="G599" s="70">
        <f>'прил 5,'!G785</f>
        <v>2981864</v>
      </c>
      <c r="H599" s="70">
        <f>'прил 5,'!H785</f>
        <v>0</v>
      </c>
      <c r="I599" s="70">
        <f>'прил 5,'!I785</f>
        <v>0</v>
      </c>
      <c r="J599" s="176"/>
    </row>
    <row r="600" spans="1:18" s="3" customFormat="1" ht="49.5" hidden="1" customHeight="1">
      <c r="A600" s="16" t="s">
        <v>1025</v>
      </c>
      <c r="B600" s="14">
        <v>774</v>
      </c>
      <c r="C600" s="15" t="s">
        <v>25</v>
      </c>
      <c r="D600" s="15" t="s">
        <v>27</v>
      </c>
      <c r="E600" s="84" t="s">
        <v>1024</v>
      </c>
      <c r="F600" s="15"/>
      <c r="G600" s="70">
        <f t="shared" ref="G600:I601" si="172">G601</f>
        <v>0</v>
      </c>
      <c r="H600" s="70">
        <f t="shared" si="172"/>
        <v>0</v>
      </c>
      <c r="I600" s="70">
        <f t="shared" si="172"/>
        <v>0</v>
      </c>
      <c r="J600" s="177"/>
      <c r="K600" s="198"/>
      <c r="L600" s="198"/>
      <c r="M600" s="198"/>
      <c r="N600" s="198"/>
      <c r="O600" s="198"/>
      <c r="P600" s="198"/>
      <c r="Q600" s="198"/>
      <c r="R600" s="198"/>
    </row>
    <row r="601" spans="1:18" s="3" customFormat="1" ht="26.4" hidden="1">
      <c r="A601" s="16" t="s">
        <v>29</v>
      </c>
      <c r="B601" s="14">
        <v>774</v>
      </c>
      <c r="C601" s="15" t="s">
        <v>25</v>
      </c>
      <c r="D601" s="15" t="s">
        <v>27</v>
      </c>
      <c r="E601" s="84" t="s">
        <v>1024</v>
      </c>
      <c r="F601" s="15" t="s">
        <v>30</v>
      </c>
      <c r="G601" s="70">
        <f t="shared" si="172"/>
        <v>0</v>
      </c>
      <c r="H601" s="70">
        <f t="shared" si="172"/>
        <v>0</v>
      </c>
      <c r="I601" s="70">
        <f t="shared" si="172"/>
        <v>0</v>
      </c>
      <c r="J601" s="177"/>
      <c r="K601" s="198"/>
      <c r="L601" s="198"/>
      <c r="M601" s="198"/>
      <c r="N601" s="198"/>
      <c r="O601" s="198"/>
      <c r="P601" s="198"/>
      <c r="Q601" s="198"/>
      <c r="R601" s="198"/>
    </row>
    <row r="602" spans="1:18" s="3" customFormat="1" hidden="1">
      <c r="A602" s="16" t="s">
        <v>31</v>
      </c>
      <c r="B602" s="14">
        <v>774</v>
      </c>
      <c r="C602" s="15" t="s">
        <v>25</v>
      </c>
      <c r="D602" s="15" t="s">
        <v>27</v>
      </c>
      <c r="E602" s="84" t="s">
        <v>1024</v>
      </c>
      <c r="F602" s="15" t="s">
        <v>32</v>
      </c>
      <c r="G602" s="70">
        <f>'прил 5,'!G788</f>
        <v>0</v>
      </c>
      <c r="H602" s="70">
        <v>0</v>
      </c>
      <c r="I602" s="70">
        <v>0</v>
      </c>
      <c r="J602" s="177"/>
      <c r="K602" s="198"/>
      <c r="L602" s="198"/>
      <c r="M602" s="198"/>
      <c r="N602" s="198"/>
      <c r="O602" s="198"/>
      <c r="P602" s="198"/>
      <c r="Q602" s="198"/>
      <c r="R602" s="198"/>
    </row>
    <row r="603" spans="1:18" s="3" customFormat="1" ht="49.5" hidden="1" customHeight="1">
      <c r="A603" s="16" t="s">
        <v>1029</v>
      </c>
      <c r="B603" s="14">
        <v>774</v>
      </c>
      <c r="C603" s="15" t="s">
        <v>25</v>
      </c>
      <c r="D603" s="15" t="s">
        <v>27</v>
      </c>
      <c r="E603" s="84" t="s">
        <v>1028</v>
      </c>
      <c r="F603" s="15"/>
      <c r="G603" s="70">
        <f t="shared" ref="G603:I604" si="173">G604</f>
        <v>0</v>
      </c>
      <c r="H603" s="70">
        <f t="shared" si="173"/>
        <v>0</v>
      </c>
      <c r="I603" s="70">
        <f t="shared" si="173"/>
        <v>0</v>
      </c>
      <c r="J603" s="177"/>
      <c r="K603" s="198"/>
      <c r="L603" s="198"/>
      <c r="M603" s="198"/>
      <c r="N603" s="198"/>
      <c r="O603" s="198"/>
      <c r="P603" s="198"/>
      <c r="Q603" s="198"/>
      <c r="R603" s="198"/>
    </row>
    <row r="604" spans="1:18" s="3" customFormat="1" ht="26.4" hidden="1">
      <c r="A604" s="16" t="s">
        <v>29</v>
      </c>
      <c r="B604" s="14">
        <v>774</v>
      </c>
      <c r="C604" s="15" t="s">
        <v>25</v>
      </c>
      <c r="D604" s="15" t="s">
        <v>27</v>
      </c>
      <c r="E604" s="84" t="s">
        <v>1028</v>
      </c>
      <c r="F604" s="15" t="s">
        <v>30</v>
      </c>
      <c r="G604" s="70">
        <f t="shared" si="173"/>
        <v>0</v>
      </c>
      <c r="H604" s="70">
        <f t="shared" si="173"/>
        <v>0</v>
      </c>
      <c r="I604" s="70">
        <f t="shared" si="173"/>
        <v>0</v>
      </c>
      <c r="J604" s="177"/>
      <c r="K604" s="198"/>
      <c r="L604" s="198"/>
      <c r="M604" s="198"/>
      <c r="N604" s="198"/>
      <c r="O604" s="198"/>
      <c r="P604" s="198"/>
      <c r="Q604" s="198"/>
      <c r="R604" s="198"/>
    </row>
    <row r="605" spans="1:18" s="3" customFormat="1" hidden="1">
      <c r="A605" s="16" t="s">
        <v>31</v>
      </c>
      <c r="B605" s="14">
        <v>774</v>
      </c>
      <c r="C605" s="15" t="s">
        <v>25</v>
      </c>
      <c r="D605" s="15" t="s">
        <v>27</v>
      </c>
      <c r="E605" s="84" t="s">
        <v>1028</v>
      </c>
      <c r="F605" s="15" t="s">
        <v>32</v>
      </c>
      <c r="G605" s="70">
        <f>'прил 5,'!G791</f>
        <v>0</v>
      </c>
      <c r="H605" s="70">
        <v>0</v>
      </c>
      <c r="I605" s="70">
        <v>0</v>
      </c>
      <c r="J605" s="177"/>
      <c r="K605" s="198"/>
      <c r="L605" s="198"/>
      <c r="M605" s="198"/>
      <c r="N605" s="198"/>
      <c r="O605" s="198"/>
      <c r="P605" s="198"/>
      <c r="Q605" s="198"/>
      <c r="R605" s="198"/>
    </row>
    <row r="606" spans="1:18" s="151" customFormat="1" ht="61.5" hidden="1" customHeight="1">
      <c r="A606" s="82" t="s">
        <v>1050</v>
      </c>
      <c r="B606" s="149">
        <v>774</v>
      </c>
      <c r="C606" s="84" t="s">
        <v>25</v>
      </c>
      <c r="D606" s="84" t="s">
        <v>27</v>
      </c>
      <c r="E606" s="84" t="s">
        <v>1045</v>
      </c>
      <c r="F606" s="84"/>
      <c r="G606" s="87">
        <f t="shared" ref="G606:I619" si="174">G607</f>
        <v>0</v>
      </c>
      <c r="H606" s="87">
        <f t="shared" si="174"/>
        <v>0</v>
      </c>
      <c r="I606" s="87">
        <f t="shared" si="174"/>
        <v>0</v>
      </c>
      <c r="J606" s="177"/>
      <c r="K606" s="198"/>
      <c r="L606" s="198"/>
      <c r="M606" s="198"/>
      <c r="N606" s="198"/>
      <c r="O606" s="198"/>
      <c r="P606" s="198"/>
      <c r="Q606" s="198"/>
      <c r="R606" s="198"/>
    </row>
    <row r="607" spans="1:18" s="3" customFormat="1" ht="26.4" hidden="1">
      <c r="A607" s="82" t="s">
        <v>29</v>
      </c>
      <c r="B607" s="149">
        <v>774</v>
      </c>
      <c r="C607" s="84" t="s">
        <v>25</v>
      </c>
      <c r="D607" s="84" t="s">
        <v>27</v>
      </c>
      <c r="E607" s="84" t="s">
        <v>1045</v>
      </c>
      <c r="F607" s="84" t="s">
        <v>30</v>
      </c>
      <c r="G607" s="87">
        <f t="shared" si="174"/>
        <v>0</v>
      </c>
      <c r="H607" s="87">
        <f t="shared" si="174"/>
        <v>0</v>
      </c>
      <c r="I607" s="87">
        <f t="shared" si="174"/>
        <v>0</v>
      </c>
      <c r="J607" s="177"/>
      <c r="K607" s="198"/>
      <c r="L607" s="198"/>
      <c r="M607" s="198"/>
      <c r="N607" s="198"/>
      <c r="O607" s="198"/>
      <c r="P607" s="198"/>
      <c r="Q607" s="198"/>
      <c r="R607" s="198"/>
    </row>
    <row r="608" spans="1:18" s="3" customFormat="1" hidden="1">
      <c r="A608" s="82" t="s">
        <v>31</v>
      </c>
      <c r="B608" s="149">
        <v>774</v>
      </c>
      <c r="C608" s="84" t="s">
        <v>25</v>
      </c>
      <c r="D608" s="84" t="s">
        <v>27</v>
      </c>
      <c r="E608" s="84" t="s">
        <v>1045</v>
      </c>
      <c r="F608" s="84" t="s">
        <v>32</v>
      </c>
      <c r="G608" s="87">
        <f>'прил 5,'!G764</f>
        <v>0</v>
      </c>
      <c r="H608" s="87">
        <f>'прил 5,'!H764</f>
        <v>0</v>
      </c>
      <c r="I608" s="87">
        <f>'прил 5,'!I764</f>
        <v>0</v>
      </c>
      <c r="J608" s="87">
        <f>'прил 5,'!J764</f>
        <v>0</v>
      </c>
      <c r="K608" s="87">
        <f>'прил 5,'!K764</f>
        <v>0</v>
      </c>
      <c r="L608" s="87">
        <f>'прил 5,'!L764</f>
        <v>0</v>
      </c>
      <c r="M608" s="87">
        <f>'прил 5,'!M764</f>
        <v>0</v>
      </c>
      <c r="N608" s="87">
        <f>'прил 5,'!N764</f>
        <v>0</v>
      </c>
      <c r="O608" s="87">
        <f>'прил 5,'!O764</f>
        <v>0</v>
      </c>
      <c r="P608" s="198"/>
      <c r="Q608" s="198"/>
      <c r="R608" s="198"/>
    </row>
    <row r="609" spans="1:18" s="3" customFormat="1" ht="37.5" hidden="1" customHeight="1">
      <c r="A609" s="82" t="s">
        <v>1068</v>
      </c>
      <c r="B609" s="149">
        <v>774</v>
      </c>
      <c r="C609" s="84" t="s">
        <v>25</v>
      </c>
      <c r="D609" s="84" t="s">
        <v>27</v>
      </c>
      <c r="E609" s="84" t="s">
        <v>1046</v>
      </c>
      <c r="F609" s="84"/>
      <c r="G609" s="87">
        <f t="shared" si="174"/>
        <v>0</v>
      </c>
      <c r="H609" s="87">
        <f t="shared" si="174"/>
        <v>0</v>
      </c>
      <c r="I609" s="87">
        <f t="shared" si="174"/>
        <v>0</v>
      </c>
      <c r="J609" s="177"/>
      <c r="K609" s="198"/>
      <c r="L609" s="198"/>
      <c r="M609" s="198"/>
      <c r="N609" s="198"/>
      <c r="O609" s="198"/>
      <c r="P609" s="198"/>
      <c r="Q609" s="198"/>
      <c r="R609" s="198"/>
    </row>
    <row r="610" spans="1:18" s="3" customFormat="1" ht="26.4" hidden="1">
      <c r="A610" s="82" t="s">
        <v>29</v>
      </c>
      <c r="B610" s="149">
        <v>774</v>
      </c>
      <c r="C610" s="84" t="s">
        <v>25</v>
      </c>
      <c r="D610" s="84" t="s">
        <v>27</v>
      </c>
      <c r="E610" s="84" t="s">
        <v>1046</v>
      </c>
      <c r="F610" s="84" t="s">
        <v>30</v>
      </c>
      <c r="G610" s="87">
        <f t="shared" si="174"/>
        <v>0</v>
      </c>
      <c r="H610" s="87">
        <f t="shared" si="174"/>
        <v>0</v>
      </c>
      <c r="I610" s="87">
        <f t="shared" si="174"/>
        <v>0</v>
      </c>
      <c r="J610" s="177"/>
      <c r="K610" s="198"/>
      <c r="L610" s="198"/>
      <c r="M610" s="198"/>
      <c r="N610" s="198"/>
      <c r="O610" s="198"/>
      <c r="P610" s="198"/>
      <c r="Q610" s="198"/>
      <c r="R610" s="198"/>
    </row>
    <row r="611" spans="1:18" s="3" customFormat="1" hidden="1">
      <c r="A611" s="82" t="s">
        <v>31</v>
      </c>
      <c r="B611" s="149">
        <v>774</v>
      </c>
      <c r="C611" s="84" t="s">
        <v>25</v>
      </c>
      <c r="D611" s="84" t="s">
        <v>27</v>
      </c>
      <c r="E611" s="84" t="s">
        <v>1046</v>
      </c>
      <c r="F611" s="84" t="s">
        <v>32</v>
      </c>
      <c r="G611" s="87">
        <f>'прил 5,'!G767</f>
        <v>0</v>
      </c>
      <c r="H611" s="87">
        <f>'прил 5,'!H767</f>
        <v>0</v>
      </c>
      <c r="I611" s="87">
        <f>'прил 5,'!I767</f>
        <v>0</v>
      </c>
      <c r="J611" s="177"/>
      <c r="K611" s="198"/>
      <c r="L611" s="198"/>
      <c r="M611" s="198"/>
      <c r="N611" s="198"/>
      <c r="O611" s="198"/>
      <c r="P611" s="198"/>
      <c r="Q611" s="198"/>
      <c r="R611" s="198"/>
    </row>
    <row r="612" spans="1:18" s="3" customFormat="1" ht="36" hidden="1" customHeight="1">
      <c r="A612" s="82" t="s">
        <v>1051</v>
      </c>
      <c r="B612" s="149">
        <v>774</v>
      </c>
      <c r="C612" s="84" t="s">
        <v>25</v>
      </c>
      <c r="D612" s="84" t="s">
        <v>27</v>
      </c>
      <c r="E612" s="84" t="s">
        <v>1047</v>
      </c>
      <c r="F612" s="84"/>
      <c r="G612" s="87">
        <f t="shared" si="174"/>
        <v>0</v>
      </c>
      <c r="H612" s="87">
        <f t="shared" si="174"/>
        <v>0</v>
      </c>
      <c r="I612" s="87">
        <f t="shared" si="174"/>
        <v>0</v>
      </c>
      <c r="J612" s="177"/>
      <c r="K612" s="198"/>
      <c r="L612" s="198"/>
      <c r="M612" s="198"/>
      <c r="N612" s="198"/>
      <c r="O612" s="198"/>
      <c r="P612" s="198"/>
      <c r="Q612" s="198"/>
      <c r="R612" s="198"/>
    </row>
    <row r="613" spans="1:18" s="3" customFormat="1" ht="26.4" hidden="1">
      <c r="A613" s="82" t="s">
        <v>29</v>
      </c>
      <c r="B613" s="149">
        <v>774</v>
      </c>
      <c r="C613" s="84" t="s">
        <v>25</v>
      </c>
      <c r="D613" s="84" t="s">
        <v>27</v>
      </c>
      <c r="E613" s="84" t="s">
        <v>1047</v>
      </c>
      <c r="F613" s="84" t="s">
        <v>30</v>
      </c>
      <c r="G613" s="87">
        <f t="shared" si="174"/>
        <v>0</v>
      </c>
      <c r="H613" s="87">
        <f t="shared" si="174"/>
        <v>0</v>
      </c>
      <c r="I613" s="87">
        <f t="shared" si="174"/>
        <v>0</v>
      </c>
      <c r="J613" s="177"/>
      <c r="K613" s="198"/>
      <c r="L613" s="198"/>
      <c r="M613" s="198"/>
      <c r="N613" s="198"/>
      <c r="O613" s="198"/>
      <c r="P613" s="198"/>
      <c r="Q613" s="198"/>
      <c r="R613" s="198"/>
    </row>
    <row r="614" spans="1:18" s="3" customFormat="1" hidden="1">
      <c r="A614" s="82" t="s">
        <v>31</v>
      </c>
      <c r="B614" s="149">
        <v>774</v>
      </c>
      <c r="C614" s="84" t="s">
        <v>25</v>
      </c>
      <c r="D614" s="84" t="s">
        <v>27</v>
      </c>
      <c r="E614" s="84" t="s">
        <v>1047</v>
      </c>
      <c r="F614" s="84" t="s">
        <v>32</v>
      </c>
      <c r="G614" s="87">
        <f>'прил 5,'!G770</f>
        <v>0</v>
      </c>
      <c r="H614" s="87">
        <f>'прил 5,'!H770</f>
        <v>0</v>
      </c>
      <c r="I614" s="87">
        <f>'прил 5,'!I770</f>
        <v>0</v>
      </c>
      <c r="J614" s="177"/>
      <c r="K614" s="198"/>
      <c r="L614" s="198"/>
      <c r="M614" s="198"/>
      <c r="N614" s="198"/>
      <c r="O614" s="198"/>
      <c r="P614" s="198"/>
      <c r="Q614" s="198"/>
      <c r="R614" s="198"/>
    </row>
    <row r="615" spans="1:18" s="3" customFormat="1" ht="49.5" hidden="1" customHeight="1">
      <c r="A615" s="82" t="s">
        <v>1053</v>
      </c>
      <c r="B615" s="149">
        <v>774</v>
      </c>
      <c r="C615" s="84" t="s">
        <v>25</v>
      </c>
      <c r="D615" s="84" t="s">
        <v>27</v>
      </c>
      <c r="E615" s="84" t="s">
        <v>1048</v>
      </c>
      <c r="F615" s="84"/>
      <c r="G615" s="87">
        <f t="shared" si="174"/>
        <v>0</v>
      </c>
      <c r="H615" s="87">
        <f t="shared" si="174"/>
        <v>0</v>
      </c>
      <c r="I615" s="87">
        <f t="shared" si="174"/>
        <v>0</v>
      </c>
      <c r="J615" s="177"/>
      <c r="K615" s="198"/>
      <c r="L615" s="198"/>
      <c r="M615" s="198"/>
      <c r="N615" s="198"/>
      <c r="O615" s="198"/>
      <c r="P615" s="198"/>
      <c r="Q615" s="198"/>
      <c r="R615" s="198"/>
    </row>
    <row r="616" spans="1:18" s="3" customFormat="1" ht="26.4" hidden="1">
      <c r="A616" s="82" t="s">
        <v>29</v>
      </c>
      <c r="B616" s="149">
        <v>774</v>
      </c>
      <c r="C616" s="84" t="s">
        <v>25</v>
      </c>
      <c r="D616" s="84" t="s">
        <v>27</v>
      </c>
      <c r="E616" s="84" t="s">
        <v>1048</v>
      </c>
      <c r="F616" s="84" t="s">
        <v>30</v>
      </c>
      <c r="G616" s="87">
        <f t="shared" si="174"/>
        <v>0</v>
      </c>
      <c r="H616" s="87">
        <f t="shared" si="174"/>
        <v>0</v>
      </c>
      <c r="I616" s="87">
        <f t="shared" si="174"/>
        <v>0</v>
      </c>
      <c r="J616" s="177"/>
      <c r="K616" s="198"/>
      <c r="L616" s="198"/>
      <c r="M616" s="198"/>
      <c r="N616" s="198"/>
      <c r="O616" s="198"/>
      <c r="P616" s="198"/>
      <c r="Q616" s="198"/>
      <c r="R616" s="198"/>
    </row>
    <row r="617" spans="1:18" s="3" customFormat="1" hidden="1">
      <c r="A617" s="82" t="s">
        <v>31</v>
      </c>
      <c r="B617" s="149">
        <v>774</v>
      </c>
      <c r="C617" s="84" t="s">
        <v>25</v>
      </c>
      <c r="D617" s="84" t="s">
        <v>27</v>
      </c>
      <c r="E617" s="84" t="s">
        <v>1048</v>
      </c>
      <c r="F617" s="84" t="s">
        <v>32</v>
      </c>
      <c r="G617" s="87">
        <f>'прил 5,'!G773</f>
        <v>0</v>
      </c>
      <c r="H617" s="87">
        <f>'прил 5,'!H773</f>
        <v>0</v>
      </c>
      <c r="I617" s="87">
        <f>'прил 5,'!I773</f>
        <v>0</v>
      </c>
      <c r="J617" s="177"/>
      <c r="K617" s="198"/>
      <c r="L617" s="198"/>
      <c r="M617" s="198"/>
      <c r="N617" s="198"/>
      <c r="O617" s="198"/>
      <c r="P617" s="198"/>
      <c r="Q617" s="198"/>
      <c r="R617" s="198"/>
    </row>
    <row r="618" spans="1:18" s="3" customFormat="1" ht="39.75" hidden="1" customHeight="1">
      <c r="A618" s="82" t="s">
        <v>1052</v>
      </c>
      <c r="B618" s="149">
        <v>774</v>
      </c>
      <c r="C618" s="84" t="s">
        <v>25</v>
      </c>
      <c r="D618" s="84" t="s">
        <v>27</v>
      </c>
      <c r="E618" s="84" t="s">
        <v>1049</v>
      </c>
      <c r="F618" s="84"/>
      <c r="G618" s="87">
        <f t="shared" si="174"/>
        <v>0</v>
      </c>
      <c r="H618" s="87">
        <f t="shared" si="174"/>
        <v>0</v>
      </c>
      <c r="I618" s="87">
        <f t="shared" si="174"/>
        <v>0</v>
      </c>
      <c r="J618" s="177"/>
      <c r="K618" s="198"/>
      <c r="L618" s="198"/>
      <c r="M618" s="198"/>
      <c r="N618" s="198"/>
      <c r="O618" s="198"/>
      <c r="P618" s="198"/>
      <c r="Q618" s="198"/>
      <c r="R618" s="198"/>
    </row>
    <row r="619" spans="1:18" s="3" customFormat="1" ht="26.4" hidden="1">
      <c r="A619" s="82" t="s">
        <v>29</v>
      </c>
      <c r="B619" s="149">
        <v>774</v>
      </c>
      <c r="C619" s="84" t="s">
        <v>25</v>
      </c>
      <c r="D619" s="84" t="s">
        <v>27</v>
      </c>
      <c r="E619" s="84" t="s">
        <v>1049</v>
      </c>
      <c r="F619" s="84" t="s">
        <v>30</v>
      </c>
      <c r="G619" s="87">
        <f t="shared" si="174"/>
        <v>0</v>
      </c>
      <c r="H619" s="87">
        <f t="shared" si="174"/>
        <v>0</v>
      </c>
      <c r="I619" s="87">
        <f t="shared" si="174"/>
        <v>0</v>
      </c>
      <c r="J619" s="177"/>
      <c r="K619" s="198"/>
      <c r="L619" s="198"/>
      <c r="M619" s="198"/>
      <c r="N619" s="198"/>
      <c r="O619" s="198"/>
      <c r="P619" s="198"/>
      <c r="Q619" s="198"/>
      <c r="R619" s="198"/>
    </row>
    <row r="620" spans="1:18" s="3" customFormat="1" hidden="1">
      <c r="A620" s="82" t="s">
        <v>31</v>
      </c>
      <c r="B620" s="149">
        <v>774</v>
      </c>
      <c r="C620" s="84" t="s">
        <v>25</v>
      </c>
      <c r="D620" s="84" t="s">
        <v>27</v>
      </c>
      <c r="E620" s="84" t="s">
        <v>1049</v>
      </c>
      <c r="F620" s="84" t="s">
        <v>32</v>
      </c>
      <c r="G620" s="87">
        <f>'прил 5,'!G776</f>
        <v>0</v>
      </c>
      <c r="H620" s="87">
        <f>'прил 5,'!H776</f>
        <v>0</v>
      </c>
      <c r="I620" s="87">
        <f>'прил 5,'!I776</f>
        <v>0</v>
      </c>
      <c r="J620" s="177"/>
      <c r="K620" s="198"/>
      <c r="L620" s="198"/>
      <c r="M620" s="198"/>
      <c r="N620" s="198"/>
      <c r="O620" s="198"/>
      <c r="P620" s="198"/>
      <c r="Q620" s="198"/>
      <c r="R620" s="198"/>
    </row>
    <row r="621" spans="1:18" s="3" customFormat="1" ht="38.25" hidden="1" customHeight="1">
      <c r="A621" s="82" t="s">
        <v>1065</v>
      </c>
      <c r="B621" s="149">
        <v>774</v>
      </c>
      <c r="C621" s="84" t="s">
        <v>25</v>
      </c>
      <c r="D621" s="84" t="s">
        <v>27</v>
      </c>
      <c r="E621" s="84" t="s">
        <v>1061</v>
      </c>
      <c r="F621" s="84"/>
      <c r="G621" s="87">
        <f t="shared" ref="G621:I622" si="175">G622</f>
        <v>0</v>
      </c>
      <c r="H621" s="87">
        <f t="shared" si="175"/>
        <v>0</v>
      </c>
      <c r="I621" s="87">
        <f t="shared" si="175"/>
        <v>0</v>
      </c>
      <c r="J621" s="177"/>
      <c r="K621" s="198"/>
      <c r="L621" s="198"/>
      <c r="M621" s="198"/>
      <c r="N621" s="198"/>
      <c r="O621" s="198"/>
      <c r="P621" s="198"/>
      <c r="Q621" s="198"/>
      <c r="R621" s="198"/>
    </row>
    <row r="622" spans="1:18" s="3" customFormat="1" ht="26.4" hidden="1">
      <c r="A622" s="82" t="s">
        <v>29</v>
      </c>
      <c r="B622" s="149">
        <v>774</v>
      </c>
      <c r="C622" s="84" t="s">
        <v>25</v>
      </c>
      <c r="D622" s="84" t="s">
        <v>27</v>
      </c>
      <c r="E622" s="84" t="s">
        <v>1061</v>
      </c>
      <c r="F622" s="84" t="s">
        <v>30</v>
      </c>
      <c r="G622" s="87">
        <f t="shared" si="175"/>
        <v>0</v>
      </c>
      <c r="H622" s="87">
        <f t="shared" si="175"/>
        <v>0</v>
      </c>
      <c r="I622" s="87">
        <f t="shared" si="175"/>
        <v>0</v>
      </c>
      <c r="J622" s="177"/>
      <c r="K622" s="198"/>
      <c r="L622" s="198"/>
      <c r="M622" s="198"/>
      <c r="N622" s="198"/>
      <c r="O622" s="198"/>
      <c r="P622" s="198"/>
      <c r="Q622" s="198"/>
      <c r="R622" s="198"/>
    </row>
    <row r="623" spans="1:18" s="3" customFormat="1" hidden="1">
      <c r="A623" s="82" t="s">
        <v>31</v>
      </c>
      <c r="B623" s="149">
        <v>774</v>
      </c>
      <c r="C623" s="84" t="s">
        <v>25</v>
      </c>
      <c r="D623" s="84" t="s">
        <v>27</v>
      </c>
      <c r="E623" s="84" t="s">
        <v>1061</v>
      </c>
      <c r="F623" s="84" t="s">
        <v>32</v>
      </c>
      <c r="G623" s="87">
        <f>'прил 5,'!G779</f>
        <v>0</v>
      </c>
      <c r="H623" s="87">
        <v>0</v>
      </c>
      <c r="I623" s="87">
        <v>0</v>
      </c>
      <c r="J623" s="177"/>
      <c r="K623" s="198"/>
      <c r="L623" s="198"/>
      <c r="M623" s="198"/>
      <c r="N623" s="198"/>
      <c r="O623" s="198"/>
      <c r="P623" s="198"/>
      <c r="Q623" s="198"/>
      <c r="R623" s="198"/>
    </row>
    <row r="624" spans="1:18" ht="39.6" hidden="1">
      <c r="A624" s="16" t="s">
        <v>410</v>
      </c>
      <c r="B624" s="14">
        <v>774</v>
      </c>
      <c r="C624" s="15" t="s">
        <v>25</v>
      </c>
      <c r="D624" s="15" t="s">
        <v>27</v>
      </c>
      <c r="E624" s="84" t="s">
        <v>803</v>
      </c>
      <c r="F624" s="84"/>
      <c r="G624" s="85">
        <f t="shared" ref="G624:I625" si="176">G625</f>
        <v>0</v>
      </c>
      <c r="H624" s="85">
        <f t="shared" si="176"/>
        <v>0</v>
      </c>
      <c r="I624" s="85">
        <f t="shared" si="176"/>
        <v>0</v>
      </c>
    </row>
    <row r="625" spans="1:20" ht="26.4" hidden="1">
      <c r="A625" s="16" t="s">
        <v>29</v>
      </c>
      <c r="B625" s="14">
        <v>774</v>
      </c>
      <c r="C625" s="15" t="s">
        <v>25</v>
      </c>
      <c r="D625" s="15" t="s">
        <v>27</v>
      </c>
      <c r="E625" s="84" t="s">
        <v>803</v>
      </c>
      <c r="F625" s="84" t="s">
        <v>30</v>
      </c>
      <c r="G625" s="85">
        <f t="shared" si="176"/>
        <v>0</v>
      </c>
      <c r="H625" s="85">
        <f t="shared" si="176"/>
        <v>0</v>
      </c>
      <c r="I625" s="85">
        <f t="shared" si="176"/>
        <v>0</v>
      </c>
    </row>
    <row r="626" spans="1:20" hidden="1">
      <c r="A626" s="16" t="s">
        <v>31</v>
      </c>
      <c r="B626" s="14">
        <v>774</v>
      </c>
      <c r="C626" s="15" t="s">
        <v>25</v>
      </c>
      <c r="D626" s="15" t="s">
        <v>27</v>
      </c>
      <c r="E626" s="84" t="s">
        <v>803</v>
      </c>
      <c r="F626" s="84" t="s">
        <v>32</v>
      </c>
      <c r="G626" s="85">
        <f>'прил 5,'!G794</f>
        <v>0</v>
      </c>
      <c r="H626" s="85">
        <f>'прил 5,'!H794</f>
        <v>0</v>
      </c>
      <c r="I626" s="85">
        <f>'прил 5,'!I794</f>
        <v>0</v>
      </c>
    </row>
    <row r="627" spans="1:20" hidden="1">
      <c r="A627" s="16" t="s">
        <v>710</v>
      </c>
      <c r="B627" s="14">
        <v>774</v>
      </c>
      <c r="C627" s="15" t="s">
        <v>25</v>
      </c>
      <c r="D627" s="15" t="s">
        <v>27</v>
      </c>
      <c r="E627" s="84" t="s">
        <v>909</v>
      </c>
      <c r="F627" s="84"/>
      <c r="G627" s="85">
        <f>G628</f>
        <v>0</v>
      </c>
      <c r="H627" s="8">
        <f t="shared" ref="G627:I628" si="177">H628</f>
        <v>0</v>
      </c>
      <c r="I627" s="8">
        <f t="shared" si="177"/>
        <v>0</v>
      </c>
      <c r="J627" s="1"/>
    </row>
    <row r="628" spans="1:20" ht="26.4" hidden="1">
      <c r="A628" s="16" t="s">
        <v>29</v>
      </c>
      <c r="B628" s="14">
        <v>774</v>
      </c>
      <c r="C628" s="15" t="s">
        <v>25</v>
      </c>
      <c r="D628" s="15" t="s">
        <v>27</v>
      </c>
      <c r="E628" s="84" t="s">
        <v>909</v>
      </c>
      <c r="F628" s="84" t="s">
        <v>30</v>
      </c>
      <c r="G628" s="85">
        <f t="shared" si="177"/>
        <v>0</v>
      </c>
      <c r="H628" s="8">
        <f t="shared" si="177"/>
        <v>0</v>
      </c>
      <c r="I628" s="8">
        <f t="shared" si="177"/>
        <v>0</v>
      </c>
      <c r="J628" s="1"/>
    </row>
    <row r="629" spans="1:20" hidden="1">
      <c r="A629" s="16" t="s">
        <v>31</v>
      </c>
      <c r="B629" s="14">
        <v>774</v>
      </c>
      <c r="C629" s="15" t="s">
        <v>25</v>
      </c>
      <c r="D629" s="15" t="s">
        <v>27</v>
      </c>
      <c r="E629" s="84" t="s">
        <v>909</v>
      </c>
      <c r="F629" s="84" t="s">
        <v>32</v>
      </c>
      <c r="G629" s="85">
        <f>'прил 5,'!G797</f>
        <v>0</v>
      </c>
      <c r="H629" s="8">
        <f>'прил 5,'!H797</f>
        <v>0</v>
      </c>
      <c r="I629" s="8">
        <v>0</v>
      </c>
      <c r="J629" s="1"/>
    </row>
    <row r="630" spans="1:20" s="3" customFormat="1" hidden="1">
      <c r="A630" s="16" t="s">
        <v>426</v>
      </c>
      <c r="B630" s="14">
        <v>774</v>
      </c>
      <c r="C630" s="15" t="s">
        <v>25</v>
      </c>
      <c r="D630" s="15" t="s">
        <v>18</v>
      </c>
      <c r="E630" s="84" t="s">
        <v>425</v>
      </c>
      <c r="F630" s="84"/>
      <c r="G630" s="87">
        <f>G631</f>
        <v>0</v>
      </c>
      <c r="H630" s="70">
        <f>H631</f>
        <v>0</v>
      </c>
      <c r="I630" s="70">
        <f>I631</f>
        <v>0</v>
      </c>
      <c r="J630" s="111"/>
      <c r="P630" s="111"/>
      <c r="Q630" s="111"/>
      <c r="R630" s="111"/>
      <c r="S630" s="111"/>
      <c r="T630" s="111"/>
    </row>
    <row r="631" spans="1:20" s="3" customFormat="1" hidden="1">
      <c r="A631" s="16" t="s">
        <v>31</v>
      </c>
      <c r="B631" s="14">
        <v>774</v>
      </c>
      <c r="C631" s="15" t="s">
        <v>25</v>
      </c>
      <c r="D631" s="15" t="s">
        <v>18</v>
      </c>
      <c r="E631" s="84" t="s">
        <v>425</v>
      </c>
      <c r="F631" s="84" t="s">
        <v>32</v>
      </c>
      <c r="G631" s="87"/>
      <c r="H631" s="70">
        <f>'прил 5,'!H566</f>
        <v>0</v>
      </c>
      <c r="I631" s="70">
        <f>'прил 5,'!I566</f>
        <v>0</v>
      </c>
      <c r="J631" s="111"/>
      <c r="P631" s="111"/>
      <c r="Q631" s="111"/>
      <c r="R631" s="111"/>
      <c r="S631" s="111"/>
      <c r="T631" s="111"/>
    </row>
    <row r="632" spans="1:20" ht="25.5" hidden="1" customHeight="1">
      <c r="A632" s="16" t="s">
        <v>751</v>
      </c>
      <c r="B632" s="14">
        <v>774</v>
      </c>
      <c r="C632" s="15" t="s">
        <v>25</v>
      </c>
      <c r="D632" s="15" t="s">
        <v>18</v>
      </c>
      <c r="E632" s="15" t="s">
        <v>750</v>
      </c>
      <c r="F632" s="14"/>
      <c r="G632" s="70">
        <f t="shared" ref="G632:I633" si="178">G633</f>
        <v>0</v>
      </c>
      <c r="H632" s="70">
        <f t="shared" si="178"/>
        <v>0</v>
      </c>
      <c r="I632" s="70">
        <f t="shared" si="178"/>
        <v>0</v>
      </c>
      <c r="J632" s="1"/>
    </row>
    <row r="633" spans="1:20" ht="25.5" hidden="1" customHeight="1">
      <c r="A633" s="16" t="s">
        <v>29</v>
      </c>
      <c r="B633" s="14">
        <v>774</v>
      </c>
      <c r="C633" s="15" t="s">
        <v>25</v>
      </c>
      <c r="D633" s="15" t="s">
        <v>18</v>
      </c>
      <c r="E633" s="15" t="s">
        <v>750</v>
      </c>
      <c r="F633" s="15" t="s">
        <v>30</v>
      </c>
      <c r="G633" s="70">
        <f t="shared" si="178"/>
        <v>0</v>
      </c>
      <c r="H633" s="70">
        <f t="shared" si="178"/>
        <v>0</v>
      </c>
      <c r="I633" s="70">
        <f t="shared" si="178"/>
        <v>0</v>
      </c>
      <c r="J633" s="1"/>
    </row>
    <row r="634" spans="1:20" ht="25.5" hidden="1" customHeight="1">
      <c r="A634" s="16" t="s">
        <v>31</v>
      </c>
      <c r="B634" s="14">
        <v>774</v>
      </c>
      <c r="C634" s="15" t="s">
        <v>25</v>
      </c>
      <c r="D634" s="15" t="s">
        <v>18</v>
      </c>
      <c r="E634" s="15" t="s">
        <v>750</v>
      </c>
      <c r="F634" s="15" t="s">
        <v>32</v>
      </c>
      <c r="G634" s="70"/>
      <c r="H634" s="70"/>
      <c r="I634" s="70"/>
      <c r="J634" s="1"/>
    </row>
    <row r="635" spans="1:20" s="3" customFormat="1" ht="38.25" hidden="1" customHeight="1">
      <c r="A635" s="16" t="s">
        <v>706</v>
      </c>
      <c r="B635" s="14">
        <v>774</v>
      </c>
      <c r="C635" s="15" t="s">
        <v>25</v>
      </c>
      <c r="D635" s="15" t="s">
        <v>27</v>
      </c>
      <c r="E635" s="84" t="s">
        <v>705</v>
      </c>
      <c r="F635" s="84"/>
      <c r="G635" s="87">
        <f t="shared" ref="G635:I636" si="179">G636</f>
        <v>0</v>
      </c>
      <c r="H635" s="70">
        <f t="shared" si="179"/>
        <v>0</v>
      </c>
      <c r="I635" s="70">
        <f t="shared" si="179"/>
        <v>0</v>
      </c>
      <c r="P635" s="111"/>
      <c r="Q635" s="111"/>
      <c r="R635" s="111"/>
      <c r="S635" s="111"/>
      <c r="T635" s="111"/>
    </row>
    <row r="636" spans="1:20" s="3" customFormat="1" ht="26.4" hidden="1">
      <c r="A636" s="16" t="s">
        <v>29</v>
      </c>
      <c r="B636" s="14">
        <v>774</v>
      </c>
      <c r="C636" s="15" t="s">
        <v>25</v>
      </c>
      <c r="D636" s="15" t="s">
        <v>27</v>
      </c>
      <c r="E636" s="84" t="s">
        <v>705</v>
      </c>
      <c r="F636" s="84" t="s">
        <v>30</v>
      </c>
      <c r="G636" s="87">
        <f t="shared" si="179"/>
        <v>0</v>
      </c>
      <c r="H636" s="70">
        <f t="shared" si="179"/>
        <v>0</v>
      </c>
      <c r="I636" s="70">
        <f t="shared" si="179"/>
        <v>0</v>
      </c>
      <c r="P636" s="111"/>
      <c r="Q636" s="111"/>
      <c r="R636" s="111"/>
      <c r="S636" s="111"/>
      <c r="T636" s="111"/>
    </row>
    <row r="637" spans="1:20" s="3" customFormat="1" hidden="1">
      <c r="A637" s="16" t="s">
        <v>31</v>
      </c>
      <c r="B637" s="14">
        <v>774</v>
      </c>
      <c r="C637" s="15" t="s">
        <v>25</v>
      </c>
      <c r="D637" s="15" t="s">
        <v>27</v>
      </c>
      <c r="E637" s="84" t="s">
        <v>705</v>
      </c>
      <c r="F637" s="84" t="s">
        <v>32</v>
      </c>
      <c r="G637" s="87">
        <f>'прил 5,'!G749</f>
        <v>0</v>
      </c>
      <c r="H637" s="70">
        <v>0</v>
      </c>
      <c r="I637" s="70">
        <v>0</v>
      </c>
      <c r="P637" s="111"/>
      <c r="Q637" s="111"/>
      <c r="R637" s="111"/>
      <c r="S637" s="111"/>
      <c r="T637" s="111"/>
    </row>
    <row r="638" spans="1:20" s="3" customFormat="1" ht="33.75" hidden="1" customHeight="1">
      <c r="A638" s="16" t="s">
        <v>707</v>
      </c>
      <c r="B638" s="14">
        <v>774</v>
      </c>
      <c r="C638" s="15" t="s">
        <v>25</v>
      </c>
      <c r="D638" s="15" t="s">
        <v>18</v>
      </c>
      <c r="E638" s="15" t="s">
        <v>709</v>
      </c>
      <c r="F638" s="15"/>
      <c r="G638" s="70">
        <f>G639</f>
        <v>0</v>
      </c>
      <c r="H638" s="70">
        <f>H640</f>
        <v>0</v>
      </c>
      <c r="I638" s="70">
        <f>I640</f>
        <v>0</v>
      </c>
      <c r="P638" s="111"/>
      <c r="Q638" s="111"/>
      <c r="R638" s="111"/>
      <c r="S638" s="111"/>
      <c r="T638" s="111"/>
    </row>
    <row r="639" spans="1:20" s="3" customFormat="1" ht="33.75" hidden="1" customHeight="1">
      <c r="A639" s="16" t="s">
        <v>29</v>
      </c>
      <c r="B639" s="14"/>
      <c r="C639" s="15"/>
      <c r="D639" s="15"/>
      <c r="E639" s="15" t="s">
        <v>709</v>
      </c>
      <c r="F639" s="15" t="s">
        <v>30</v>
      </c>
      <c r="G639" s="70">
        <f>G640</f>
        <v>0</v>
      </c>
      <c r="H639" s="70"/>
      <c r="I639" s="70"/>
      <c r="P639" s="111"/>
      <c r="Q639" s="111"/>
      <c r="R639" s="111"/>
      <c r="S639" s="111"/>
      <c r="T639" s="111"/>
    </row>
    <row r="640" spans="1:20" s="3" customFormat="1" hidden="1">
      <c r="A640" s="16" t="s">
        <v>31</v>
      </c>
      <c r="B640" s="14">
        <v>774</v>
      </c>
      <c r="C640" s="15" t="s">
        <v>25</v>
      </c>
      <c r="D640" s="15" t="s">
        <v>18</v>
      </c>
      <c r="E640" s="15" t="s">
        <v>709</v>
      </c>
      <c r="F640" s="15" t="s">
        <v>32</v>
      </c>
      <c r="G640" s="70">
        <f>'прил 5,'!G611</f>
        <v>0</v>
      </c>
      <c r="H640" s="70">
        <v>0</v>
      </c>
      <c r="I640" s="70">
        <v>0</v>
      </c>
      <c r="P640" s="111"/>
      <c r="Q640" s="111"/>
      <c r="R640" s="111"/>
      <c r="S640" s="111"/>
      <c r="T640" s="111"/>
    </row>
    <row r="641" spans="1:20" s="3" customFormat="1" ht="26.4">
      <c r="A641" s="82" t="s">
        <v>1092</v>
      </c>
      <c r="B641" s="149">
        <v>774</v>
      </c>
      <c r="C641" s="84" t="s">
        <v>25</v>
      </c>
      <c r="D641" s="84" t="s">
        <v>27</v>
      </c>
      <c r="E641" s="84" t="s">
        <v>1093</v>
      </c>
      <c r="F641" s="84"/>
      <c r="G641" s="87">
        <f t="shared" ref="G641:I642" si="180">G642</f>
        <v>19714160</v>
      </c>
      <c r="H641" s="87">
        <f t="shared" si="180"/>
        <v>0</v>
      </c>
      <c r="I641" s="87">
        <f t="shared" si="180"/>
        <v>0</v>
      </c>
      <c r="J641" s="177"/>
      <c r="K641" s="198"/>
      <c r="L641" s="198"/>
      <c r="M641" s="198"/>
      <c r="N641" s="198"/>
      <c r="O641" s="198"/>
      <c r="P641" s="198"/>
      <c r="Q641" s="198"/>
      <c r="R641" s="198"/>
    </row>
    <row r="642" spans="1:20" s="3" customFormat="1" ht="26.4">
      <c r="A642" s="82" t="s">
        <v>29</v>
      </c>
      <c r="B642" s="149">
        <v>774</v>
      </c>
      <c r="C642" s="84" t="s">
        <v>25</v>
      </c>
      <c r="D642" s="84" t="s">
        <v>27</v>
      </c>
      <c r="E642" s="84" t="s">
        <v>1093</v>
      </c>
      <c r="F642" s="84" t="s">
        <v>30</v>
      </c>
      <c r="G642" s="87">
        <f t="shared" si="180"/>
        <v>19714160</v>
      </c>
      <c r="H642" s="87">
        <f t="shared" si="180"/>
        <v>0</v>
      </c>
      <c r="I642" s="87">
        <f t="shared" si="180"/>
        <v>0</v>
      </c>
      <c r="J642" s="177"/>
      <c r="K642" s="198"/>
      <c r="L642" s="198"/>
      <c r="M642" s="198"/>
      <c r="N642" s="198"/>
      <c r="O642" s="198"/>
      <c r="P642" s="198"/>
      <c r="Q642" s="198"/>
      <c r="R642" s="198"/>
    </row>
    <row r="643" spans="1:20" s="3" customFormat="1">
      <c r="A643" s="82" t="s">
        <v>31</v>
      </c>
      <c r="B643" s="149">
        <v>774</v>
      </c>
      <c r="C643" s="84" t="s">
        <v>25</v>
      </c>
      <c r="D643" s="84" t="s">
        <v>27</v>
      </c>
      <c r="E643" s="84" t="s">
        <v>1093</v>
      </c>
      <c r="F643" s="84" t="s">
        <v>32</v>
      </c>
      <c r="G643" s="87">
        <f>'прил 5,'!G800</f>
        <v>19714160</v>
      </c>
      <c r="H643" s="87">
        <f>'прил 5,'!H800</f>
        <v>0</v>
      </c>
      <c r="I643" s="87">
        <f>'прил 5,'!I800</f>
        <v>0</v>
      </c>
      <c r="J643" s="177"/>
      <c r="K643" s="198"/>
      <c r="L643" s="198"/>
      <c r="M643" s="198"/>
      <c r="N643" s="198"/>
      <c r="O643" s="198"/>
      <c r="P643" s="198"/>
      <c r="Q643" s="198"/>
      <c r="R643" s="198"/>
    </row>
    <row r="644" spans="1:20" s="18" customFormat="1" ht="21.75" customHeight="1">
      <c r="A644" s="13" t="s">
        <v>118</v>
      </c>
      <c r="B644" s="15" t="s">
        <v>50</v>
      </c>
      <c r="C644" s="15" t="s">
        <v>25</v>
      </c>
      <c r="D644" s="15" t="s">
        <v>25</v>
      </c>
      <c r="E644" s="15" t="s">
        <v>188</v>
      </c>
      <c r="F644" s="15"/>
      <c r="G644" s="70">
        <f>G647+G667+G670+G671+G648+G651+G674+G679+G684+G689+G692+G654+G695</f>
        <v>6471604.9199999999</v>
      </c>
      <c r="H644" s="70">
        <f t="shared" ref="H644:I644" si="181">H647+H667+H670+H671+H648+H651+H674+H679+H684+H689+H692+H654+H695</f>
        <v>5670475.4000000004</v>
      </c>
      <c r="I644" s="70">
        <f t="shared" si="181"/>
        <v>5877303.2400000002</v>
      </c>
      <c r="J644" s="17"/>
      <c r="P644" s="17"/>
      <c r="Q644" s="17"/>
      <c r="R644" s="17"/>
      <c r="S644" s="17"/>
      <c r="T644" s="17"/>
    </row>
    <row r="645" spans="1:20" s="18" customFormat="1" ht="72.75" customHeight="1">
      <c r="A645" s="104" t="s">
        <v>1072</v>
      </c>
      <c r="B645" s="15" t="s">
        <v>93</v>
      </c>
      <c r="C645" s="15" t="s">
        <v>25</v>
      </c>
      <c r="D645" s="15" t="s">
        <v>25</v>
      </c>
      <c r="E645" s="15" t="s">
        <v>189</v>
      </c>
      <c r="F645" s="15"/>
      <c r="G645" s="70">
        <f t="shared" ref="G645:I646" si="182">G646</f>
        <v>4971604.92</v>
      </c>
      <c r="H645" s="70">
        <f t="shared" si="182"/>
        <v>5170475.4000000004</v>
      </c>
      <c r="I645" s="70">
        <f t="shared" si="182"/>
        <v>5377303.2400000002</v>
      </c>
      <c r="J645" s="17"/>
      <c r="P645" s="17"/>
      <c r="Q645" s="17"/>
      <c r="R645" s="17"/>
      <c r="S645" s="17"/>
      <c r="T645" s="17"/>
    </row>
    <row r="646" spans="1:20" s="18" customFormat="1" ht="33" customHeight="1">
      <c r="A646" s="16" t="s">
        <v>29</v>
      </c>
      <c r="B646" s="15" t="s">
        <v>93</v>
      </c>
      <c r="C646" s="15" t="s">
        <v>25</v>
      </c>
      <c r="D646" s="15" t="s">
        <v>25</v>
      </c>
      <c r="E646" s="15" t="s">
        <v>189</v>
      </c>
      <c r="F646" s="15" t="s">
        <v>30</v>
      </c>
      <c r="G646" s="70">
        <f t="shared" si="182"/>
        <v>4971604.92</v>
      </c>
      <c r="H646" s="70">
        <f t="shared" si="182"/>
        <v>5170475.4000000004</v>
      </c>
      <c r="I646" s="70">
        <f t="shared" si="182"/>
        <v>5377303.2400000002</v>
      </c>
      <c r="J646" s="17"/>
      <c r="P646" s="17"/>
      <c r="Q646" s="17"/>
      <c r="R646" s="17"/>
      <c r="S646" s="17"/>
      <c r="T646" s="17"/>
    </row>
    <row r="647" spans="1:20" s="18" customFormat="1">
      <c r="A647" s="16" t="s">
        <v>31</v>
      </c>
      <c r="B647" s="15" t="s">
        <v>93</v>
      </c>
      <c r="C647" s="15" t="s">
        <v>25</v>
      </c>
      <c r="D647" s="15" t="s">
        <v>25</v>
      </c>
      <c r="E647" s="15" t="s">
        <v>189</v>
      </c>
      <c r="F647" s="15" t="s">
        <v>32</v>
      </c>
      <c r="G647" s="70">
        <f>'прил 5,'!G995+'прил 5,'!G112</f>
        <v>4971604.92</v>
      </c>
      <c r="H647" s="70">
        <f>'прил 5,'!H995+'прил 5,'!H112</f>
        <v>5170475.4000000004</v>
      </c>
      <c r="I647" s="70">
        <f>'прил 5,'!I995+'прил 5,'!I112</f>
        <v>5377303.2400000002</v>
      </c>
      <c r="J647" s="17"/>
      <c r="P647" s="17"/>
      <c r="Q647" s="17"/>
      <c r="R647" s="17"/>
      <c r="S647" s="17"/>
      <c r="T647" s="17"/>
    </row>
    <row r="648" spans="1:20" s="18" customFormat="1" ht="26.4" hidden="1">
      <c r="A648" s="16" t="s">
        <v>636</v>
      </c>
      <c r="B648" s="15" t="s">
        <v>93</v>
      </c>
      <c r="C648" s="15" t="s">
        <v>25</v>
      </c>
      <c r="D648" s="15" t="s">
        <v>25</v>
      </c>
      <c r="E648" s="15" t="s">
        <v>635</v>
      </c>
      <c r="F648" s="15"/>
      <c r="G648" s="70">
        <f>G649</f>
        <v>0</v>
      </c>
      <c r="H648" s="70">
        <f>H649</f>
        <v>0</v>
      </c>
      <c r="I648" s="70">
        <f>I649</f>
        <v>0</v>
      </c>
      <c r="P648" s="17"/>
      <c r="Q648" s="17"/>
      <c r="R648" s="17"/>
      <c r="S648" s="17"/>
      <c r="T648" s="17"/>
    </row>
    <row r="649" spans="1:20" s="18" customFormat="1" ht="26.4" hidden="1">
      <c r="A649" s="16" t="s">
        <v>29</v>
      </c>
      <c r="B649" s="15" t="s">
        <v>93</v>
      </c>
      <c r="C649" s="15" t="s">
        <v>25</v>
      </c>
      <c r="D649" s="15" t="s">
        <v>25</v>
      </c>
      <c r="E649" s="15" t="s">
        <v>635</v>
      </c>
      <c r="F649" s="15" t="s">
        <v>30</v>
      </c>
      <c r="G649" s="70">
        <f>G650</f>
        <v>0</v>
      </c>
      <c r="H649" s="70"/>
      <c r="I649" s="70"/>
      <c r="P649" s="17"/>
      <c r="Q649" s="17"/>
      <c r="R649" s="17"/>
      <c r="S649" s="17"/>
      <c r="T649" s="17"/>
    </row>
    <row r="650" spans="1:20" s="18" customFormat="1" hidden="1">
      <c r="A650" s="16" t="s">
        <v>31</v>
      </c>
      <c r="B650" s="15" t="s">
        <v>93</v>
      </c>
      <c r="C650" s="15" t="s">
        <v>25</v>
      </c>
      <c r="D650" s="15" t="s">
        <v>25</v>
      </c>
      <c r="E650" s="15" t="s">
        <v>635</v>
      </c>
      <c r="F650" s="15" t="s">
        <v>32</v>
      </c>
      <c r="G650" s="70">
        <f>'прил 5,'!G1001</f>
        <v>0</v>
      </c>
      <c r="H650" s="70">
        <f>H651</f>
        <v>0</v>
      </c>
      <c r="I650" s="70">
        <f>I651</f>
        <v>0</v>
      </c>
      <c r="P650" s="17"/>
      <c r="Q650" s="17"/>
      <c r="R650" s="17"/>
      <c r="S650" s="17"/>
      <c r="T650" s="17"/>
    </row>
    <row r="651" spans="1:20" s="3" customFormat="1" ht="26.4" hidden="1">
      <c r="A651" s="16" t="s">
        <v>297</v>
      </c>
      <c r="B651" s="14">
        <v>774</v>
      </c>
      <c r="C651" s="15" t="s">
        <v>25</v>
      </c>
      <c r="D651" s="15" t="s">
        <v>25</v>
      </c>
      <c r="E651" s="15" t="s">
        <v>569</v>
      </c>
      <c r="F651" s="15"/>
      <c r="G651" s="70">
        <f t="shared" ref="G651:I652" si="183">G652</f>
        <v>0</v>
      </c>
      <c r="H651" s="70">
        <f t="shared" si="183"/>
        <v>0</v>
      </c>
      <c r="I651" s="70">
        <f t="shared" si="183"/>
        <v>0</v>
      </c>
      <c r="J651" s="177"/>
      <c r="K651" s="198"/>
      <c r="L651" s="198"/>
      <c r="M651" s="198"/>
      <c r="N651" s="198"/>
      <c r="O651" s="198"/>
      <c r="P651" s="198"/>
      <c r="Q651" s="198"/>
      <c r="R651" s="198"/>
    </row>
    <row r="652" spans="1:20" s="3" customFormat="1" ht="26.4" hidden="1">
      <c r="A652" s="16" t="s">
        <v>29</v>
      </c>
      <c r="B652" s="14">
        <v>774</v>
      </c>
      <c r="C652" s="15" t="s">
        <v>25</v>
      </c>
      <c r="D652" s="15" t="s">
        <v>25</v>
      </c>
      <c r="E652" s="15" t="s">
        <v>569</v>
      </c>
      <c r="F652" s="15" t="s">
        <v>30</v>
      </c>
      <c r="G652" s="70">
        <f t="shared" si="183"/>
        <v>0</v>
      </c>
      <c r="H652" s="70">
        <f t="shared" si="183"/>
        <v>0</v>
      </c>
      <c r="I652" s="70">
        <f t="shared" si="183"/>
        <v>0</v>
      </c>
      <c r="J652" s="177"/>
      <c r="K652" s="198"/>
      <c r="L652" s="198"/>
      <c r="M652" s="198"/>
      <c r="N652" s="198"/>
      <c r="O652" s="198"/>
      <c r="P652" s="198"/>
      <c r="Q652" s="198"/>
      <c r="R652" s="198"/>
    </row>
    <row r="653" spans="1:20" s="3" customFormat="1" hidden="1">
      <c r="A653" s="16" t="s">
        <v>31</v>
      </c>
      <c r="B653" s="14">
        <v>774</v>
      </c>
      <c r="C653" s="15" t="s">
        <v>25</v>
      </c>
      <c r="D653" s="15" t="s">
        <v>25</v>
      </c>
      <c r="E653" s="15" t="s">
        <v>569</v>
      </c>
      <c r="F653" s="15" t="s">
        <v>32</v>
      </c>
      <c r="G653" s="70"/>
      <c r="H653" s="70">
        <v>0</v>
      </c>
      <c r="I653" s="70">
        <v>0</v>
      </c>
      <c r="J653" s="177"/>
      <c r="K653" s="198"/>
      <c r="L653" s="198"/>
      <c r="M653" s="198"/>
      <c r="N653" s="198"/>
      <c r="O653" s="198"/>
      <c r="P653" s="198"/>
      <c r="Q653" s="198"/>
      <c r="R653" s="198"/>
    </row>
    <row r="654" spans="1:20" s="3" customFormat="1" ht="52.8" hidden="1">
      <c r="A654" s="16" t="s">
        <v>422</v>
      </c>
      <c r="B654" s="14">
        <v>774</v>
      </c>
      <c r="C654" s="15" t="s">
        <v>25</v>
      </c>
      <c r="D654" s="15" t="s">
        <v>25</v>
      </c>
      <c r="E654" s="15" t="s">
        <v>421</v>
      </c>
      <c r="F654" s="15"/>
      <c r="G654" s="70">
        <f t="shared" ref="G654:I655" si="184">G655</f>
        <v>0</v>
      </c>
      <c r="H654" s="70">
        <f t="shared" si="184"/>
        <v>0</v>
      </c>
      <c r="I654" s="70">
        <f t="shared" si="184"/>
        <v>0</v>
      </c>
      <c r="J654" s="177"/>
      <c r="K654" s="198"/>
      <c r="L654" s="198"/>
      <c r="M654" s="198"/>
      <c r="N654" s="198"/>
      <c r="O654" s="198"/>
      <c r="P654" s="198"/>
      <c r="Q654" s="198"/>
      <c r="R654" s="198"/>
    </row>
    <row r="655" spans="1:20" s="3" customFormat="1" ht="26.4" hidden="1">
      <c r="A655" s="16" t="s">
        <v>29</v>
      </c>
      <c r="B655" s="14">
        <v>774</v>
      </c>
      <c r="C655" s="15" t="s">
        <v>25</v>
      </c>
      <c r="D655" s="15" t="s">
        <v>25</v>
      </c>
      <c r="E655" s="15" t="s">
        <v>421</v>
      </c>
      <c r="F655" s="15" t="s">
        <v>30</v>
      </c>
      <c r="G655" s="70">
        <f t="shared" si="184"/>
        <v>0</v>
      </c>
      <c r="H655" s="70">
        <f t="shared" si="184"/>
        <v>0</v>
      </c>
      <c r="I655" s="70">
        <f t="shared" si="184"/>
        <v>0</v>
      </c>
      <c r="J655" s="177"/>
      <c r="K655" s="198"/>
      <c r="L655" s="198"/>
      <c r="M655" s="198"/>
      <c r="N655" s="198"/>
      <c r="O655" s="198"/>
      <c r="P655" s="198"/>
      <c r="Q655" s="198"/>
      <c r="R655" s="198"/>
    </row>
    <row r="656" spans="1:20" s="3" customFormat="1" hidden="1">
      <c r="A656" s="16" t="s">
        <v>31</v>
      </c>
      <c r="B656" s="14">
        <v>774</v>
      </c>
      <c r="C656" s="15" t="s">
        <v>25</v>
      </c>
      <c r="D656" s="15" t="s">
        <v>25</v>
      </c>
      <c r="E656" s="15" t="s">
        <v>421</v>
      </c>
      <c r="F656" s="15" t="s">
        <v>32</v>
      </c>
      <c r="G656" s="70">
        <f>'прил 5,'!G1011</f>
        <v>0</v>
      </c>
      <c r="H656" s="70">
        <f>'прил 5,'!H1011</f>
        <v>0</v>
      </c>
      <c r="I656" s="70">
        <f>'прил 5,'!I1011</f>
        <v>0</v>
      </c>
      <c r="J656" s="177"/>
      <c r="K656" s="198"/>
      <c r="L656" s="198"/>
      <c r="M656" s="198"/>
      <c r="N656" s="198"/>
      <c r="O656" s="198"/>
      <c r="P656" s="198"/>
      <c r="Q656" s="198"/>
      <c r="R656" s="198"/>
    </row>
    <row r="657" spans="1:20" s="18" customFormat="1" ht="75" customHeight="1">
      <c r="A657" s="13" t="s">
        <v>128</v>
      </c>
      <c r="B657" s="15" t="s">
        <v>93</v>
      </c>
      <c r="C657" s="15" t="s">
        <v>25</v>
      </c>
      <c r="D657" s="15" t="s">
        <v>25</v>
      </c>
      <c r="E657" s="15" t="s">
        <v>190</v>
      </c>
      <c r="F657" s="15"/>
      <c r="G657" s="70">
        <f>G658+G664+G660+G663+G666</f>
        <v>500000</v>
      </c>
      <c r="H657" s="70">
        <f t="shared" ref="H657:I657" si="185">H658+H664+H660+H663+H666</f>
        <v>500000</v>
      </c>
      <c r="I657" s="70">
        <f t="shared" si="185"/>
        <v>500000</v>
      </c>
      <c r="J657" s="17"/>
      <c r="P657" s="17"/>
      <c r="Q657" s="17"/>
      <c r="R657" s="17"/>
      <c r="S657" s="17"/>
      <c r="T657" s="17"/>
    </row>
    <row r="658" spans="1:20" s="18" customFormat="1" ht="26.4" hidden="1">
      <c r="A658" s="16" t="s">
        <v>35</v>
      </c>
      <c r="B658" s="15" t="s">
        <v>93</v>
      </c>
      <c r="C658" s="15" t="s">
        <v>25</v>
      </c>
      <c r="D658" s="15" t="s">
        <v>25</v>
      </c>
      <c r="E658" s="15" t="s">
        <v>190</v>
      </c>
      <c r="F658" s="15" t="s">
        <v>36</v>
      </c>
      <c r="G658" s="70">
        <f>G659</f>
        <v>0</v>
      </c>
      <c r="H658" s="87">
        <f>H659</f>
        <v>0</v>
      </c>
      <c r="I658" s="87">
        <f>I659</f>
        <v>0</v>
      </c>
      <c r="J658" s="17"/>
      <c r="P658" s="17"/>
      <c r="Q658" s="17"/>
      <c r="R658" s="17"/>
      <c r="S658" s="17"/>
      <c r="T658" s="17"/>
    </row>
    <row r="659" spans="1:20" s="18" customFormat="1" ht="26.4" hidden="1">
      <c r="A659" s="16" t="s">
        <v>37</v>
      </c>
      <c r="B659" s="15" t="s">
        <v>93</v>
      </c>
      <c r="C659" s="15" t="s">
        <v>25</v>
      </c>
      <c r="D659" s="15" t="s">
        <v>25</v>
      </c>
      <c r="E659" s="15" t="s">
        <v>190</v>
      </c>
      <c r="F659" s="15" t="s">
        <v>38</v>
      </c>
      <c r="G659" s="70">
        <f>'прил 5,'!G1000</f>
        <v>0</v>
      </c>
      <c r="H659" s="87">
        <f>'прил 5,'!AH1000</f>
        <v>0</v>
      </c>
      <c r="I659" s="87">
        <f>'прил 5,'!AI1000</f>
        <v>0</v>
      </c>
      <c r="J659" s="17"/>
      <c r="P659" s="17"/>
      <c r="Q659" s="17"/>
      <c r="R659" s="17"/>
      <c r="S659" s="17"/>
      <c r="T659" s="17"/>
    </row>
    <row r="660" spans="1:20" s="18" customFormat="1" ht="14.25" hidden="1" customHeight="1">
      <c r="A660" s="16" t="s">
        <v>147</v>
      </c>
      <c r="B660" s="15" t="s">
        <v>93</v>
      </c>
      <c r="C660" s="15" t="s">
        <v>25</v>
      </c>
      <c r="D660" s="15" t="s">
        <v>25</v>
      </c>
      <c r="E660" s="15" t="s">
        <v>190</v>
      </c>
      <c r="F660" s="15" t="s">
        <v>148</v>
      </c>
      <c r="G660" s="70">
        <f>G661</f>
        <v>0</v>
      </c>
      <c r="H660" s="87">
        <f>H661</f>
        <v>0</v>
      </c>
      <c r="I660" s="87">
        <f>I661</f>
        <v>0</v>
      </c>
      <c r="J660" s="17"/>
      <c r="P660" s="17"/>
      <c r="Q660" s="17"/>
      <c r="R660" s="17"/>
      <c r="S660" s="17"/>
      <c r="T660" s="17"/>
    </row>
    <row r="661" spans="1:20" s="18" customFormat="1" ht="27" hidden="1" customHeight="1">
      <c r="A661" s="16" t="s">
        <v>149</v>
      </c>
      <c r="B661" s="15" t="s">
        <v>93</v>
      </c>
      <c r="C661" s="15" t="s">
        <v>25</v>
      </c>
      <c r="D661" s="15" t="s">
        <v>25</v>
      </c>
      <c r="E661" s="15" t="s">
        <v>190</v>
      </c>
      <c r="F661" s="15" t="s">
        <v>150</v>
      </c>
      <c r="G661" s="70"/>
      <c r="H661" s="87"/>
      <c r="I661" s="87"/>
      <c r="J661" s="17"/>
      <c r="P661" s="17"/>
      <c r="Q661" s="17"/>
      <c r="R661" s="17"/>
      <c r="S661" s="17"/>
      <c r="T661" s="17"/>
    </row>
    <row r="662" spans="1:20" s="18" customFormat="1" hidden="1">
      <c r="A662" s="16" t="s">
        <v>147</v>
      </c>
      <c r="B662" s="15" t="s">
        <v>93</v>
      </c>
      <c r="C662" s="15" t="s">
        <v>25</v>
      </c>
      <c r="D662" s="15" t="s">
        <v>25</v>
      </c>
      <c r="E662" s="15" t="s">
        <v>190</v>
      </c>
      <c r="F662" s="15" t="s">
        <v>148</v>
      </c>
      <c r="G662" s="70">
        <f>G663</f>
        <v>0</v>
      </c>
      <c r="H662" s="87">
        <f>H663</f>
        <v>0</v>
      </c>
      <c r="I662" s="87">
        <f>I663</f>
        <v>0</v>
      </c>
      <c r="J662" s="17"/>
      <c r="P662" s="17"/>
      <c r="Q662" s="17"/>
      <c r="R662" s="17"/>
      <c r="S662" s="17"/>
      <c r="T662" s="17"/>
    </row>
    <row r="663" spans="1:20" s="18" customFormat="1" ht="26.4" hidden="1">
      <c r="A663" s="16" t="s">
        <v>149</v>
      </c>
      <c r="B663" s="15" t="s">
        <v>93</v>
      </c>
      <c r="C663" s="15" t="s">
        <v>25</v>
      </c>
      <c r="D663" s="15" t="s">
        <v>25</v>
      </c>
      <c r="E663" s="15" t="s">
        <v>190</v>
      </c>
      <c r="F663" s="15" t="s">
        <v>150</v>
      </c>
      <c r="G663" s="70">
        <f>'прил 5,'!G1002</f>
        <v>0</v>
      </c>
      <c r="H663" s="87">
        <f>'прил 5,'!AH1002</f>
        <v>0</v>
      </c>
      <c r="I663" s="87">
        <f>'прил 5,'!AI1002</f>
        <v>0</v>
      </c>
      <c r="J663" s="17"/>
      <c r="P663" s="17"/>
      <c r="Q663" s="17"/>
      <c r="R663" s="17"/>
      <c r="S663" s="17"/>
      <c r="T663" s="17"/>
    </row>
    <row r="664" spans="1:20" s="18" customFormat="1" ht="26.4" hidden="1">
      <c r="A664" s="16" t="s">
        <v>29</v>
      </c>
      <c r="B664" s="15" t="s">
        <v>93</v>
      </c>
      <c r="C664" s="15" t="s">
        <v>25</v>
      </c>
      <c r="D664" s="15" t="s">
        <v>25</v>
      </c>
      <c r="E664" s="15" t="s">
        <v>190</v>
      </c>
      <c r="F664" s="15" t="s">
        <v>30</v>
      </c>
      <c r="G664" s="70">
        <f>G665</f>
        <v>0</v>
      </c>
      <c r="H664" s="87">
        <f>H665</f>
        <v>0</v>
      </c>
      <c r="I664" s="87">
        <f>I665</f>
        <v>0</v>
      </c>
      <c r="J664" s="17"/>
      <c r="P664" s="17"/>
      <c r="Q664" s="17"/>
      <c r="R664" s="17"/>
      <c r="S664" s="17"/>
      <c r="T664" s="17"/>
    </row>
    <row r="665" spans="1:20" s="18" customFormat="1" hidden="1">
      <c r="A665" s="16" t="s">
        <v>31</v>
      </c>
      <c r="B665" s="15" t="s">
        <v>93</v>
      </c>
      <c r="C665" s="15" t="s">
        <v>25</v>
      </c>
      <c r="D665" s="15" t="s">
        <v>25</v>
      </c>
      <c r="E665" s="15" t="s">
        <v>190</v>
      </c>
      <c r="F665" s="15" t="s">
        <v>32</v>
      </c>
      <c r="G665" s="70">
        <f>'прил 5,'!G1004</f>
        <v>0</v>
      </c>
      <c r="H665" s="87">
        <f>'прил 5,'!AH1004</f>
        <v>0</v>
      </c>
      <c r="I665" s="87">
        <f>'прил 5,'!AI1004</f>
        <v>0</v>
      </c>
      <c r="J665" s="17"/>
      <c r="P665" s="17"/>
      <c r="Q665" s="17"/>
      <c r="R665" s="17"/>
      <c r="S665" s="17"/>
      <c r="T665" s="17"/>
    </row>
    <row r="666" spans="1:20" s="18" customFormat="1" ht="26.4">
      <c r="A666" s="16" t="s">
        <v>29</v>
      </c>
      <c r="B666" s="15" t="s">
        <v>93</v>
      </c>
      <c r="C666" s="15" t="s">
        <v>25</v>
      </c>
      <c r="D666" s="15" t="s">
        <v>25</v>
      </c>
      <c r="E666" s="15" t="s">
        <v>190</v>
      </c>
      <c r="F666" s="15" t="s">
        <v>30</v>
      </c>
      <c r="G666" s="70">
        <f>G667</f>
        <v>500000</v>
      </c>
      <c r="H666" s="70">
        <f t="shared" ref="H666:I666" si="186">H667</f>
        <v>500000</v>
      </c>
      <c r="I666" s="70">
        <f t="shared" si="186"/>
        <v>500000</v>
      </c>
      <c r="J666" s="17"/>
      <c r="P666" s="17"/>
      <c r="Q666" s="17"/>
      <c r="R666" s="17"/>
      <c r="S666" s="17"/>
      <c r="T666" s="17"/>
    </row>
    <row r="667" spans="1:20" s="18" customFormat="1">
      <c r="A667" s="16" t="s">
        <v>31</v>
      </c>
      <c r="B667" s="15" t="s">
        <v>93</v>
      </c>
      <c r="C667" s="15" t="s">
        <v>25</v>
      </c>
      <c r="D667" s="15" t="s">
        <v>25</v>
      </c>
      <c r="E667" s="15" t="s">
        <v>190</v>
      </c>
      <c r="F667" s="15" t="s">
        <v>32</v>
      </c>
      <c r="G667" s="70">
        <f>'прил 5,'!G998+'прил 5,'!G115</f>
        <v>500000</v>
      </c>
      <c r="H667" s="70">
        <f>'прил 5,'!H998+'прил 5,'!H115</f>
        <v>500000</v>
      </c>
      <c r="I667" s="70">
        <f>'прил 5,'!I998+'прил 5,'!I115</f>
        <v>500000</v>
      </c>
      <c r="J667" s="17"/>
      <c r="P667" s="17"/>
      <c r="Q667" s="17"/>
      <c r="R667" s="17"/>
      <c r="S667" s="17"/>
      <c r="T667" s="17"/>
    </row>
    <row r="668" spans="1:20" s="3" customFormat="1" ht="39.6" hidden="1">
      <c r="A668" s="145" t="s">
        <v>515</v>
      </c>
      <c r="B668" s="14">
        <v>774</v>
      </c>
      <c r="C668" s="15" t="s">
        <v>25</v>
      </c>
      <c r="D668" s="15" t="s">
        <v>25</v>
      </c>
      <c r="E668" s="15" t="s">
        <v>548</v>
      </c>
      <c r="F668" s="15"/>
      <c r="G668" s="70">
        <f t="shared" ref="G668:I669" si="187">G669</f>
        <v>0</v>
      </c>
      <c r="H668" s="70">
        <f t="shared" si="187"/>
        <v>0</v>
      </c>
      <c r="I668" s="70">
        <f t="shared" si="187"/>
        <v>0</v>
      </c>
      <c r="P668" s="111"/>
      <c r="Q668" s="111"/>
      <c r="R668" s="111"/>
      <c r="S668" s="111"/>
      <c r="T668" s="111"/>
    </row>
    <row r="669" spans="1:20" s="3" customFormat="1" ht="26.4" hidden="1">
      <c r="A669" s="16" t="s">
        <v>29</v>
      </c>
      <c r="B669" s="14">
        <v>774</v>
      </c>
      <c r="C669" s="15" t="s">
        <v>25</v>
      </c>
      <c r="D669" s="15" t="s">
        <v>25</v>
      </c>
      <c r="E669" s="15" t="s">
        <v>548</v>
      </c>
      <c r="F669" s="15" t="s">
        <v>30</v>
      </c>
      <c r="G669" s="70">
        <f t="shared" si="187"/>
        <v>0</v>
      </c>
      <c r="H669" s="70">
        <f t="shared" si="187"/>
        <v>0</v>
      </c>
      <c r="I669" s="70">
        <f t="shared" si="187"/>
        <v>0</v>
      </c>
      <c r="P669" s="111"/>
      <c r="Q669" s="111"/>
      <c r="R669" s="111"/>
      <c r="S669" s="111"/>
      <c r="T669" s="111"/>
    </row>
    <row r="670" spans="1:20" s="3" customFormat="1" hidden="1">
      <c r="A670" s="16" t="s">
        <v>31</v>
      </c>
      <c r="B670" s="14">
        <v>774</v>
      </c>
      <c r="C670" s="15" t="s">
        <v>25</v>
      </c>
      <c r="D670" s="15" t="s">
        <v>25</v>
      </c>
      <c r="E670" s="15" t="s">
        <v>548</v>
      </c>
      <c r="F670" s="15" t="s">
        <v>32</v>
      </c>
      <c r="G670" s="70"/>
      <c r="H670" s="70">
        <v>0</v>
      </c>
      <c r="I670" s="70">
        <v>0</v>
      </c>
      <c r="P670" s="111"/>
      <c r="Q670" s="111"/>
      <c r="R670" s="111"/>
      <c r="S670" s="111"/>
      <c r="T670" s="111"/>
    </row>
    <row r="671" spans="1:20" s="3" customFormat="1" ht="26.4" hidden="1">
      <c r="A671" s="16" t="s">
        <v>297</v>
      </c>
      <c r="B671" s="14">
        <v>774</v>
      </c>
      <c r="C671" s="15" t="s">
        <v>25</v>
      </c>
      <c r="D671" s="15" t="s">
        <v>25</v>
      </c>
      <c r="E671" s="15" t="s">
        <v>569</v>
      </c>
      <c r="F671" s="15"/>
      <c r="G671" s="70">
        <f t="shared" ref="G671:I672" si="188">G672</f>
        <v>0</v>
      </c>
      <c r="H671" s="70">
        <f t="shared" si="188"/>
        <v>0</v>
      </c>
      <c r="I671" s="70">
        <f t="shared" si="188"/>
        <v>0</v>
      </c>
      <c r="P671" s="111"/>
      <c r="Q671" s="111"/>
      <c r="R671" s="111"/>
      <c r="S671" s="111"/>
      <c r="T671" s="111"/>
    </row>
    <row r="672" spans="1:20" s="3" customFormat="1" ht="26.4" hidden="1">
      <c r="A672" s="16" t="s">
        <v>29</v>
      </c>
      <c r="B672" s="14">
        <v>774</v>
      </c>
      <c r="C672" s="15" t="s">
        <v>25</v>
      </c>
      <c r="D672" s="15" t="s">
        <v>25</v>
      </c>
      <c r="E672" s="15" t="s">
        <v>569</v>
      </c>
      <c r="F672" s="15" t="s">
        <v>30</v>
      </c>
      <c r="G672" s="70">
        <f t="shared" si="188"/>
        <v>0</v>
      </c>
      <c r="H672" s="70">
        <f t="shared" si="188"/>
        <v>0</v>
      </c>
      <c r="I672" s="70">
        <f t="shared" si="188"/>
        <v>0</v>
      </c>
      <c r="P672" s="111"/>
      <c r="Q672" s="111"/>
      <c r="R672" s="111"/>
      <c r="S672" s="111"/>
      <c r="T672" s="111"/>
    </row>
    <row r="673" spans="1:20" s="3" customFormat="1" hidden="1">
      <c r="A673" s="16" t="s">
        <v>31</v>
      </c>
      <c r="B673" s="14">
        <v>774</v>
      </c>
      <c r="C673" s="15" t="s">
        <v>25</v>
      </c>
      <c r="D673" s="15" t="s">
        <v>25</v>
      </c>
      <c r="E673" s="15" t="s">
        <v>569</v>
      </c>
      <c r="F673" s="15" t="s">
        <v>32</v>
      </c>
      <c r="G673" s="70"/>
      <c r="H673" s="70">
        <v>0</v>
      </c>
      <c r="I673" s="70">
        <v>0</v>
      </c>
      <c r="P673" s="111"/>
      <c r="Q673" s="111"/>
      <c r="R673" s="111"/>
      <c r="S673" s="111"/>
      <c r="T673" s="111"/>
    </row>
    <row r="674" spans="1:20" s="18" customFormat="1" ht="52.5" hidden="1" customHeight="1">
      <c r="A674" s="135" t="s">
        <v>741</v>
      </c>
      <c r="B674" s="15" t="s">
        <v>93</v>
      </c>
      <c r="C674" s="15" t="s">
        <v>25</v>
      </c>
      <c r="D674" s="15" t="s">
        <v>25</v>
      </c>
      <c r="E674" s="15" t="s">
        <v>740</v>
      </c>
      <c r="F674" s="15"/>
      <c r="G674" s="70">
        <f>G675+G677</f>
        <v>0</v>
      </c>
      <c r="H674" s="70">
        <f>H675+H677</f>
        <v>0</v>
      </c>
      <c r="I674" s="70">
        <f>I675+I677</f>
        <v>0</v>
      </c>
      <c r="P674" s="17"/>
      <c r="Q674" s="17"/>
      <c r="R674" s="17"/>
      <c r="S674" s="17"/>
      <c r="T674" s="17"/>
    </row>
    <row r="675" spans="1:20" s="18" customFormat="1" ht="26.4" hidden="1">
      <c r="A675" s="82" t="s">
        <v>35</v>
      </c>
      <c r="B675" s="15" t="s">
        <v>93</v>
      </c>
      <c r="C675" s="15" t="s">
        <v>25</v>
      </c>
      <c r="D675" s="15" t="s">
        <v>25</v>
      </c>
      <c r="E675" s="15" t="s">
        <v>134</v>
      </c>
      <c r="F675" s="15" t="s">
        <v>36</v>
      </c>
      <c r="G675" s="70">
        <f>G676</f>
        <v>0</v>
      </c>
      <c r="H675" s="70">
        <f>H676</f>
        <v>0</v>
      </c>
      <c r="I675" s="70">
        <f>I676</f>
        <v>0</v>
      </c>
      <c r="P675" s="17"/>
      <c r="Q675" s="17"/>
      <c r="R675" s="17"/>
      <c r="S675" s="17"/>
      <c r="T675" s="17"/>
    </row>
    <row r="676" spans="1:20" s="18" customFormat="1" ht="26.4" hidden="1">
      <c r="A676" s="82" t="s">
        <v>37</v>
      </c>
      <c r="B676" s="15" t="s">
        <v>93</v>
      </c>
      <c r="C676" s="15" t="s">
        <v>25</v>
      </c>
      <c r="D676" s="15" t="s">
        <v>25</v>
      </c>
      <c r="E676" s="15" t="s">
        <v>134</v>
      </c>
      <c r="F676" s="15" t="s">
        <v>38</v>
      </c>
      <c r="G676" s="70"/>
      <c r="H676" s="70"/>
      <c r="I676" s="70"/>
      <c r="P676" s="17"/>
      <c r="Q676" s="17"/>
      <c r="R676" s="17"/>
      <c r="S676" s="17"/>
      <c r="T676" s="17"/>
    </row>
    <row r="677" spans="1:20" s="18" customFormat="1" hidden="1">
      <c r="A677" s="82" t="s">
        <v>62</v>
      </c>
      <c r="B677" s="15" t="s">
        <v>93</v>
      </c>
      <c r="C677" s="15" t="s">
        <v>25</v>
      </c>
      <c r="D677" s="15" t="s">
        <v>25</v>
      </c>
      <c r="E677" s="15" t="s">
        <v>740</v>
      </c>
      <c r="F677" s="15" t="s">
        <v>63</v>
      </c>
      <c r="G677" s="70">
        <f>G678</f>
        <v>0</v>
      </c>
      <c r="H677" s="70">
        <f>H678</f>
        <v>0</v>
      </c>
      <c r="I677" s="70">
        <f>I678</f>
        <v>0</v>
      </c>
      <c r="P677" s="17"/>
      <c r="Q677" s="17"/>
      <c r="R677" s="17"/>
      <c r="S677" s="17"/>
      <c r="T677" s="17"/>
    </row>
    <row r="678" spans="1:20" s="18" customFormat="1" ht="13.5" hidden="1" customHeight="1">
      <c r="A678" s="82" t="s">
        <v>178</v>
      </c>
      <c r="B678" s="15" t="s">
        <v>93</v>
      </c>
      <c r="C678" s="15" t="s">
        <v>25</v>
      </c>
      <c r="D678" s="15" t="s">
        <v>25</v>
      </c>
      <c r="E678" s="15" t="s">
        <v>740</v>
      </c>
      <c r="F678" s="15" t="s">
        <v>179</v>
      </c>
      <c r="G678" s="70">
        <f>'прил 5,'!G1016</f>
        <v>0</v>
      </c>
      <c r="H678" s="70"/>
      <c r="I678" s="70"/>
      <c r="P678" s="17"/>
      <c r="Q678" s="17"/>
      <c r="R678" s="17"/>
      <c r="S678" s="17"/>
      <c r="T678" s="17"/>
    </row>
    <row r="679" spans="1:20" s="18" customFormat="1" ht="38.25" hidden="1" customHeight="1">
      <c r="A679" s="135" t="s">
        <v>743</v>
      </c>
      <c r="B679" s="15" t="s">
        <v>93</v>
      </c>
      <c r="C679" s="15" t="s">
        <v>25</v>
      </c>
      <c r="D679" s="15" t="s">
        <v>25</v>
      </c>
      <c r="E679" s="15" t="s">
        <v>742</v>
      </c>
      <c r="F679" s="15"/>
      <c r="G679" s="70">
        <f>G680+G682</f>
        <v>0</v>
      </c>
      <c r="H679" s="70">
        <f>H680+H682</f>
        <v>0</v>
      </c>
      <c r="I679" s="70">
        <f>I680+I682</f>
        <v>0</v>
      </c>
      <c r="P679" s="17"/>
      <c r="Q679" s="17"/>
      <c r="R679" s="17"/>
      <c r="S679" s="17"/>
      <c r="T679" s="17"/>
    </row>
    <row r="680" spans="1:20" s="18" customFormat="1" ht="26.4" hidden="1">
      <c r="A680" s="82" t="s">
        <v>35</v>
      </c>
      <c r="B680" s="15" t="s">
        <v>93</v>
      </c>
      <c r="C680" s="15" t="s">
        <v>25</v>
      </c>
      <c r="D680" s="15" t="s">
        <v>25</v>
      </c>
      <c r="E680" s="15" t="s">
        <v>134</v>
      </c>
      <c r="F680" s="15" t="s">
        <v>36</v>
      </c>
      <c r="G680" s="70">
        <f>G681</f>
        <v>0</v>
      </c>
      <c r="H680" s="70">
        <f>H681</f>
        <v>0</v>
      </c>
      <c r="I680" s="70">
        <f>I681</f>
        <v>0</v>
      </c>
      <c r="P680" s="17"/>
      <c r="Q680" s="17"/>
      <c r="R680" s="17"/>
      <c r="S680" s="17"/>
      <c r="T680" s="17"/>
    </row>
    <row r="681" spans="1:20" s="18" customFormat="1" ht="26.4" hidden="1">
      <c r="A681" s="82" t="s">
        <v>37</v>
      </c>
      <c r="B681" s="15" t="s">
        <v>93</v>
      </c>
      <c r="C681" s="15" t="s">
        <v>25</v>
      </c>
      <c r="D681" s="15" t="s">
        <v>25</v>
      </c>
      <c r="E681" s="15" t="s">
        <v>134</v>
      </c>
      <c r="F681" s="15" t="s">
        <v>38</v>
      </c>
      <c r="G681" s="70"/>
      <c r="H681" s="70"/>
      <c r="I681" s="70"/>
      <c r="P681" s="17"/>
      <c r="Q681" s="17"/>
      <c r="R681" s="17"/>
      <c r="S681" s="17"/>
      <c r="T681" s="17"/>
    </row>
    <row r="682" spans="1:20" s="18" customFormat="1" ht="26.4" hidden="1">
      <c r="A682" s="16" t="s">
        <v>29</v>
      </c>
      <c r="B682" s="15" t="s">
        <v>93</v>
      </c>
      <c r="C682" s="15" t="s">
        <v>25</v>
      </c>
      <c r="D682" s="15" t="s">
        <v>25</v>
      </c>
      <c r="E682" s="15" t="s">
        <v>742</v>
      </c>
      <c r="F682" s="15" t="s">
        <v>30</v>
      </c>
      <c r="G682" s="70">
        <f>G683</f>
        <v>0</v>
      </c>
      <c r="H682" s="70">
        <f>H683</f>
        <v>0</v>
      </c>
      <c r="I682" s="70">
        <f>I683</f>
        <v>0</v>
      </c>
      <c r="P682" s="17"/>
      <c r="Q682" s="17"/>
      <c r="R682" s="17"/>
      <c r="S682" s="17"/>
      <c r="T682" s="17"/>
    </row>
    <row r="683" spans="1:20" s="18" customFormat="1" ht="13.5" hidden="1" customHeight="1">
      <c r="A683" s="16" t="s">
        <v>31</v>
      </c>
      <c r="B683" s="15" t="s">
        <v>93</v>
      </c>
      <c r="C683" s="15" t="s">
        <v>25</v>
      </c>
      <c r="D683" s="15" t="s">
        <v>25</v>
      </c>
      <c r="E683" s="15" t="s">
        <v>742</v>
      </c>
      <c r="F683" s="15" t="s">
        <v>32</v>
      </c>
      <c r="G683" s="70">
        <f>'прил 5,'!G1024</f>
        <v>0</v>
      </c>
      <c r="H683" s="70"/>
      <c r="I683" s="70"/>
      <c r="P683" s="17"/>
      <c r="Q683" s="17"/>
      <c r="R683" s="17"/>
      <c r="S683" s="17"/>
      <c r="T683" s="17"/>
    </row>
    <row r="684" spans="1:20" s="18" customFormat="1" ht="56.25" hidden="1" customHeight="1">
      <c r="A684" s="135" t="s">
        <v>745</v>
      </c>
      <c r="B684" s="15" t="s">
        <v>93</v>
      </c>
      <c r="C684" s="15" t="s">
        <v>25</v>
      </c>
      <c r="D684" s="15" t="s">
        <v>25</v>
      </c>
      <c r="E684" s="15" t="s">
        <v>744</v>
      </c>
      <c r="F684" s="15"/>
      <c r="G684" s="70">
        <f>G685+G687</f>
        <v>0</v>
      </c>
      <c r="H684" s="70">
        <f>H685+H687</f>
        <v>0</v>
      </c>
      <c r="I684" s="70">
        <f>I685+I687</f>
        <v>0</v>
      </c>
      <c r="P684" s="17"/>
      <c r="Q684" s="17"/>
      <c r="R684" s="17"/>
      <c r="S684" s="17"/>
      <c r="T684" s="17"/>
    </row>
    <row r="685" spans="1:20" s="18" customFormat="1" ht="26.4" hidden="1">
      <c r="A685" s="82" t="s">
        <v>35</v>
      </c>
      <c r="B685" s="15" t="s">
        <v>93</v>
      </c>
      <c r="C685" s="15" t="s">
        <v>25</v>
      </c>
      <c r="D685" s="15" t="s">
        <v>25</v>
      </c>
      <c r="E685" s="15" t="s">
        <v>134</v>
      </c>
      <c r="F685" s="15" t="s">
        <v>36</v>
      </c>
      <c r="G685" s="70">
        <f>G686</f>
        <v>0</v>
      </c>
      <c r="H685" s="70">
        <f>H686</f>
        <v>0</v>
      </c>
      <c r="I685" s="70">
        <f>I686</f>
        <v>0</v>
      </c>
      <c r="P685" s="17"/>
      <c r="Q685" s="17"/>
      <c r="R685" s="17"/>
      <c r="S685" s="17"/>
      <c r="T685" s="17"/>
    </row>
    <row r="686" spans="1:20" s="18" customFormat="1" ht="26.4" hidden="1">
      <c r="A686" s="82" t="s">
        <v>37</v>
      </c>
      <c r="B686" s="15" t="s">
        <v>93</v>
      </c>
      <c r="C686" s="15" t="s">
        <v>25</v>
      </c>
      <c r="D686" s="15" t="s">
        <v>25</v>
      </c>
      <c r="E686" s="15" t="s">
        <v>134</v>
      </c>
      <c r="F686" s="15" t="s">
        <v>38</v>
      </c>
      <c r="G686" s="70"/>
      <c r="H686" s="70"/>
      <c r="I686" s="70"/>
      <c r="P686" s="17"/>
      <c r="Q686" s="17"/>
      <c r="R686" s="17"/>
      <c r="S686" s="17"/>
      <c r="T686" s="17"/>
    </row>
    <row r="687" spans="1:20" s="18" customFormat="1" hidden="1">
      <c r="A687" s="82" t="s">
        <v>62</v>
      </c>
      <c r="B687" s="15" t="s">
        <v>93</v>
      </c>
      <c r="C687" s="15" t="s">
        <v>25</v>
      </c>
      <c r="D687" s="15" t="s">
        <v>25</v>
      </c>
      <c r="E687" s="15" t="s">
        <v>744</v>
      </c>
      <c r="F687" s="15" t="s">
        <v>63</v>
      </c>
      <c r="G687" s="70">
        <f>G688</f>
        <v>0</v>
      </c>
      <c r="H687" s="70">
        <f>H688</f>
        <v>0</v>
      </c>
      <c r="I687" s="70">
        <f>I688</f>
        <v>0</v>
      </c>
      <c r="P687" s="17"/>
      <c r="Q687" s="17"/>
      <c r="R687" s="17"/>
      <c r="S687" s="17"/>
      <c r="T687" s="17"/>
    </row>
    <row r="688" spans="1:20" s="18" customFormat="1" ht="13.5" hidden="1" customHeight="1">
      <c r="A688" s="82" t="s">
        <v>178</v>
      </c>
      <c r="B688" s="15" t="s">
        <v>93</v>
      </c>
      <c r="C688" s="15" t="s">
        <v>25</v>
      </c>
      <c r="D688" s="15" t="s">
        <v>25</v>
      </c>
      <c r="E688" s="15" t="s">
        <v>744</v>
      </c>
      <c r="F688" s="15" t="s">
        <v>179</v>
      </c>
      <c r="G688" s="70">
        <f>'прил 5,'!G1029</f>
        <v>0</v>
      </c>
      <c r="H688" s="70"/>
      <c r="I688" s="70"/>
      <c r="P688" s="17"/>
      <c r="Q688" s="17"/>
      <c r="R688" s="17"/>
      <c r="S688" s="17"/>
      <c r="T688" s="17"/>
    </row>
    <row r="689" spans="1:20" s="18" customFormat="1" ht="61.5" hidden="1" customHeight="1">
      <c r="A689" s="135" t="s">
        <v>422</v>
      </c>
      <c r="B689" s="15" t="s">
        <v>93</v>
      </c>
      <c r="C689" s="15" t="s">
        <v>25</v>
      </c>
      <c r="D689" s="15" t="s">
        <v>25</v>
      </c>
      <c r="E689" s="15" t="s">
        <v>421</v>
      </c>
      <c r="F689" s="15"/>
      <c r="G689" s="70">
        <f>G690</f>
        <v>0</v>
      </c>
      <c r="H689" s="70">
        <f t="shared" ref="H689:I689" si="189">H690</f>
        <v>0</v>
      </c>
      <c r="I689" s="70">
        <f t="shared" si="189"/>
        <v>0</v>
      </c>
      <c r="P689" s="17"/>
      <c r="Q689" s="17"/>
      <c r="R689" s="17"/>
      <c r="S689" s="17"/>
      <c r="T689" s="17"/>
    </row>
    <row r="690" spans="1:20" s="18" customFormat="1" ht="26.4" hidden="1">
      <c r="A690" s="16" t="s">
        <v>29</v>
      </c>
      <c r="B690" s="15" t="s">
        <v>93</v>
      </c>
      <c r="C690" s="15" t="s">
        <v>25</v>
      </c>
      <c r="D690" s="15" t="s">
        <v>25</v>
      </c>
      <c r="E690" s="15" t="s">
        <v>421</v>
      </c>
      <c r="F690" s="15" t="s">
        <v>30</v>
      </c>
      <c r="G690" s="70">
        <f>G691</f>
        <v>0</v>
      </c>
      <c r="H690" s="70">
        <f>H691</f>
        <v>0</v>
      </c>
      <c r="I690" s="70">
        <f>I691</f>
        <v>0</v>
      </c>
      <c r="P690" s="17"/>
      <c r="Q690" s="17"/>
      <c r="R690" s="17"/>
      <c r="S690" s="17"/>
      <c r="T690" s="17"/>
    </row>
    <row r="691" spans="1:20" s="18" customFormat="1" hidden="1">
      <c r="A691" s="16" t="s">
        <v>31</v>
      </c>
      <c r="B691" s="15" t="s">
        <v>93</v>
      </c>
      <c r="C691" s="15" t="s">
        <v>25</v>
      </c>
      <c r="D691" s="15" t="s">
        <v>25</v>
      </c>
      <c r="E691" s="15" t="s">
        <v>421</v>
      </c>
      <c r="F691" s="15" t="s">
        <v>32</v>
      </c>
      <c r="G691" s="70"/>
      <c r="H691" s="70"/>
      <c r="I691" s="70"/>
      <c r="P691" s="17"/>
      <c r="Q691" s="17"/>
      <c r="R691" s="17"/>
      <c r="S691" s="17"/>
      <c r="T691" s="17"/>
    </row>
    <row r="692" spans="1:20" s="18" customFormat="1" ht="61.5" hidden="1" customHeight="1">
      <c r="A692" s="135" t="s">
        <v>893</v>
      </c>
      <c r="B692" s="15" t="s">
        <v>93</v>
      </c>
      <c r="C692" s="15" t="s">
        <v>25</v>
      </c>
      <c r="D692" s="15" t="s">
        <v>25</v>
      </c>
      <c r="E692" s="15" t="s">
        <v>892</v>
      </c>
      <c r="F692" s="15"/>
      <c r="G692" s="70">
        <f>G693</f>
        <v>0</v>
      </c>
      <c r="H692" s="70">
        <f t="shared" ref="H692:I692" si="190">H693</f>
        <v>0</v>
      </c>
      <c r="I692" s="70">
        <f t="shared" si="190"/>
        <v>0</v>
      </c>
      <c r="J692" s="176"/>
    </row>
    <row r="693" spans="1:20" s="18" customFormat="1" hidden="1">
      <c r="A693" s="82" t="s">
        <v>62</v>
      </c>
      <c r="B693" s="15" t="s">
        <v>93</v>
      </c>
      <c r="C693" s="15" t="s">
        <v>25</v>
      </c>
      <c r="D693" s="15" t="s">
        <v>25</v>
      </c>
      <c r="E693" s="15" t="s">
        <v>892</v>
      </c>
      <c r="F693" s="15" t="s">
        <v>63</v>
      </c>
      <c r="G693" s="70">
        <f>G694</f>
        <v>0</v>
      </c>
      <c r="H693" s="70">
        <f>H694</f>
        <v>0</v>
      </c>
      <c r="I693" s="70">
        <f>I694</f>
        <v>0</v>
      </c>
      <c r="J693" s="176"/>
    </row>
    <row r="694" spans="1:20" s="18" customFormat="1" hidden="1">
      <c r="A694" s="82" t="s">
        <v>178</v>
      </c>
      <c r="B694" s="15" t="s">
        <v>93</v>
      </c>
      <c r="C694" s="15" t="s">
        <v>25</v>
      </c>
      <c r="D694" s="15" t="s">
        <v>25</v>
      </c>
      <c r="E694" s="15" t="s">
        <v>892</v>
      </c>
      <c r="F694" s="15" t="s">
        <v>179</v>
      </c>
      <c r="G694" s="70">
        <f>'прил 5,'!G1038</f>
        <v>0</v>
      </c>
      <c r="H694" s="70">
        <v>0</v>
      </c>
      <c r="I694" s="70">
        <v>0</v>
      </c>
      <c r="J694" s="176"/>
    </row>
    <row r="695" spans="1:20" s="3" customFormat="1" ht="26.4">
      <c r="A695" s="82" t="s">
        <v>1092</v>
      </c>
      <c r="B695" s="149">
        <v>774</v>
      </c>
      <c r="C695" s="84" t="s">
        <v>25</v>
      </c>
      <c r="D695" s="84" t="s">
        <v>25</v>
      </c>
      <c r="E695" s="84" t="s">
        <v>1091</v>
      </c>
      <c r="F695" s="84"/>
      <c r="G695" s="87">
        <f t="shared" ref="G695:I696" si="191">G696</f>
        <v>1000000</v>
      </c>
      <c r="H695" s="87">
        <f t="shared" si="191"/>
        <v>0</v>
      </c>
      <c r="I695" s="87">
        <f t="shared" si="191"/>
        <v>0</v>
      </c>
      <c r="J695" s="177"/>
      <c r="K695" s="198"/>
      <c r="L695" s="198"/>
      <c r="M695" s="198"/>
      <c r="N695" s="198"/>
      <c r="O695" s="198"/>
      <c r="P695" s="198"/>
      <c r="Q695" s="198"/>
      <c r="R695" s="198"/>
    </row>
    <row r="696" spans="1:20" s="3" customFormat="1" ht="26.4">
      <c r="A696" s="82" t="s">
        <v>29</v>
      </c>
      <c r="B696" s="149">
        <v>774</v>
      </c>
      <c r="C696" s="84" t="s">
        <v>25</v>
      </c>
      <c r="D696" s="84" t="s">
        <v>25</v>
      </c>
      <c r="E696" s="84" t="s">
        <v>1091</v>
      </c>
      <c r="F696" s="84" t="s">
        <v>30</v>
      </c>
      <c r="G696" s="87">
        <f t="shared" si="191"/>
        <v>1000000</v>
      </c>
      <c r="H696" s="87">
        <f t="shared" si="191"/>
        <v>0</v>
      </c>
      <c r="I696" s="87">
        <f t="shared" si="191"/>
        <v>0</v>
      </c>
      <c r="J696" s="177"/>
      <c r="K696" s="198"/>
      <c r="L696" s="198"/>
      <c r="M696" s="198"/>
      <c r="N696" s="198"/>
      <c r="O696" s="198"/>
      <c r="P696" s="198"/>
      <c r="Q696" s="198"/>
      <c r="R696" s="198"/>
    </row>
    <row r="697" spans="1:20" s="3" customFormat="1">
      <c r="A697" s="82" t="s">
        <v>31</v>
      </c>
      <c r="B697" s="149">
        <v>774</v>
      </c>
      <c r="C697" s="84" t="s">
        <v>25</v>
      </c>
      <c r="D697" s="84" t="s">
        <v>25</v>
      </c>
      <c r="E697" s="84" t="s">
        <v>1091</v>
      </c>
      <c r="F697" s="84" t="s">
        <v>32</v>
      </c>
      <c r="G697" s="87">
        <f>'прил 5,'!G1032</f>
        <v>1000000</v>
      </c>
      <c r="H697" s="87">
        <f>'прил 5,'!H1032</f>
        <v>0</v>
      </c>
      <c r="I697" s="87">
        <f>'прил 5,'!I1032</f>
        <v>0</v>
      </c>
      <c r="J697" s="177"/>
      <c r="K697" s="198"/>
      <c r="L697" s="198"/>
      <c r="M697" s="198"/>
      <c r="N697" s="198"/>
      <c r="O697" s="198"/>
      <c r="P697" s="198"/>
      <c r="Q697" s="198"/>
      <c r="R697" s="198"/>
    </row>
    <row r="698" spans="1:20" s="3" customFormat="1" ht="29.25" customHeight="1">
      <c r="A698" s="16" t="s">
        <v>140</v>
      </c>
      <c r="B698" s="14">
        <v>774</v>
      </c>
      <c r="C698" s="15" t="s">
        <v>25</v>
      </c>
      <c r="D698" s="15" t="s">
        <v>27</v>
      </c>
      <c r="E698" s="15" t="s">
        <v>222</v>
      </c>
      <c r="F698" s="15"/>
      <c r="G698" s="70">
        <f>G699</f>
        <v>1466702.1</v>
      </c>
      <c r="H698" s="70">
        <f t="shared" ref="H698:I698" si="192">H699</f>
        <v>1466702.1</v>
      </c>
      <c r="I698" s="70">
        <f t="shared" si="192"/>
        <v>1466702.1</v>
      </c>
      <c r="J698" s="111"/>
      <c r="P698" s="111"/>
      <c r="Q698" s="111"/>
      <c r="R698" s="111"/>
      <c r="S698" s="111"/>
      <c r="T698" s="111"/>
    </row>
    <row r="699" spans="1:20" s="3" customFormat="1" ht="32.25" customHeight="1">
      <c r="A699" s="16" t="s">
        <v>141</v>
      </c>
      <c r="B699" s="14">
        <v>774</v>
      </c>
      <c r="C699" s="15" t="s">
        <v>25</v>
      </c>
      <c r="D699" s="15" t="s">
        <v>27</v>
      </c>
      <c r="E699" s="15" t="s">
        <v>223</v>
      </c>
      <c r="F699" s="15"/>
      <c r="G699" s="87">
        <f>G700</f>
        <v>1466702.1</v>
      </c>
      <c r="H699" s="87">
        <f t="shared" ref="H699:I699" si="193">H700</f>
        <v>1466702.1</v>
      </c>
      <c r="I699" s="87">
        <f t="shared" si="193"/>
        <v>1466702.1</v>
      </c>
      <c r="J699" s="111"/>
      <c r="P699" s="111"/>
      <c r="Q699" s="111"/>
      <c r="R699" s="111"/>
      <c r="S699" s="111"/>
      <c r="T699" s="111"/>
    </row>
    <row r="700" spans="1:20" s="18" customFormat="1" ht="26.4">
      <c r="A700" s="16" t="s">
        <v>29</v>
      </c>
      <c r="B700" s="15" t="s">
        <v>93</v>
      </c>
      <c r="C700" s="15" t="s">
        <v>25</v>
      </c>
      <c r="D700" s="15" t="s">
        <v>27</v>
      </c>
      <c r="E700" s="15" t="s">
        <v>223</v>
      </c>
      <c r="F700" s="15" t="s">
        <v>30</v>
      </c>
      <c r="G700" s="87">
        <f>G701</f>
        <v>1466702.1</v>
      </c>
      <c r="H700" s="87">
        <f t="shared" ref="H700:O700" si="194">H701</f>
        <v>1466702.1</v>
      </c>
      <c r="I700" s="87">
        <f t="shared" si="194"/>
        <v>1466702.1</v>
      </c>
      <c r="J700" s="87">
        <f t="shared" si="194"/>
        <v>0</v>
      </c>
      <c r="K700" s="87">
        <f t="shared" si="194"/>
        <v>0</v>
      </c>
      <c r="L700" s="87">
        <f t="shared" si="194"/>
        <v>0</v>
      </c>
      <c r="M700" s="87">
        <f t="shared" si="194"/>
        <v>0</v>
      </c>
      <c r="N700" s="87">
        <f t="shared" si="194"/>
        <v>0</v>
      </c>
      <c r="O700" s="87">
        <f t="shared" si="194"/>
        <v>0</v>
      </c>
      <c r="P700" s="17"/>
      <c r="Q700" s="17"/>
      <c r="R700" s="17"/>
      <c r="S700" s="17"/>
      <c r="T700" s="17"/>
    </row>
    <row r="701" spans="1:20" s="18" customFormat="1">
      <c r="A701" s="16" t="s">
        <v>31</v>
      </c>
      <c r="B701" s="15" t="s">
        <v>93</v>
      </c>
      <c r="C701" s="15" t="s">
        <v>25</v>
      </c>
      <c r="D701" s="15" t="s">
        <v>27</v>
      </c>
      <c r="E701" s="15" t="s">
        <v>223</v>
      </c>
      <c r="F701" s="15" t="s">
        <v>32</v>
      </c>
      <c r="G701" s="87">
        <f>'прил 5,'!G804+'прил 5,'!G931</f>
        <v>1466702.1</v>
      </c>
      <c r="H701" s="87">
        <f>'прил 5,'!H804+'прил 5,'!H931</f>
        <v>1466702.1</v>
      </c>
      <c r="I701" s="87">
        <f>'прил 5,'!I804+'прил 5,'!I931</f>
        <v>1466702.1</v>
      </c>
      <c r="J701" s="17"/>
      <c r="P701" s="17"/>
      <c r="Q701" s="17"/>
      <c r="R701" s="17"/>
      <c r="S701" s="17"/>
      <c r="T701" s="17"/>
    </row>
    <row r="702" spans="1:20" s="18" customFormat="1" ht="32.25" customHeight="1">
      <c r="A702" s="16" t="s">
        <v>142</v>
      </c>
      <c r="B702" s="15" t="s">
        <v>93</v>
      </c>
      <c r="C702" s="15" t="s">
        <v>25</v>
      </c>
      <c r="D702" s="15" t="s">
        <v>122</v>
      </c>
      <c r="E702" s="15" t="s">
        <v>225</v>
      </c>
      <c r="F702" s="15"/>
      <c r="G702" s="70">
        <f>G703+G719</f>
        <v>19001218.359999999</v>
      </c>
      <c r="H702" s="70">
        <f>H703+H719</f>
        <v>19734258.759999998</v>
      </c>
      <c r="I702" s="70">
        <f>I703+I719</f>
        <v>20496620.77</v>
      </c>
      <c r="J702" s="17"/>
      <c r="P702" s="17"/>
      <c r="Q702" s="17"/>
      <c r="R702" s="17"/>
      <c r="S702" s="17"/>
      <c r="T702" s="17"/>
    </row>
    <row r="703" spans="1:20" s="18" customFormat="1" ht="26.4">
      <c r="A703" s="16" t="s">
        <v>75</v>
      </c>
      <c r="B703" s="15" t="s">
        <v>93</v>
      </c>
      <c r="C703" s="15" t="s">
        <v>25</v>
      </c>
      <c r="D703" s="15" t="s">
        <v>122</v>
      </c>
      <c r="E703" s="15" t="s">
        <v>226</v>
      </c>
      <c r="F703" s="15"/>
      <c r="G703" s="87">
        <f>G704+G706+G708</f>
        <v>19001218.359999999</v>
      </c>
      <c r="H703" s="87">
        <f t="shared" ref="H703:I703" si="195">H704+H706+H708</f>
        <v>19734258.759999998</v>
      </c>
      <c r="I703" s="87">
        <f t="shared" si="195"/>
        <v>20496620.77</v>
      </c>
      <c r="J703" s="17"/>
      <c r="P703" s="17"/>
      <c r="Q703" s="17"/>
      <c r="R703" s="17"/>
      <c r="S703" s="17"/>
      <c r="T703" s="17"/>
    </row>
    <row r="704" spans="1:20" ht="52.8">
      <c r="A704" s="16" t="s">
        <v>54</v>
      </c>
      <c r="B704" s="15" t="s">
        <v>93</v>
      </c>
      <c r="C704" s="15" t="s">
        <v>25</v>
      </c>
      <c r="D704" s="15" t="s">
        <v>122</v>
      </c>
      <c r="E704" s="15" t="s">
        <v>226</v>
      </c>
      <c r="F704" s="15" t="s">
        <v>57</v>
      </c>
      <c r="G704" s="87">
        <f>G705</f>
        <v>18548140</v>
      </c>
      <c r="H704" s="87">
        <f t="shared" ref="H704:I704" si="196">H705</f>
        <v>19281180.399999999</v>
      </c>
      <c r="I704" s="87">
        <f t="shared" si="196"/>
        <v>20043542.41</v>
      </c>
    </row>
    <row r="705" spans="1:20" ht="26.4">
      <c r="A705" s="16" t="s">
        <v>55</v>
      </c>
      <c r="B705" s="15" t="s">
        <v>93</v>
      </c>
      <c r="C705" s="15" t="s">
        <v>25</v>
      </c>
      <c r="D705" s="15" t="s">
        <v>122</v>
      </c>
      <c r="E705" s="15" t="s">
        <v>226</v>
      </c>
      <c r="F705" s="15" t="s">
        <v>58</v>
      </c>
      <c r="G705" s="70">
        <f>'прил 5,'!G1063</f>
        <v>18548140</v>
      </c>
      <c r="H705" s="70">
        <f>'прил 5,'!H1063</f>
        <v>19281180.399999999</v>
      </c>
      <c r="I705" s="70">
        <f>'прил 5,'!I1063</f>
        <v>20043542.41</v>
      </c>
    </row>
    <row r="706" spans="1:20" ht="26.4">
      <c r="A706" s="16" t="s">
        <v>35</v>
      </c>
      <c r="B706" s="15" t="s">
        <v>93</v>
      </c>
      <c r="C706" s="15" t="s">
        <v>25</v>
      </c>
      <c r="D706" s="15" t="s">
        <v>122</v>
      </c>
      <c r="E706" s="15" t="s">
        <v>226</v>
      </c>
      <c r="F706" s="15" t="s">
        <v>36</v>
      </c>
      <c r="G706" s="70">
        <f>G707</f>
        <v>453078.36</v>
      </c>
      <c r="H706" s="70">
        <f t="shared" ref="H706:I706" si="197">H707</f>
        <v>453078.36</v>
      </c>
      <c r="I706" s="70">
        <f t="shared" si="197"/>
        <v>453078.36</v>
      </c>
    </row>
    <row r="707" spans="1:20" ht="26.4">
      <c r="A707" s="16" t="s">
        <v>37</v>
      </c>
      <c r="B707" s="15" t="s">
        <v>93</v>
      </c>
      <c r="C707" s="15" t="s">
        <v>25</v>
      </c>
      <c r="D707" s="15" t="s">
        <v>122</v>
      </c>
      <c r="E707" s="15" t="s">
        <v>226</v>
      </c>
      <c r="F707" s="15" t="s">
        <v>38</v>
      </c>
      <c r="G707" s="70">
        <f>'прил 5,'!G1065</f>
        <v>453078.36</v>
      </c>
      <c r="H707" s="70">
        <f>'прил 5,'!H1065</f>
        <v>453078.36</v>
      </c>
      <c r="I707" s="70">
        <f>'прил 5,'!I1065</f>
        <v>453078.36</v>
      </c>
    </row>
    <row r="708" spans="1:20" hidden="1">
      <c r="A708" s="145" t="s">
        <v>62</v>
      </c>
      <c r="B708" s="15" t="s">
        <v>93</v>
      </c>
      <c r="C708" s="15" t="s">
        <v>25</v>
      </c>
      <c r="D708" s="15" t="s">
        <v>122</v>
      </c>
      <c r="E708" s="15" t="s">
        <v>226</v>
      </c>
      <c r="F708" s="15" t="s">
        <v>63</v>
      </c>
      <c r="G708" s="27">
        <f>G710+G709</f>
        <v>0</v>
      </c>
      <c r="H708" s="27">
        <f>H710</f>
        <v>0</v>
      </c>
      <c r="I708" s="27">
        <f>I710</f>
        <v>0</v>
      </c>
      <c r="J708" s="1"/>
    </row>
    <row r="709" spans="1:20" hidden="1">
      <c r="A709" s="16" t="s">
        <v>327</v>
      </c>
      <c r="B709" s="15" t="s">
        <v>93</v>
      </c>
      <c r="C709" s="15" t="s">
        <v>25</v>
      </c>
      <c r="D709" s="15" t="s">
        <v>122</v>
      </c>
      <c r="E709" s="15" t="s">
        <v>226</v>
      </c>
      <c r="F709" s="15" t="s">
        <v>326</v>
      </c>
      <c r="G709" s="27"/>
      <c r="H709" s="27">
        <v>0</v>
      </c>
      <c r="I709" s="27">
        <v>0</v>
      </c>
      <c r="J709" s="1"/>
    </row>
    <row r="710" spans="1:20" hidden="1">
      <c r="A710" s="16" t="s">
        <v>65</v>
      </c>
      <c r="B710" s="15" t="s">
        <v>93</v>
      </c>
      <c r="C710" s="15" t="s">
        <v>25</v>
      </c>
      <c r="D710" s="15" t="s">
        <v>122</v>
      </c>
      <c r="E710" s="15" t="s">
        <v>226</v>
      </c>
      <c r="F710" s="15" t="s">
        <v>66</v>
      </c>
      <c r="G710" s="27"/>
      <c r="H710" s="27">
        <v>0</v>
      </c>
      <c r="I710" s="27">
        <v>0</v>
      </c>
      <c r="J710" s="1"/>
    </row>
    <row r="711" spans="1:20" s="108" customFormat="1" ht="54" hidden="1" customHeight="1">
      <c r="A711" s="107" t="s">
        <v>460</v>
      </c>
      <c r="B711" s="86">
        <v>795</v>
      </c>
      <c r="C711" s="105" t="s">
        <v>171</v>
      </c>
      <c r="D711" s="105" t="s">
        <v>69</v>
      </c>
      <c r="E711" s="105" t="s">
        <v>138</v>
      </c>
      <c r="F711" s="105"/>
      <c r="G711" s="106">
        <f>G715+G712</f>
        <v>0</v>
      </c>
      <c r="H711" s="106">
        <f t="shared" ref="H711:I711" si="198">H715+H712</f>
        <v>0</v>
      </c>
      <c r="I711" s="106">
        <f t="shared" si="198"/>
        <v>0</v>
      </c>
      <c r="J711" s="114">
        <v>634136</v>
      </c>
      <c r="P711" s="114"/>
      <c r="Q711" s="114"/>
      <c r="R711" s="114"/>
      <c r="S711" s="114"/>
      <c r="T711" s="114"/>
    </row>
    <row r="712" spans="1:20" s="22" customFormat="1" ht="36" hidden="1" customHeight="1">
      <c r="A712" s="16" t="s">
        <v>628</v>
      </c>
      <c r="B712" s="14">
        <v>795</v>
      </c>
      <c r="C712" s="15" t="s">
        <v>171</v>
      </c>
      <c r="D712" s="15" t="s">
        <v>69</v>
      </c>
      <c r="E712" s="15" t="s">
        <v>629</v>
      </c>
      <c r="F712" s="36"/>
      <c r="G712" s="70">
        <f>G713</f>
        <v>0</v>
      </c>
      <c r="H712" s="70">
        <f t="shared" ref="H712:I713" si="199">H713</f>
        <v>0</v>
      </c>
      <c r="I712" s="70">
        <f t="shared" si="199"/>
        <v>0</v>
      </c>
      <c r="P712" s="21"/>
      <c r="Q712" s="21"/>
      <c r="R712" s="21"/>
      <c r="S712" s="21"/>
      <c r="T712" s="21"/>
    </row>
    <row r="713" spans="1:20" s="22" customFormat="1" ht="24" hidden="1" customHeight="1">
      <c r="A713" s="16" t="s">
        <v>155</v>
      </c>
      <c r="B713" s="14">
        <v>795</v>
      </c>
      <c r="C713" s="15" t="s">
        <v>171</v>
      </c>
      <c r="D713" s="15" t="s">
        <v>69</v>
      </c>
      <c r="E713" s="15" t="s">
        <v>629</v>
      </c>
      <c r="F713" s="15" t="s">
        <v>156</v>
      </c>
      <c r="G713" s="70">
        <f>G714</f>
        <v>0</v>
      </c>
      <c r="H713" s="70">
        <f t="shared" si="199"/>
        <v>0</v>
      </c>
      <c r="I713" s="70">
        <f t="shared" si="199"/>
        <v>0</v>
      </c>
      <c r="P713" s="21"/>
      <c r="Q713" s="21"/>
      <c r="R713" s="21"/>
      <c r="S713" s="21"/>
      <c r="T713" s="21"/>
    </row>
    <row r="714" spans="1:20" s="22" customFormat="1" ht="24" hidden="1" customHeight="1">
      <c r="A714" s="16" t="s">
        <v>176</v>
      </c>
      <c r="B714" s="14">
        <v>795</v>
      </c>
      <c r="C714" s="15" t="s">
        <v>171</v>
      </c>
      <c r="D714" s="15" t="s">
        <v>69</v>
      </c>
      <c r="E714" s="15" t="s">
        <v>629</v>
      </c>
      <c r="F714" s="15" t="s">
        <v>177</v>
      </c>
      <c r="G714" s="70">
        <v>0</v>
      </c>
      <c r="H714" s="70">
        <v>0</v>
      </c>
      <c r="I714" s="70">
        <v>0</v>
      </c>
      <c r="P714" s="21"/>
      <c r="Q714" s="21"/>
      <c r="R714" s="21"/>
      <c r="S714" s="21"/>
      <c r="T714" s="21"/>
    </row>
    <row r="715" spans="1:20" ht="51.75" hidden="1" customHeight="1">
      <c r="A715" s="16" t="s">
        <v>400</v>
      </c>
      <c r="B715" s="49">
        <v>795</v>
      </c>
      <c r="C715" s="15" t="s">
        <v>171</v>
      </c>
      <c r="D715" s="15" t="s">
        <v>69</v>
      </c>
      <c r="E715" s="15" t="s">
        <v>399</v>
      </c>
      <c r="F715" s="15"/>
      <c r="G715" s="87">
        <f t="shared" ref="G715:I715" si="200">G716</f>
        <v>0</v>
      </c>
      <c r="H715" s="87">
        <f t="shared" si="200"/>
        <v>0</v>
      </c>
      <c r="I715" s="87">
        <f t="shared" si="200"/>
        <v>0</v>
      </c>
    </row>
    <row r="716" spans="1:20" ht="30.75" hidden="1" customHeight="1">
      <c r="A716" s="16" t="s">
        <v>155</v>
      </c>
      <c r="B716" s="14">
        <v>793</v>
      </c>
      <c r="C716" s="15" t="s">
        <v>68</v>
      </c>
      <c r="D716" s="15" t="s">
        <v>69</v>
      </c>
      <c r="E716" s="15" t="s">
        <v>399</v>
      </c>
      <c r="F716" s="15" t="s">
        <v>156</v>
      </c>
      <c r="G716" s="70">
        <f>G717</f>
        <v>0</v>
      </c>
      <c r="H716" s="70">
        <f t="shared" ref="H716:I716" si="201">H717</f>
        <v>0</v>
      </c>
      <c r="I716" s="70">
        <f t="shared" si="201"/>
        <v>0</v>
      </c>
    </row>
    <row r="717" spans="1:20" ht="30.75" hidden="1" customHeight="1">
      <c r="A717" s="16" t="s">
        <v>176</v>
      </c>
      <c r="B717" s="14">
        <v>793</v>
      </c>
      <c r="C717" s="15" t="s">
        <v>68</v>
      </c>
      <c r="D717" s="15" t="s">
        <v>69</v>
      </c>
      <c r="E717" s="15" t="s">
        <v>399</v>
      </c>
      <c r="F717" s="15" t="s">
        <v>177</v>
      </c>
      <c r="G717" s="70">
        <f>'прил 5,'!G2255</f>
        <v>0</v>
      </c>
      <c r="H717" s="70">
        <f>'прил 5,'!H2255</f>
        <v>0</v>
      </c>
      <c r="I717" s="70">
        <f>'прил 5,'!I2255</f>
        <v>0</v>
      </c>
    </row>
    <row r="718" spans="1:20" s="18" customFormat="1" ht="39.6" hidden="1">
      <c r="A718" s="181" t="s">
        <v>855</v>
      </c>
      <c r="B718" s="15" t="s">
        <v>93</v>
      </c>
      <c r="C718" s="15" t="s">
        <v>25</v>
      </c>
      <c r="D718" s="15" t="s">
        <v>122</v>
      </c>
      <c r="E718" s="15" t="s">
        <v>890</v>
      </c>
      <c r="F718" s="15"/>
      <c r="G718" s="70">
        <f t="shared" ref="G718:I718" si="202">G719</f>
        <v>0</v>
      </c>
      <c r="H718" s="70">
        <f t="shared" si="202"/>
        <v>0</v>
      </c>
      <c r="I718" s="70">
        <f t="shared" si="202"/>
        <v>0</v>
      </c>
      <c r="J718" s="176"/>
    </row>
    <row r="719" spans="1:20" s="18" customFormat="1" ht="39.6" hidden="1">
      <c r="A719" s="80" t="s">
        <v>855</v>
      </c>
      <c r="B719" s="15" t="s">
        <v>93</v>
      </c>
      <c r="C719" s="15" t="s">
        <v>25</v>
      </c>
      <c r="D719" s="15" t="s">
        <v>122</v>
      </c>
      <c r="E719" s="15" t="s">
        <v>889</v>
      </c>
      <c r="F719" s="15"/>
      <c r="G719" s="70">
        <f t="shared" ref="G719:I720" si="203">G720</f>
        <v>0</v>
      </c>
      <c r="H719" s="70">
        <f t="shared" si="203"/>
        <v>0</v>
      </c>
      <c r="I719" s="70">
        <f t="shared" si="203"/>
        <v>0</v>
      </c>
      <c r="J719" s="176"/>
    </row>
    <row r="720" spans="1:20" s="18" customFormat="1" hidden="1">
      <c r="A720" s="16" t="s">
        <v>147</v>
      </c>
      <c r="B720" s="15" t="s">
        <v>93</v>
      </c>
      <c r="C720" s="15" t="s">
        <v>25</v>
      </c>
      <c r="D720" s="15" t="s">
        <v>122</v>
      </c>
      <c r="E720" s="15" t="s">
        <v>889</v>
      </c>
      <c r="F720" s="15" t="s">
        <v>148</v>
      </c>
      <c r="G720" s="70">
        <f t="shared" si="203"/>
        <v>0</v>
      </c>
      <c r="H720" s="70">
        <f t="shared" si="203"/>
        <v>0</v>
      </c>
      <c r="I720" s="70">
        <f t="shared" si="203"/>
        <v>0</v>
      </c>
      <c r="J720" s="176"/>
    </row>
    <row r="721" spans="1:20" s="18" customFormat="1" hidden="1">
      <c r="A721" s="16" t="s">
        <v>894</v>
      </c>
      <c r="B721" s="15" t="s">
        <v>93</v>
      </c>
      <c r="C721" s="15" t="s">
        <v>25</v>
      </c>
      <c r="D721" s="15" t="s">
        <v>122</v>
      </c>
      <c r="E721" s="15" t="s">
        <v>889</v>
      </c>
      <c r="F721" s="15" t="s">
        <v>891</v>
      </c>
      <c r="G721" s="70">
        <f>'прил 5,'!G1078</f>
        <v>0</v>
      </c>
      <c r="H721" s="70">
        <f>'прил 5,'!H1078</f>
        <v>0</v>
      </c>
      <c r="I721" s="70">
        <f>'прил 5,'!I1078</f>
        <v>0</v>
      </c>
      <c r="J721" s="176"/>
    </row>
    <row r="722" spans="1:20" ht="33" hidden="1" customHeight="1">
      <c r="A722" s="16" t="s">
        <v>948</v>
      </c>
      <c r="B722" s="15" t="s">
        <v>93</v>
      </c>
      <c r="C722" s="15" t="s">
        <v>25</v>
      </c>
      <c r="D722" s="15" t="s">
        <v>122</v>
      </c>
      <c r="E722" s="15" t="s">
        <v>931</v>
      </c>
      <c r="F722" s="15"/>
      <c r="G722" s="70">
        <f>G723</f>
        <v>0</v>
      </c>
      <c r="H722" s="70">
        <f t="shared" ref="H722:I722" si="204">H723</f>
        <v>0</v>
      </c>
      <c r="I722" s="70">
        <f t="shared" si="204"/>
        <v>0</v>
      </c>
      <c r="J722" s="177"/>
      <c r="K722" s="185"/>
      <c r="L722" s="185"/>
      <c r="M722" s="185"/>
      <c r="N722" s="185"/>
      <c r="O722" s="185"/>
      <c r="P722" s="185"/>
      <c r="Q722" s="185"/>
      <c r="R722" s="185"/>
      <c r="S722" s="1"/>
      <c r="T722" s="1"/>
    </row>
    <row r="723" spans="1:20" ht="24.75" hidden="1" customHeight="1">
      <c r="A723" s="16" t="s">
        <v>35</v>
      </c>
      <c r="B723" s="15" t="s">
        <v>93</v>
      </c>
      <c r="C723" s="15" t="s">
        <v>25</v>
      </c>
      <c r="D723" s="15" t="s">
        <v>122</v>
      </c>
      <c r="E723" s="15" t="s">
        <v>931</v>
      </c>
      <c r="F723" s="15" t="s">
        <v>36</v>
      </c>
      <c r="G723" s="70">
        <f>G724</f>
        <v>0</v>
      </c>
      <c r="H723" s="70">
        <f t="shared" ref="H723:I723" si="205">H724</f>
        <v>0</v>
      </c>
      <c r="I723" s="70">
        <f t="shared" si="205"/>
        <v>0</v>
      </c>
      <c r="J723" s="177"/>
      <c r="K723" s="185"/>
      <c r="L723" s="185"/>
      <c r="M723" s="185"/>
      <c r="N723" s="185"/>
      <c r="O723" s="185"/>
      <c r="P723" s="185"/>
      <c r="Q723" s="185"/>
      <c r="R723" s="185"/>
      <c r="S723" s="1"/>
      <c r="T723" s="1"/>
    </row>
    <row r="724" spans="1:20" ht="42.75" hidden="1" customHeight="1">
      <c r="A724" s="16" t="s">
        <v>37</v>
      </c>
      <c r="B724" s="15" t="s">
        <v>93</v>
      </c>
      <c r="C724" s="15" t="s">
        <v>25</v>
      </c>
      <c r="D724" s="15" t="s">
        <v>122</v>
      </c>
      <c r="E724" s="15" t="s">
        <v>931</v>
      </c>
      <c r="F724" s="15" t="s">
        <v>38</v>
      </c>
      <c r="G724" s="87">
        <f>'прил 5,'!G1081</f>
        <v>0</v>
      </c>
      <c r="H724" s="70">
        <v>0</v>
      </c>
      <c r="I724" s="70">
        <v>0</v>
      </c>
      <c r="J724" s="177"/>
      <c r="K724" s="185"/>
      <c r="L724" s="185"/>
      <c r="M724" s="185"/>
      <c r="N724" s="185"/>
      <c r="O724" s="185"/>
      <c r="P724" s="185"/>
      <c r="Q724" s="185"/>
      <c r="R724" s="185"/>
      <c r="S724" s="1"/>
      <c r="T724" s="1"/>
    </row>
    <row r="725" spans="1:20" s="32" customFormat="1" ht="29.25" customHeight="1">
      <c r="A725" s="356" t="s">
        <v>1169</v>
      </c>
      <c r="B725" s="35">
        <v>757</v>
      </c>
      <c r="C725" s="36" t="s">
        <v>43</v>
      </c>
      <c r="D725" s="36" t="s">
        <v>53</v>
      </c>
      <c r="E725" s="36" t="s">
        <v>200</v>
      </c>
      <c r="F725" s="36"/>
      <c r="G725" s="71">
        <f>G726+G731+G734+G742+G738</f>
        <v>161100</v>
      </c>
      <c r="H725" s="71">
        <f t="shared" ref="H725:I725" si="206">H726+H731+H734+H742</f>
        <v>161100</v>
      </c>
      <c r="I725" s="71">
        <f t="shared" si="206"/>
        <v>161100</v>
      </c>
      <c r="J725" s="31"/>
      <c r="P725" s="31"/>
      <c r="Q725" s="31"/>
      <c r="R725" s="31"/>
      <c r="S725" s="31"/>
      <c r="T725" s="31"/>
    </row>
    <row r="726" spans="1:20" s="32" customFormat="1" ht="27.75" customHeight="1">
      <c r="A726" s="30" t="s">
        <v>136</v>
      </c>
      <c r="B726" s="14">
        <v>757</v>
      </c>
      <c r="C726" s="15" t="s">
        <v>43</v>
      </c>
      <c r="D726" s="15" t="s">
        <v>18</v>
      </c>
      <c r="E726" s="15" t="s">
        <v>201</v>
      </c>
      <c r="F726" s="15"/>
      <c r="G726" s="87">
        <f>G729+G727</f>
        <v>161100</v>
      </c>
      <c r="H726" s="87">
        <f t="shared" ref="H726:I726" si="207">H729+H727</f>
        <v>161100</v>
      </c>
      <c r="I726" s="87">
        <f t="shared" si="207"/>
        <v>161100</v>
      </c>
      <c r="J726" s="31"/>
      <c r="P726" s="31"/>
      <c r="Q726" s="31"/>
      <c r="R726" s="31"/>
      <c r="S726" s="31"/>
      <c r="T726" s="31"/>
    </row>
    <row r="727" spans="1:20" ht="29.25" hidden="1" customHeight="1">
      <c r="A727" s="16" t="s">
        <v>35</v>
      </c>
      <c r="B727" s="14">
        <v>757</v>
      </c>
      <c r="C727" s="15" t="s">
        <v>53</v>
      </c>
      <c r="D727" s="15" t="s">
        <v>87</v>
      </c>
      <c r="E727" s="15" t="s">
        <v>201</v>
      </c>
      <c r="F727" s="84" t="s">
        <v>36</v>
      </c>
      <c r="G727" s="87">
        <f>G728</f>
        <v>0</v>
      </c>
      <c r="H727" s="70">
        <f t="shared" ref="H727:I727" si="208">H728</f>
        <v>0</v>
      </c>
      <c r="I727" s="70">
        <f t="shared" si="208"/>
        <v>0</v>
      </c>
      <c r="J727" s="1"/>
    </row>
    <row r="728" spans="1:20" ht="38.25" hidden="1" customHeight="1">
      <c r="A728" s="16" t="s">
        <v>37</v>
      </c>
      <c r="B728" s="14">
        <v>757</v>
      </c>
      <c r="C728" s="15" t="s">
        <v>53</v>
      </c>
      <c r="D728" s="15" t="s">
        <v>87</v>
      </c>
      <c r="E728" s="15" t="s">
        <v>201</v>
      </c>
      <c r="F728" s="84" t="s">
        <v>38</v>
      </c>
      <c r="G728" s="8">
        <f>'прил 5,'!G14</f>
        <v>0</v>
      </c>
      <c r="H728" s="8">
        <f>'прил 5,'!H14</f>
        <v>0</v>
      </c>
      <c r="I728" s="8">
        <f>'прил 5,'!I14</f>
        <v>0</v>
      </c>
      <c r="J728" s="1"/>
    </row>
    <row r="729" spans="1:20" ht="32.25" customHeight="1">
      <c r="A729" s="16" t="s">
        <v>29</v>
      </c>
      <c r="B729" s="14">
        <v>757</v>
      </c>
      <c r="C729" s="15" t="s">
        <v>43</v>
      </c>
      <c r="D729" s="15" t="s">
        <v>18</v>
      </c>
      <c r="E729" s="15" t="s">
        <v>201</v>
      </c>
      <c r="F729" s="15" t="s">
        <v>30</v>
      </c>
      <c r="G729" s="85">
        <f t="shared" ref="G729:I729" si="209">G730</f>
        <v>161100</v>
      </c>
      <c r="H729" s="85">
        <f t="shared" si="209"/>
        <v>161100</v>
      </c>
      <c r="I729" s="85">
        <f t="shared" si="209"/>
        <v>161100</v>
      </c>
    </row>
    <row r="730" spans="1:20">
      <c r="A730" s="16" t="s">
        <v>31</v>
      </c>
      <c r="B730" s="14">
        <v>757</v>
      </c>
      <c r="C730" s="15" t="s">
        <v>43</v>
      </c>
      <c r="D730" s="15" t="s">
        <v>18</v>
      </c>
      <c r="E730" s="15" t="s">
        <v>201</v>
      </c>
      <c r="F730" s="15" t="s">
        <v>32</v>
      </c>
      <c r="G730" s="85">
        <f>'прил 5,'!G16</f>
        <v>161100</v>
      </c>
      <c r="H730" s="85">
        <f>'прил 5,'!H16</f>
        <v>161100</v>
      </c>
      <c r="I730" s="85">
        <f>'прил 5,'!I16</f>
        <v>161100</v>
      </c>
      <c r="J730" s="2">
        <v>50000</v>
      </c>
    </row>
    <row r="731" spans="1:20" ht="15" hidden="1" customHeight="1">
      <c r="A731" s="145" t="s">
        <v>485</v>
      </c>
      <c r="B731" s="14">
        <v>757</v>
      </c>
      <c r="C731" s="15" t="s">
        <v>53</v>
      </c>
      <c r="D731" s="15" t="s">
        <v>87</v>
      </c>
      <c r="E731" s="84" t="s">
        <v>484</v>
      </c>
      <c r="F731" s="84"/>
      <c r="G731" s="87">
        <f>G732</f>
        <v>0</v>
      </c>
      <c r="H731" s="87">
        <f t="shared" ref="H731:I732" si="210">H732</f>
        <v>0</v>
      </c>
      <c r="I731" s="87">
        <f t="shared" si="210"/>
        <v>0</v>
      </c>
      <c r="J731" s="1"/>
    </row>
    <row r="732" spans="1:20" ht="27.75" hidden="1" customHeight="1">
      <c r="A732" s="16" t="s">
        <v>35</v>
      </c>
      <c r="B732" s="14">
        <v>757</v>
      </c>
      <c r="C732" s="15" t="s">
        <v>53</v>
      </c>
      <c r="D732" s="15" t="s">
        <v>87</v>
      </c>
      <c r="E732" s="84" t="s">
        <v>484</v>
      </c>
      <c r="F732" s="84" t="s">
        <v>36</v>
      </c>
      <c r="G732" s="87">
        <f>G733</f>
        <v>0</v>
      </c>
      <c r="H732" s="87">
        <f t="shared" si="210"/>
        <v>0</v>
      </c>
      <c r="I732" s="87">
        <f t="shared" si="210"/>
        <v>0</v>
      </c>
      <c r="J732" s="1"/>
    </row>
    <row r="733" spans="1:20" ht="30.75" hidden="1" customHeight="1">
      <c r="A733" s="16" t="s">
        <v>37</v>
      </c>
      <c r="B733" s="14">
        <v>757</v>
      </c>
      <c r="C733" s="15" t="s">
        <v>53</v>
      </c>
      <c r="D733" s="15" t="s">
        <v>87</v>
      </c>
      <c r="E733" s="84" t="s">
        <v>484</v>
      </c>
      <c r="F733" s="84" t="s">
        <v>38</v>
      </c>
      <c r="G733" s="87">
        <f>'прил 5,'!G19</f>
        <v>0</v>
      </c>
      <c r="H733" s="87">
        <v>0</v>
      </c>
      <c r="I733" s="87">
        <v>0</v>
      </c>
      <c r="J733" s="1"/>
    </row>
    <row r="734" spans="1:20" s="18" customFormat="1" ht="32.25" hidden="1" customHeight="1">
      <c r="A734" s="16" t="s">
        <v>112</v>
      </c>
      <c r="B734" s="49">
        <v>795</v>
      </c>
      <c r="C734" s="15" t="s">
        <v>53</v>
      </c>
      <c r="D734" s="15" t="s">
        <v>122</v>
      </c>
      <c r="E734" s="15" t="s">
        <v>200</v>
      </c>
      <c r="F734" s="15"/>
      <c r="G734" s="70">
        <f t="shared" ref="G734:I736" si="211">G735</f>
        <v>0</v>
      </c>
      <c r="H734" s="70">
        <f t="shared" si="211"/>
        <v>0</v>
      </c>
      <c r="I734" s="70">
        <f t="shared" si="211"/>
        <v>0</v>
      </c>
      <c r="P734" s="17"/>
      <c r="Q734" s="17"/>
      <c r="R734" s="17"/>
      <c r="S734" s="17"/>
      <c r="T734" s="17"/>
    </row>
    <row r="735" spans="1:20" s="18" customFormat="1" ht="62.25" hidden="1" customHeight="1">
      <c r="A735" s="16" t="s">
        <v>768</v>
      </c>
      <c r="B735" s="49">
        <v>795</v>
      </c>
      <c r="C735" s="15" t="s">
        <v>53</v>
      </c>
      <c r="D735" s="15" t="s">
        <v>122</v>
      </c>
      <c r="E735" s="15" t="s">
        <v>415</v>
      </c>
      <c r="F735" s="15"/>
      <c r="G735" s="70">
        <f t="shared" si="211"/>
        <v>0</v>
      </c>
      <c r="H735" s="70">
        <f t="shared" si="211"/>
        <v>0</v>
      </c>
      <c r="I735" s="70">
        <f t="shared" si="211"/>
        <v>0</v>
      </c>
      <c r="P735" s="17"/>
      <c r="Q735" s="17"/>
      <c r="R735" s="17"/>
      <c r="S735" s="17"/>
      <c r="T735" s="17"/>
    </row>
    <row r="736" spans="1:20" s="18" customFormat="1" ht="39" hidden="1" customHeight="1">
      <c r="A736" s="16" t="s">
        <v>95</v>
      </c>
      <c r="B736" s="49">
        <v>795</v>
      </c>
      <c r="C736" s="15" t="s">
        <v>53</v>
      </c>
      <c r="D736" s="15" t="s">
        <v>122</v>
      </c>
      <c r="E736" s="15" t="s">
        <v>415</v>
      </c>
      <c r="F736" s="15" t="s">
        <v>346</v>
      </c>
      <c r="G736" s="70">
        <f t="shared" si="211"/>
        <v>0</v>
      </c>
      <c r="H736" s="70">
        <f t="shared" si="211"/>
        <v>0</v>
      </c>
      <c r="I736" s="70">
        <f t="shared" si="211"/>
        <v>0</v>
      </c>
      <c r="P736" s="17"/>
      <c r="Q736" s="17"/>
      <c r="R736" s="17"/>
      <c r="S736" s="17"/>
      <c r="T736" s="17"/>
    </row>
    <row r="737" spans="1:20" s="18" customFormat="1" ht="15.75" hidden="1" customHeight="1">
      <c r="A737" s="16" t="s">
        <v>347</v>
      </c>
      <c r="B737" s="49">
        <v>795</v>
      </c>
      <c r="C737" s="15" t="s">
        <v>53</v>
      </c>
      <c r="D737" s="15" t="s">
        <v>122</v>
      </c>
      <c r="E737" s="15" t="s">
        <v>415</v>
      </c>
      <c r="F737" s="15" t="s">
        <v>348</v>
      </c>
      <c r="G737" s="70">
        <f>'прил 5,'!G2104</f>
        <v>0</v>
      </c>
      <c r="H737" s="70">
        <v>0</v>
      </c>
      <c r="I737" s="70">
        <v>0</v>
      </c>
      <c r="P737" s="17"/>
      <c r="Q737" s="17"/>
      <c r="R737" s="17"/>
      <c r="S737" s="17"/>
      <c r="T737" s="17"/>
    </row>
    <row r="738" spans="1:20" s="18" customFormat="1" ht="70.5" hidden="1" customHeight="1">
      <c r="A738" s="16" t="s">
        <v>768</v>
      </c>
      <c r="B738" s="14">
        <v>793</v>
      </c>
      <c r="C738" s="15" t="s">
        <v>53</v>
      </c>
      <c r="D738" s="15" t="s">
        <v>122</v>
      </c>
      <c r="E738" s="15" t="s">
        <v>415</v>
      </c>
      <c r="F738" s="15"/>
      <c r="G738" s="70">
        <f t="shared" ref="G738:I739" si="212">G739</f>
        <v>0</v>
      </c>
      <c r="H738" s="70">
        <f t="shared" si="212"/>
        <v>0</v>
      </c>
      <c r="I738" s="70">
        <f t="shared" si="212"/>
        <v>0</v>
      </c>
      <c r="J738" s="177"/>
      <c r="K738" s="199"/>
      <c r="L738" s="199"/>
      <c r="M738" s="199"/>
      <c r="N738" s="199"/>
      <c r="O738" s="199"/>
      <c r="P738" s="199"/>
      <c r="Q738" s="199"/>
      <c r="R738" s="199"/>
    </row>
    <row r="739" spans="1:20" s="18" customFormat="1" ht="39" hidden="1" customHeight="1">
      <c r="A739" s="16" t="s">
        <v>95</v>
      </c>
      <c r="B739" s="14">
        <v>793</v>
      </c>
      <c r="C739" s="15" t="s">
        <v>53</v>
      </c>
      <c r="D739" s="15" t="s">
        <v>122</v>
      </c>
      <c r="E739" s="15" t="s">
        <v>415</v>
      </c>
      <c r="F739" s="15" t="s">
        <v>346</v>
      </c>
      <c r="G739" s="70">
        <f t="shared" si="212"/>
        <v>0</v>
      </c>
      <c r="H739" s="70">
        <f t="shared" si="212"/>
        <v>0</v>
      </c>
      <c r="I739" s="70">
        <f t="shared" si="212"/>
        <v>0</v>
      </c>
      <c r="J739" s="177"/>
      <c r="K739" s="199"/>
      <c r="L739" s="199"/>
      <c r="M739" s="199"/>
      <c r="N739" s="199"/>
      <c r="O739" s="199"/>
      <c r="P739" s="199"/>
      <c r="Q739" s="199"/>
      <c r="R739" s="199"/>
    </row>
    <row r="740" spans="1:20" s="18" customFormat="1" ht="15.75" hidden="1" customHeight="1">
      <c r="A740" s="16" t="s">
        <v>347</v>
      </c>
      <c r="B740" s="14">
        <v>793</v>
      </c>
      <c r="C740" s="15" t="s">
        <v>53</v>
      </c>
      <c r="D740" s="15" t="s">
        <v>122</v>
      </c>
      <c r="E740" s="15" t="s">
        <v>415</v>
      </c>
      <c r="F740" s="15" t="s">
        <v>348</v>
      </c>
      <c r="G740" s="70">
        <f>'прил 5,'!G1551</f>
        <v>0</v>
      </c>
      <c r="H740" s="70">
        <f>'прил 5,'!H1551</f>
        <v>0</v>
      </c>
      <c r="I740" s="70">
        <f>'прил 5,'!I1551</f>
        <v>0</v>
      </c>
      <c r="J740" s="177"/>
      <c r="K740" s="199"/>
      <c r="L740" s="199"/>
      <c r="M740" s="199"/>
      <c r="N740" s="199"/>
      <c r="O740" s="199"/>
      <c r="P740" s="199"/>
      <c r="Q740" s="199"/>
      <c r="R740" s="199"/>
    </row>
    <row r="741" spans="1:20" s="18" customFormat="1" ht="32.25" hidden="1" customHeight="1">
      <c r="A741" s="16" t="s">
        <v>916</v>
      </c>
      <c r="B741" s="14">
        <v>793</v>
      </c>
      <c r="C741" s="15" t="s">
        <v>53</v>
      </c>
      <c r="D741" s="15" t="s">
        <v>122</v>
      </c>
      <c r="E741" s="15" t="s">
        <v>915</v>
      </c>
      <c r="F741" s="15"/>
      <c r="G741" s="70">
        <f>G742</f>
        <v>0</v>
      </c>
      <c r="H741" s="70">
        <f t="shared" ref="H741:I741" si="213">H742</f>
        <v>0</v>
      </c>
      <c r="I741" s="70">
        <f t="shared" si="213"/>
        <v>0</v>
      </c>
      <c r="J741" s="177"/>
      <c r="K741" s="199"/>
      <c r="L741" s="199"/>
      <c r="M741" s="199"/>
      <c r="N741" s="199"/>
      <c r="O741" s="199"/>
      <c r="P741" s="199"/>
      <c r="Q741" s="199"/>
      <c r="R741" s="199"/>
    </row>
    <row r="742" spans="1:20" s="18" customFormat="1" ht="87" hidden="1" customHeight="1">
      <c r="A742" s="16" t="s">
        <v>917</v>
      </c>
      <c r="B742" s="49">
        <v>795</v>
      </c>
      <c r="C742" s="15" t="s">
        <v>53</v>
      </c>
      <c r="D742" s="15" t="s">
        <v>122</v>
      </c>
      <c r="E742" s="15" t="s">
        <v>918</v>
      </c>
      <c r="F742" s="15"/>
      <c r="G742" s="70">
        <f t="shared" ref="G742:I743" si="214">G743</f>
        <v>0</v>
      </c>
      <c r="H742" s="70">
        <f t="shared" si="214"/>
        <v>0</v>
      </c>
      <c r="I742" s="70">
        <f t="shared" si="214"/>
        <v>0</v>
      </c>
      <c r="P742" s="17"/>
      <c r="Q742" s="17"/>
      <c r="R742" s="17"/>
      <c r="S742" s="17"/>
      <c r="T742" s="17"/>
    </row>
    <row r="743" spans="1:20" s="18" customFormat="1" ht="39" hidden="1" customHeight="1">
      <c r="A743" s="16" t="s">
        <v>95</v>
      </c>
      <c r="B743" s="49">
        <v>795</v>
      </c>
      <c r="C743" s="15" t="s">
        <v>53</v>
      </c>
      <c r="D743" s="15" t="s">
        <v>122</v>
      </c>
      <c r="E743" s="15" t="s">
        <v>918</v>
      </c>
      <c r="F743" s="15" t="s">
        <v>346</v>
      </c>
      <c r="G743" s="70">
        <f t="shared" si="214"/>
        <v>0</v>
      </c>
      <c r="H743" s="70">
        <f t="shared" si="214"/>
        <v>0</v>
      </c>
      <c r="I743" s="70">
        <f t="shared" si="214"/>
        <v>0</v>
      </c>
      <c r="P743" s="17"/>
      <c r="Q743" s="17"/>
      <c r="R743" s="17"/>
      <c r="S743" s="17"/>
      <c r="T743" s="17"/>
    </row>
    <row r="744" spans="1:20" s="18" customFormat="1" ht="15.75" hidden="1" customHeight="1">
      <c r="A744" s="16" t="s">
        <v>347</v>
      </c>
      <c r="B744" s="49">
        <v>795</v>
      </c>
      <c r="C744" s="15" t="s">
        <v>53</v>
      </c>
      <c r="D744" s="15" t="s">
        <v>122</v>
      </c>
      <c r="E744" s="15" t="s">
        <v>918</v>
      </c>
      <c r="F744" s="15" t="s">
        <v>348</v>
      </c>
      <c r="G744" s="70">
        <f>'прил 5,'!G1555</f>
        <v>0</v>
      </c>
      <c r="H744" s="70">
        <f>'прил 5,'!H1555</f>
        <v>0</v>
      </c>
      <c r="I744" s="70">
        <f>'прил 5,'!I1555</f>
        <v>0</v>
      </c>
      <c r="P744" s="17"/>
      <c r="Q744" s="17"/>
      <c r="R744" s="17"/>
      <c r="S744" s="17"/>
      <c r="T744" s="17"/>
    </row>
    <row r="745" spans="1:20" s="22" customFormat="1" ht="54" customHeight="1">
      <c r="A745" s="107" t="s">
        <v>1170</v>
      </c>
      <c r="B745" s="19">
        <v>795</v>
      </c>
      <c r="C745" s="36" t="s">
        <v>160</v>
      </c>
      <c r="D745" s="36" t="s">
        <v>171</v>
      </c>
      <c r="E745" s="36" t="s">
        <v>260</v>
      </c>
      <c r="F745" s="36"/>
      <c r="G745" s="71">
        <f>G749+G758+G762+G765+G774+G777+G780+G783+G788+G791+G797+G795+G782+G794+G800+G750+G803+G769+G806+G766+G753+G809</f>
        <v>3461630</v>
      </c>
      <c r="H745" s="71">
        <f t="shared" ref="H745:I745" si="215">H749+H758+H762+H765+H774+H777+H780+H783+H788+H791+H797+H795+H782+H794+H800+H750+H803</f>
        <v>25000</v>
      </c>
      <c r="I745" s="71">
        <f t="shared" si="215"/>
        <v>25000</v>
      </c>
      <c r="J745" s="21">
        <v>300000</v>
      </c>
      <c r="P745" s="21">
        <f>G758+G762+G765+G768+G812</f>
        <v>3461630</v>
      </c>
      <c r="Q745" s="21"/>
      <c r="R745" s="21"/>
      <c r="S745" s="21"/>
      <c r="T745" s="21"/>
    </row>
    <row r="746" spans="1:20" s="3" customFormat="1" ht="38.25" hidden="1" customHeight="1">
      <c r="A746" s="16" t="s">
        <v>516</v>
      </c>
      <c r="B746" s="49">
        <v>795</v>
      </c>
      <c r="C746" s="15" t="s">
        <v>160</v>
      </c>
      <c r="D746" s="15" t="s">
        <v>171</v>
      </c>
      <c r="E746" s="15" t="s">
        <v>517</v>
      </c>
      <c r="F746" s="15"/>
      <c r="G746" s="70">
        <f>G748</f>
        <v>0</v>
      </c>
      <c r="H746" s="25">
        <v>0</v>
      </c>
      <c r="I746" s="25">
        <v>0</v>
      </c>
      <c r="P746" s="111"/>
      <c r="Q746" s="111"/>
      <c r="R746" s="111"/>
      <c r="S746" s="111"/>
      <c r="T746" s="111"/>
    </row>
    <row r="747" spans="1:20" s="3" customFormat="1" ht="38.25" hidden="1" customHeight="1">
      <c r="A747" s="16"/>
      <c r="B747" s="49"/>
      <c r="C747" s="15"/>
      <c r="D747" s="15"/>
      <c r="E747" s="15"/>
      <c r="F747" s="15"/>
      <c r="G747" s="70"/>
      <c r="H747" s="117"/>
      <c r="I747" s="118"/>
      <c r="P747" s="111"/>
      <c r="Q747" s="111"/>
      <c r="R747" s="111"/>
      <c r="S747" s="111"/>
      <c r="T747" s="111"/>
    </row>
    <row r="748" spans="1:20" s="3" customFormat="1" ht="38.25" hidden="1" customHeight="1">
      <c r="A748" s="16" t="s">
        <v>35</v>
      </c>
      <c r="B748" s="49">
        <v>795</v>
      </c>
      <c r="C748" s="15" t="s">
        <v>160</v>
      </c>
      <c r="D748" s="15" t="s">
        <v>171</v>
      </c>
      <c r="E748" s="15" t="s">
        <v>517</v>
      </c>
      <c r="F748" s="15" t="s">
        <v>36</v>
      </c>
      <c r="G748" s="70">
        <f>G749</f>
        <v>0</v>
      </c>
      <c r="H748" s="25">
        <v>0</v>
      </c>
      <c r="I748" s="25">
        <v>0</v>
      </c>
      <c r="P748" s="111"/>
      <c r="Q748" s="111"/>
      <c r="R748" s="111"/>
      <c r="S748" s="111"/>
      <c r="T748" s="111"/>
    </row>
    <row r="749" spans="1:20" s="3" customFormat="1" ht="38.25" hidden="1" customHeight="1">
      <c r="A749" s="16" t="s">
        <v>37</v>
      </c>
      <c r="B749" s="49">
        <v>795</v>
      </c>
      <c r="C749" s="15" t="s">
        <v>160</v>
      </c>
      <c r="D749" s="15" t="s">
        <v>171</v>
      </c>
      <c r="E749" s="15" t="s">
        <v>517</v>
      </c>
      <c r="F749" s="15" t="s">
        <v>38</v>
      </c>
      <c r="G749" s="70">
        <f>'прил 5,'!G2289</f>
        <v>0</v>
      </c>
      <c r="H749" s="25">
        <v>0</v>
      </c>
      <c r="I749" s="25">
        <v>0</v>
      </c>
      <c r="P749" s="111"/>
      <c r="Q749" s="111"/>
      <c r="R749" s="111"/>
      <c r="S749" s="111"/>
      <c r="T749" s="111"/>
    </row>
    <row r="750" spans="1:20" s="3" customFormat="1" ht="38.25" hidden="1" customHeight="1">
      <c r="A750" s="16" t="s">
        <v>735</v>
      </c>
      <c r="B750" s="49">
        <v>795</v>
      </c>
      <c r="C750" s="15" t="s">
        <v>160</v>
      </c>
      <c r="D750" s="15" t="s">
        <v>171</v>
      </c>
      <c r="E750" s="15" t="s">
        <v>734</v>
      </c>
      <c r="F750" s="15"/>
      <c r="G750" s="70">
        <f t="shared" ref="G750:I751" si="216">G751</f>
        <v>0</v>
      </c>
      <c r="H750" s="70">
        <f t="shared" si="216"/>
        <v>0</v>
      </c>
      <c r="I750" s="70">
        <f t="shared" si="216"/>
        <v>0</v>
      </c>
      <c r="P750" s="111"/>
      <c r="Q750" s="111"/>
      <c r="R750" s="111"/>
      <c r="S750" s="111"/>
      <c r="T750" s="111"/>
    </row>
    <row r="751" spans="1:20" s="3" customFormat="1" ht="38.25" hidden="1" customHeight="1">
      <c r="A751" s="16" t="s">
        <v>35</v>
      </c>
      <c r="B751" s="49">
        <v>795</v>
      </c>
      <c r="C751" s="15" t="s">
        <v>160</v>
      </c>
      <c r="D751" s="15" t="s">
        <v>171</v>
      </c>
      <c r="E751" s="15" t="s">
        <v>734</v>
      </c>
      <c r="F751" s="15" t="s">
        <v>36</v>
      </c>
      <c r="G751" s="70">
        <f t="shared" si="216"/>
        <v>0</v>
      </c>
      <c r="H751" s="70">
        <f t="shared" si="216"/>
        <v>0</v>
      </c>
      <c r="I751" s="70">
        <f t="shared" si="216"/>
        <v>0</v>
      </c>
      <c r="P751" s="111"/>
      <c r="Q751" s="111"/>
      <c r="R751" s="111"/>
      <c r="S751" s="111"/>
      <c r="T751" s="111"/>
    </row>
    <row r="752" spans="1:20" s="3" customFormat="1" ht="38.25" hidden="1" customHeight="1">
      <c r="A752" s="16" t="s">
        <v>37</v>
      </c>
      <c r="B752" s="49">
        <v>795</v>
      </c>
      <c r="C752" s="15" t="s">
        <v>160</v>
      </c>
      <c r="D752" s="15" t="s">
        <v>171</v>
      </c>
      <c r="E752" s="15" t="s">
        <v>734</v>
      </c>
      <c r="F752" s="15" t="s">
        <v>38</v>
      </c>
      <c r="G752" s="70">
        <f>'прил 5,'!G2292</f>
        <v>0</v>
      </c>
      <c r="H752" s="70"/>
      <c r="I752" s="70"/>
      <c r="P752" s="111"/>
      <c r="Q752" s="111"/>
      <c r="R752" s="111"/>
      <c r="S752" s="111"/>
      <c r="T752" s="111"/>
    </row>
    <row r="753" spans="1:20" s="3" customFormat="1" ht="46.5" hidden="1" customHeight="1">
      <c r="A753" s="82" t="s">
        <v>1044</v>
      </c>
      <c r="B753" s="83">
        <v>793</v>
      </c>
      <c r="C753" s="84" t="s">
        <v>160</v>
      </c>
      <c r="D753" s="84" t="s">
        <v>171</v>
      </c>
      <c r="E753" s="84" t="s">
        <v>1043</v>
      </c>
      <c r="F753" s="84"/>
      <c r="G753" s="87">
        <f t="shared" ref="G753:I754" si="217">G754</f>
        <v>0</v>
      </c>
      <c r="H753" s="87">
        <f t="shared" si="217"/>
        <v>0</v>
      </c>
      <c r="I753" s="87">
        <f t="shared" si="217"/>
        <v>0</v>
      </c>
      <c r="J753" s="177"/>
      <c r="K753" s="198"/>
      <c r="L753" s="198"/>
      <c r="M753" s="198"/>
      <c r="N753" s="198"/>
      <c r="O753" s="198"/>
      <c r="P753" s="198"/>
      <c r="Q753" s="198"/>
      <c r="R753" s="198"/>
    </row>
    <row r="754" spans="1:20" s="3" customFormat="1" ht="38.25" hidden="1" customHeight="1">
      <c r="A754" s="82" t="s">
        <v>35</v>
      </c>
      <c r="B754" s="83">
        <v>793</v>
      </c>
      <c r="C754" s="84" t="s">
        <v>160</v>
      </c>
      <c r="D754" s="84" t="s">
        <v>171</v>
      </c>
      <c r="E754" s="84" t="s">
        <v>1043</v>
      </c>
      <c r="F754" s="84" t="s">
        <v>36</v>
      </c>
      <c r="G754" s="87">
        <f t="shared" si="217"/>
        <v>0</v>
      </c>
      <c r="H754" s="87">
        <f t="shared" si="217"/>
        <v>0</v>
      </c>
      <c r="I754" s="87">
        <f t="shared" si="217"/>
        <v>0</v>
      </c>
      <c r="J754" s="177"/>
      <c r="K754" s="198"/>
      <c r="L754" s="198"/>
      <c r="M754" s="198"/>
      <c r="N754" s="198"/>
      <c r="O754" s="198"/>
      <c r="P754" s="198"/>
      <c r="Q754" s="198"/>
      <c r="R754" s="198"/>
    </row>
    <row r="755" spans="1:20" s="3" customFormat="1" ht="38.25" hidden="1" customHeight="1">
      <c r="A755" s="82" t="s">
        <v>37</v>
      </c>
      <c r="B755" s="83">
        <v>793</v>
      </c>
      <c r="C755" s="84" t="s">
        <v>160</v>
      </c>
      <c r="D755" s="84" t="s">
        <v>171</v>
      </c>
      <c r="E755" s="84" t="s">
        <v>1043</v>
      </c>
      <c r="F755" s="84" t="s">
        <v>38</v>
      </c>
      <c r="G755" s="87">
        <f>'прил 5,'!G1843</f>
        <v>0</v>
      </c>
      <c r="H755" s="87"/>
      <c r="I755" s="87"/>
      <c r="J755" s="177"/>
      <c r="K755" s="198"/>
      <c r="L755" s="198"/>
      <c r="M755" s="198"/>
      <c r="N755" s="198"/>
      <c r="O755" s="198"/>
      <c r="P755" s="198"/>
      <c r="Q755" s="198"/>
      <c r="R755" s="198"/>
    </row>
    <row r="756" spans="1:20" s="3" customFormat="1" ht="24.75" customHeight="1">
      <c r="A756" s="16" t="s">
        <v>127</v>
      </c>
      <c r="B756" s="49">
        <v>795</v>
      </c>
      <c r="C756" s="15" t="s">
        <v>160</v>
      </c>
      <c r="D756" s="15" t="s">
        <v>171</v>
      </c>
      <c r="E756" s="15" t="s">
        <v>284</v>
      </c>
      <c r="F756" s="15"/>
      <c r="G756" s="70">
        <f>G758</f>
        <v>25000</v>
      </c>
      <c r="H756" s="87">
        <f>H758</f>
        <v>25000</v>
      </c>
      <c r="I756" s="87">
        <f>I758</f>
        <v>25000</v>
      </c>
      <c r="J756" s="111">
        <v>700000</v>
      </c>
      <c r="P756" s="111"/>
      <c r="Q756" s="111"/>
      <c r="R756" s="111"/>
      <c r="S756" s="111"/>
      <c r="T756" s="111"/>
    </row>
    <row r="757" spans="1:20" s="3" customFormat="1" ht="28.5" customHeight="1">
      <c r="A757" s="16" t="s">
        <v>35</v>
      </c>
      <c r="B757" s="49">
        <v>795</v>
      </c>
      <c r="C757" s="15" t="s">
        <v>160</v>
      </c>
      <c r="D757" s="15" t="s">
        <v>171</v>
      </c>
      <c r="E757" s="15" t="s">
        <v>284</v>
      </c>
      <c r="F757" s="15" t="s">
        <v>36</v>
      </c>
      <c r="G757" s="70">
        <f>G758</f>
        <v>25000</v>
      </c>
      <c r="H757" s="87">
        <f>H758</f>
        <v>25000</v>
      </c>
      <c r="I757" s="87">
        <f>I758</f>
        <v>25000</v>
      </c>
      <c r="J757" s="111">
        <v>30000</v>
      </c>
      <c r="P757" s="111">
        <f>P745-G812</f>
        <v>2905000</v>
      </c>
      <c r="Q757" s="111"/>
      <c r="R757" s="111"/>
      <c r="S757" s="111"/>
      <c r="T757" s="111"/>
    </row>
    <row r="758" spans="1:20" s="3" customFormat="1" ht="29.25" customHeight="1">
      <c r="A758" s="16" t="s">
        <v>37</v>
      </c>
      <c r="B758" s="49">
        <v>795</v>
      </c>
      <c r="C758" s="15" t="s">
        <v>160</v>
      </c>
      <c r="D758" s="15" t="s">
        <v>171</v>
      </c>
      <c r="E758" s="15" t="s">
        <v>284</v>
      </c>
      <c r="F758" s="15" t="s">
        <v>38</v>
      </c>
      <c r="G758" s="70">
        <f>'прил 5,'!G1855</f>
        <v>25000</v>
      </c>
      <c r="H758" s="70">
        <f>'прил 5,'!H1855</f>
        <v>25000</v>
      </c>
      <c r="I758" s="70">
        <f>'прил 5,'!I1855</f>
        <v>25000</v>
      </c>
      <c r="J758" s="111">
        <f>SUM(J745:J757)</f>
        <v>1030000</v>
      </c>
      <c r="P758" s="111"/>
      <c r="Q758" s="111"/>
      <c r="R758" s="111"/>
      <c r="S758" s="111"/>
      <c r="T758" s="111"/>
    </row>
    <row r="759" spans="1:20" s="3" customFormat="1" ht="38.25" customHeight="1">
      <c r="A759" s="16" t="s">
        <v>472</v>
      </c>
      <c r="B759" s="49">
        <v>795</v>
      </c>
      <c r="C759" s="15" t="s">
        <v>160</v>
      </c>
      <c r="D759" s="15" t="s">
        <v>171</v>
      </c>
      <c r="E759" s="15" t="s">
        <v>373</v>
      </c>
      <c r="F759" s="15"/>
      <c r="G759" s="70">
        <f>G761</f>
        <v>500000</v>
      </c>
      <c r="H759" s="87">
        <f>H761</f>
        <v>0</v>
      </c>
      <c r="I759" s="87">
        <f>I761</f>
        <v>0</v>
      </c>
      <c r="J759" s="111"/>
      <c r="P759" s="111"/>
      <c r="Q759" s="111"/>
      <c r="R759" s="111"/>
      <c r="S759" s="111"/>
      <c r="T759" s="111"/>
    </row>
    <row r="760" spans="1:20" s="3" customFormat="1" ht="38.25" hidden="1" customHeight="1">
      <c r="A760" s="16"/>
      <c r="B760" s="49"/>
      <c r="C760" s="15"/>
      <c r="D760" s="15"/>
      <c r="E760" s="15"/>
      <c r="F760" s="15"/>
      <c r="G760" s="70"/>
      <c r="H760" s="87"/>
      <c r="I760" s="87"/>
      <c r="J760" s="111"/>
      <c r="P760" s="111"/>
      <c r="Q760" s="111"/>
      <c r="R760" s="111"/>
      <c r="S760" s="111"/>
      <c r="T760" s="111"/>
    </row>
    <row r="761" spans="1:20" s="3" customFormat="1" ht="38.25" customHeight="1">
      <c r="A761" s="16" t="s">
        <v>35</v>
      </c>
      <c r="B761" s="49">
        <v>795</v>
      </c>
      <c r="C761" s="15" t="s">
        <v>160</v>
      </c>
      <c r="D761" s="15" t="s">
        <v>171</v>
      </c>
      <c r="E761" s="15" t="s">
        <v>373</v>
      </c>
      <c r="F761" s="15" t="s">
        <v>36</v>
      </c>
      <c r="G761" s="70">
        <f>G762</f>
        <v>500000</v>
      </c>
      <c r="H761" s="87">
        <f>H762</f>
        <v>0</v>
      </c>
      <c r="I761" s="87">
        <f>I762</f>
        <v>0</v>
      </c>
      <c r="J761" s="111"/>
      <c r="P761" s="111"/>
      <c r="Q761" s="111"/>
      <c r="R761" s="111"/>
      <c r="S761" s="111"/>
      <c r="T761" s="111"/>
    </row>
    <row r="762" spans="1:20" s="3" customFormat="1" ht="38.25" customHeight="1">
      <c r="A762" s="16" t="s">
        <v>37</v>
      </c>
      <c r="B762" s="49">
        <v>795</v>
      </c>
      <c r="C762" s="15" t="s">
        <v>160</v>
      </c>
      <c r="D762" s="15" t="s">
        <v>171</v>
      </c>
      <c r="E762" s="15" t="s">
        <v>373</v>
      </c>
      <c r="F762" s="15" t="s">
        <v>38</v>
      </c>
      <c r="G762" s="70">
        <f>'прил 5,'!G1846</f>
        <v>500000</v>
      </c>
      <c r="H762" s="70">
        <f>'прил 5,'!H1846</f>
        <v>0</v>
      </c>
      <c r="I762" s="70">
        <f>'прил 5,'!I1846</f>
        <v>0</v>
      </c>
      <c r="J762" s="111"/>
      <c r="P762" s="111"/>
      <c r="Q762" s="111"/>
      <c r="R762" s="111"/>
      <c r="S762" s="111"/>
      <c r="T762" s="111"/>
    </row>
    <row r="763" spans="1:20" s="3" customFormat="1" ht="38.25" customHeight="1">
      <c r="A763" s="16" t="s">
        <v>376</v>
      </c>
      <c r="B763" s="49">
        <v>795</v>
      </c>
      <c r="C763" s="15" t="s">
        <v>160</v>
      </c>
      <c r="D763" s="15" t="s">
        <v>171</v>
      </c>
      <c r="E763" s="15" t="s">
        <v>374</v>
      </c>
      <c r="F763" s="15"/>
      <c r="G763" s="70">
        <f t="shared" ref="G763:I764" si="218">G764</f>
        <v>380000</v>
      </c>
      <c r="H763" s="87">
        <f t="shared" si="218"/>
        <v>0</v>
      </c>
      <c r="I763" s="87">
        <f t="shared" si="218"/>
        <v>0</v>
      </c>
      <c r="J763" s="111"/>
      <c r="P763" s="111"/>
      <c r="Q763" s="111"/>
      <c r="R763" s="111"/>
      <c r="S763" s="111"/>
      <c r="T763" s="111"/>
    </row>
    <row r="764" spans="1:20" s="3" customFormat="1" ht="38.25" customHeight="1">
      <c r="A764" s="16" t="s">
        <v>35</v>
      </c>
      <c r="B764" s="49">
        <v>795</v>
      </c>
      <c r="C764" s="15" t="s">
        <v>160</v>
      </c>
      <c r="D764" s="15" t="s">
        <v>171</v>
      </c>
      <c r="E764" s="15" t="s">
        <v>374</v>
      </c>
      <c r="F764" s="15" t="s">
        <v>36</v>
      </c>
      <c r="G764" s="70">
        <f t="shared" si="218"/>
        <v>380000</v>
      </c>
      <c r="H764" s="87">
        <f t="shared" si="218"/>
        <v>0</v>
      </c>
      <c r="I764" s="87">
        <f t="shared" si="218"/>
        <v>0</v>
      </c>
      <c r="J764" s="111"/>
      <c r="P764" s="111"/>
      <c r="Q764" s="111"/>
      <c r="R764" s="111"/>
      <c r="S764" s="111"/>
      <c r="T764" s="111"/>
    </row>
    <row r="765" spans="1:20" s="3" customFormat="1" ht="38.25" customHeight="1">
      <c r="A765" s="16" t="s">
        <v>37</v>
      </c>
      <c r="B765" s="49">
        <v>795</v>
      </c>
      <c r="C765" s="15" t="s">
        <v>160</v>
      </c>
      <c r="D765" s="15" t="s">
        <v>171</v>
      </c>
      <c r="E765" s="15" t="s">
        <v>374</v>
      </c>
      <c r="F765" s="15" t="s">
        <v>38</v>
      </c>
      <c r="G765" s="70">
        <f>'прил 5,'!G1849</f>
        <v>380000</v>
      </c>
      <c r="H765" s="70">
        <f>'прил 5,'!H1849</f>
        <v>0</v>
      </c>
      <c r="I765" s="70">
        <f>'прил 5,'!I1849</f>
        <v>0</v>
      </c>
      <c r="J765" s="111"/>
      <c r="P765" s="111"/>
      <c r="Q765" s="111"/>
      <c r="R765" s="111"/>
      <c r="S765" s="111"/>
      <c r="T765" s="111"/>
    </row>
    <row r="766" spans="1:20" s="3" customFormat="1" ht="38.25" customHeight="1">
      <c r="A766" s="16" t="s">
        <v>1027</v>
      </c>
      <c r="B766" s="49">
        <v>793</v>
      </c>
      <c r="C766" s="15" t="s">
        <v>160</v>
      </c>
      <c r="D766" s="15" t="s">
        <v>171</v>
      </c>
      <c r="E766" s="15" t="s">
        <v>1026</v>
      </c>
      <c r="F766" s="15"/>
      <c r="G766" s="70">
        <f t="shared" ref="G766:I767" si="219">G767</f>
        <v>2000000</v>
      </c>
      <c r="H766" s="70">
        <f t="shared" si="219"/>
        <v>0</v>
      </c>
      <c r="I766" s="70">
        <f t="shared" si="219"/>
        <v>0</v>
      </c>
      <c r="J766" s="177"/>
      <c r="K766" s="198"/>
      <c r="L766" s="198"/>
      <c r="M766" s="198"/>
      <c r="N766" s="198"/>
      <c r="O766" s="198"/>
      <c r="P766" s="198"/>
      <c r="Q766" s="198"/>
      <c r="R766" s="198"/>
    </row>
    <row r="767" spans="1:20" s="3" customFormat="1" ht="38.25" customHeight="1">
      <c r="A767" s="16" t="s">
        <v>35</v>
      </c>
      <c r="B767" s="49">
        <v>793</v>
      </c>
      <c r="C767" s="15" t="s">
        <v>160</v>
      </c>
      <c r="D767" s="15" t="s">
        <v>171</v>
      </c>
      <c r="E767" s="15" t="s">
        <v>1026</v>
      </c>
      <c r="F767" s="15" t="s">
        <v>36</v>
      </c>
      <c r="G767" s="70">
        <f t="shared" si="219"/>
        <v>2000000</v>
      </c>
      <c r="H767" s="70">
        <f t="shared" si="219"/>
        <v>0</v>
      </c>
      <c r="I767" s="70">
        <f t="shared" si="219"/>
        <v>0</v>
      </c>
      <c r="J767" s="177"/>
      <c r="K767" s="198"/>
      <c r="L767" s="198"/>
      <c r="M767" s="198"/>
      <c r="N767" s="198"/>
      <c r="O767" s="198"/>
      <c r="P767" s="198"/>
      <c r="Q767" s="198"/>
      <c r="R767" s="198"/>
    </row>
    <row r="768" spans="1:20" s="3" customFormat="1" ht="39.75" customHeight="1">
      <c r="A768" s="16" t="s">
        <v>37</v>
      </c>
      <c r="B768" s="49">
        <v>793</v>
      </c>
      <c r="C768" s="15" t="s">
        <v>160</v>
      </c>
      <c r="D768" s="15" t="s">
        <v>171</v>
      </c>
      <c r="E768" s="15" t="s">
        <v>1026</v>
      </c>
      <c r="F768" s="15" t="s">
        <v>38</v>
      </c>
      <c r="G768" s="70">
        <f>'прил 5,'!G1852</f>
        <v>2000000</v>
      </c>
      <c r="H768" s="70">
        <v>0</v>
      </c>
      <c r="I768" s="70">
        <v>0</v>
      </c>
      <c r="J768" s="177"/>
      <c r="K768" s="198"/>
      <c r="L768" s="198"/>
      <c r="M768" s="198"/>
      <c r="N768" s="198"/>
      <c r="O768" s="198"/>
      <c r="P768" s="198"/>
      <c r="Q768" s="198"/>
      <c r="R768" s="198"/>
    </row>
    <row r="769" spans="1:20" s="3" customFormat="1" ht="129.75" hidden="1" customHeight="1">
      <c r="A769" s="16" t="s">
        <v>978</v>
      </c>
      <c r="B769" s="49">
        <v>793</v>
      </c>
      <c r="C769" s="15" t="s">
        <v>160</v>
      </c>
      <c r="D769" s="15" t="s">
        <v>171</v>
      </c>
      <c r="E769" s="15" t="s">
        <v>977</v>
      </c>
      <c r="F769" s="15"/>
      <c r="G769" s="70">
        <f>G770</f>
        <v>0</v>
      </c>
      <c r="H769" s="70">
        <f t="shared" ref="H769:I770" si="220">H770</f>
        <v>0</v>
      </c>
      <c r="I769" s="70">
        <f t="shared" si="220"/>
        <v>0</v>
      </c>
      <c r="J769" s="178"/>
      <c r="K769" s="198"/>
      <c r="L769" s="198"/>
      <c r="M769" s="198"/>
      <c r="N769" s="198"/>
      <c r="O769" s="198"/>
      <c r="P769" s="198"/>
      <c r="Q769" s="198"/>
      <c r="R769" s="198"/>
    </row>
    <row r="770" spans="1:20" s="3" customFormat="1" ht="38.25" hidden="1" customHeight="1">
      <c r="A770" s="16" t="s">
        <v>35</v>
      </c>
      <c r="B770" s="49">
        <v>793</v>
      </c>
      <c r="C770" s="15" t="s">
        <v>160</v>
      </c>
      <c r="D770" s="15" t="s">
        <v>171</v>
      </c>
      <c r="E770" s="15" t="s">
        <v>977</v>
      </c>
      <c r="F770" s="15" t="s">
        <v>156</v>
      </c>
      <c r="G770" s="70">
        <f>G771</f>
        <v>0</v>
      </c>
      <c r="H770" s="70">
        <f t="shared" si="220"/>
        <v>0</v>
      </c>
      <c r="I770" s="70">
        <f t="shared" si="220"/>
        <v>0</v>
      </c>
      <c r="J770" s="178"/>
      <c r="K770" s="198"/>
      <c r="L770" s="198"/>
      <c r="M770" s="198"/>
      <c r="N770" s="198"/>
      <c r="O770" s="198"/>
      <c r="P770" s="198"/>
      <c r="Q770" s="198"/>
      <c r="R770" s="198"/>
    </row>
    <row r="771" spans="1:20" s="3" customFormat="1" ht="38.25" hidden="1" customHeight="1">
      <c r="A771" s="16" t="s">
        <v>37</v>
      </c>
      <c r="B771" s="49">
        <v>793</v>
      </c>
      <c r="C771" s="15" t="s">
        <v>160</v>
      </c>
      <c r="D771" s="15" t="s">
        <v>171</v>
      </c>
      <c r="E771" s="15" t="s">
        <v>977</v>
      </c>
      <c r="F771" s="15" t="s">
        <v>177</v>
      </c>
      <c r="G771" s="70"/>
      <c r="H771" s="70"/>
      <c r="I771" s="70"/>
      <c r="J771" s="177"/>
      <c r="K771" s="198"/>
      <c r="L771" s="198"/>
      <c r="M771" s="198"/>
      <c r="N771" s="198"/>
      <c r="O771" s="198"/>
      <c r="P771" s="198"/>
      <c r="Q771" s="198"/>
      <c r="R771" s="198"/>
    </row>
    <row r="772" spans="1:20" s="3" customFormat="1" ht="38.25" hidden="1" customHeight="1">
      <c r="A772" s="16" t="s">
        <v>516</v>
      </c>
      <c r="B772" s="49">
        <v>795</v>
      </c>
      <c r="C772" s="15" t="s">
        <v>160</v>
      </c>
      <c r="D772" s="15" t="s">
        <v>171</v>
      </c>
      <c r="E772" s="15" t="s">
        <v>517</v>
      </c>
      <c r="F772" s="15"/>
      <c r="G772" s="70">
        <f>G773</f>
        <v>0</v>
      </c>
      <c r="H772" s="70">
        <f t="shared" ref="H772:I773" si="221">H773</f>
        <v>0</v>
      </c>
      <c r="I772" s="70">
        <f t="shared" si="221"/>
        <v>0</v>
      </c>
      <c r="J772" s="111"/>
      <c r="P772" s="111"/>
      <c r="Q772" s="111"/>
      <c r="R772" s="111"/>
      <c r="S772" s="111"/>
      <c r="T772" s="111"/>
    </row>
    <row r="773" spans="1:20" s="3" customFormat="1" ht="38.25" hidden="1" customHeight="1">
      <c r="A773" s="16" t="s">
        <v>35</v>
      </c>
      <c r="B773" s="49">
        <v>795</v>
      </c>
      <c r="C773" s="15" t="s">
        <v>160</v>
      </c>
      <c r="D773" s="15" t="s">
        <v>171</v>
      </c>
      <c r="E773" s="15" t="s">
        <v>517</v>
      </c>
      <c r="F773" s="15" t="s">
        <v>36</v>
      </c>
      <c r="G773" s="70">
        <f>G774</f>
        <v>0</v>
      </c>
      <c r="H773" s="70">
        <f t="shared" si="221"/>
        <v>0</v>
      </c>
      <c r="I773" s="70">
        <f t="shared" si="221"/>
        <v>0</v>
      </c>
      <c r="J773" s="111"/>
      <c r="P773" s="111"/>
      <c r="Q773" s="111"/>
      <c r="R773" s="111"/>
      <c r="S773" s="111"/>
      <c r="T773" s="111"/>
    </row>
    <row r="774" spans="1:20" s="3" customFormat="1" ht="38.25" hidden="1" customHeight="1">
      <c r="A774" s="16" t="s">
        <v>37</v>
      </c>
      <c r="B774" s="49">
        <v>795</v>
      </c>
      <c r="C774" s="15" t="s">
        <v>160</v>
      </c>
      <c r="D774" s="15" t="s">
        <v>171</v>
      </c>
      <c r="E774" s="15" t="s">
        <v>517</v>
      </c>
      <c r="F774" s="15" t="s">
        <v>38</v>
      </c>
      <c r="G774" s="70">
        <f>'прил 5,'!G1840+'прил 5,'!G2432</f>
        <v>0</v>
      </c>
      <c r="H774" s="70">
        <f>'прил 5,'!H1840</f>
        <v>0</v>
      </c>
      <c r="I774" s="70">
        <f>'прил 5,'!I1840</f>
        <v>0</v>
      </c>
      <c r="J774" s="111"/>
      <c r="P774" s="111"/>
      <c r="Q774" s="111"/>
      <c r="R774" s="111"/>
      <c r="S774" s="111"/>
      <c r="T774" s="111"/>
    </row>
    <row r="775" spans="1:20" s="3" customFormat="1" ht="38.25" hidden="1" customHeight="1">
      <c r="A775" s="16" t="s">
        <v>453</v>
      </c>
      <c r="B775" s="49">
        <v>795</v>
      </c>
      <c r="C775" s="15" t="s">
        <v>160</v>
      </c>
      <c r="D775" s="15" t="s">
        <v>171</v>
      </c>
      <c r="E775" s="15" t="s">
        <v>454</v>
      </c>
      <c r="F775" s="15"/>
      <c r="G775" s="70">
        <f>G776</f>
        <v>0</v>
      </c>
      <c r="H775" s="70">
        <f t="shared" ref="H775:I776" si="222">H776</f>
        <v>0</v>
      </c>
      <c r="I775" s="70">
        <f t="shared" si="222"/>
        <v>0</v>
      </c>
      <c r="J775" s="111"/>
      <c r="P775" s="111"/>
      <c r="Q775" s="111"/>
      <c r="R775" s="111"/>
      <c r="S775" s="111"/>
      <c r="T775" s="111"/>
    </row>
    <row r="776" spans="1:20" s="3" customFormat="1" ht="38.25" hidden="1" customHeight="1">
      <c r="A776" s="16" t="s">
        <v>35</v>
      </c>
      <c r="B776" s="49">
        <v>795</v>
      </c>
      <c r="C776" s="15" t="s">
        <v>160</v>
      </c>
      <c r="D776" s="15" t="s">
        <v>171</v>
      </c>
      <c r="E776" s="15" t="s">
        <v>454</v>
      </c>
      <c r="F776" s="15" t="s">
        <v>36</v>
      </c>
      <c r="G776" s="70">
        <f>G777</f>
        <v>0</v>
      </c>
      <c r="H776" s="70">
        <f t="shared" si="222"/>
        <v>0</v>
      </c>
      <c r="I776" s="70">
        <f t="shared" si="222"/>
        <v>0</v>
      </c>
      <c r="J776" s="111"/>
      <c r="P776" s="111"/>
      <c r="Q776" s="111"/>
      <c r="R776" s="111"/>
      <c r="S776" s="111"/>
      <c r="T776" s="111"/>
    </row>
    <row r="777" spans="1:20" s="3" customFormat="1" ht="38.25" hidden="1" customHeight="1">
      <c r="A777" s="16" t="s">
        <v>37</v>
      </c>
      <c r="B777" s="49">
        <v>795</v>
      </c>
      <c r="C777" s="15" t="s">
        <v>160</v>
      </c>
      <c r="D777" s="15" t="s">
        <v>171</v>
      </c>
      <c r="E777" s="15" t="s">
        <v>454</v>
      </c>
      <c r="F777" s="15" t="s">
        <v>38</v>
      </c>
      <c r="G777" s="70">
        <f>'прил 5,'!G2314</f>
        <v>0</v>
      </c>
      <c r="H777" s="70">
        <f>'прил 5,'!H2319</f>
        <v>0</v>
      </c>
      <c r="I777" s="70">
        <f>'прил 5,'!I2319</f>
        <v>0</v>
      </c>
      <c r="J777" s="111"/>
      <c r="P777" s="111"/>
      <c r="Q777" s="111"/>
      <c r="R777" s="111"/>
      <c r="S777" s="111"/>
      <c r="T777" s="111"/>
    </row>
    <row r="778" spans="1:20" s="3" customFormat="1" ht="38.25" hidden="1" customHeight="1">
      <c r="A778" s="16" t="s">
        <v>516</v>
      </c>
      <c r="B778" s="49">
        <v>795</v>
      </c>
      <c r="C778" s="15" t="s">
        <v>160</v>
      </c>
      <c r="D778" s="15" t="s">
        <v>171</v>
      </c>
      <c r="E778" s="15" t="s">
        <v>545</v>
      </c>
      <c r="F778" s="15"/>
      <c r="G778" s="70">
        <f>G779+G781</f>
        <v>0</v>
      </c>
      <c r="H778" s="70">
        <f t="shared" ref="H778:I779" si="223">H779</f>
        <v>0</v>
      </c>
      <c r="I778" s="70">
        <f t="shared" si="223"/>
        <v>0</v>
      </c>
      <c r="P778" s="111"/>
      <c r="Q778" s="111"/>
      <c r="R778" s="111"/>
      <c r="S778" s="111"/>
      <c r="T778" s="111"/>
    </row>
    <row r="779" spans="1:20" s="3" customFormat="1" ht="38.25" hidden="1" customHeight="1">
      <c r="A779" s="16" t="s">
        <v>35</v>
      </c>
      <c r="B779" s="49">
        <v>795</v>
      </c>
      <c r="C779" s="15" t="s">
        <v>160</v>
      </c>
      <c r="D779" s="15" t="s">
        <v>171</v>
      </c>
      <c r="E779" s="15" t="s">
        <v>545</v>
      </c>
      <c r="F779" s="15" t="s">
        <v>36</v>
      </c>
      <c r="G779" s="70">
        <f>G780</f>
        <v>0</v>
      </c>
      <c r="H779" s="70">
        <f t="shared" si="223"/>
        <v>0</v>
      </c>
      <c r="I779" s="70">
        <f t="shared" si="223"/>
        <v>0</v>
      </c>
      <c r="P779" s="111"/>
      <c r="Q779" s="111"/>
      <c r="R779" s="111"/>
      <c r="S779" s="111"/>
      <c r="T779" s="111"/>
    </row>
    <row r="780" spans="1:20" s="3" customFormat="1" ht="38.25" hidden="1" customHeight="1">
      <c r="A780" s="16" t="s">
        <v>37</v>
      </c>
      <c r="B780" s="49">
        <v>795</v>
      </c>
      <c r="C780" s="15" t="s">
        <v>160</v>
      </c>
      <c r="D780" s="15" t="s">
        <v>171</v>
      </c>
      <c r="E780" s="15" t="s">
        <v>545</v>
      </c>
      <c r="F780" s="15" t="s">
        <v>38</v>
      </c>
      <c r="G780" s="70">
        <f>'прил 5,'!G2307</f>
        <v>0</v>
      </c>
      <c r="H780" s="70">
        <v>0</v>
      </c>
      <c r="I780" s="70">
        <v>0</v>
      </c>
      <c r="P780" s="111"/>
      <c r="Q780" s="111"/>
      <c r="R780" s="111"/>
      <c r="S780" s="111"/>
      <c r="T780" s="111"/>
    </row>
    <row r="781" spans="1:20" s="3" customFormat="1" ht="24.75" hidden="1" customHeight="1">
      <c r="A781" s="16" t="s">
        <v>155</v>
      </c>
      <c r="B781" s="49">
        <v>795</v>
      </c>
      <c r="C781" s="15" t="s">
        <v>160</v>
      </c>
      <c r="D781" s="15" t="s">
        <v>171</v>
      </c>
      <c r="E781" s="15" t="s">
        <v>545</v>
      </c>
      <c r="F781" s="15" t="s">
        <v>156</v>
      </c>
      <c r="G781" s="70">
        <f>G782</f>
        <v>0</v>
      </c>
      <c r="H781" s="70">
        <v>0</v>
      </c>
      <c r="I781" s="70">
        <v>0</v>
      </c>
      <c r="P781" s="111"/>
      <c r="Q781" s="111"/>
      <c r="R781" s="111"/>
      <c r="S781" s="111"/>
      <c r="T781" s="111"/>
    </row>
    <row r="782" spans="1:20" s="3" customFormat="1" ht="21.75" hidden="1" customHeight="1">
      <c r="A782" s="16" t="s">
        <v>168</v>
      </c>
      <c r="B782" s="49">
        <v>795</v>
      </c>
      <c r="C782" s="15" t="s">
        <v>160</v>
      </c>
      <c r="D782" s="15" t="s">
        <v>171</v>
      </c>
      <c r="E782" s="15" t="s">
        <v>545</v>
      </c>
      <c r="F782" s="15" t="s">
        <v>169</v>
      </c>
      <c r="G782" s="70">
        <f>'прил 5,'!G2309</f>
        <v>0</v>
      </c>
      <c r="H782" s="70">
        <v>0</v>
      </c>
      <c r="I782" s="70">
        <v>0</v>
      </c>
      <c r="P782" s="111"/>
      <c r="Q782" s="111"/>
      <c r="R782" s="111"/>
      <c r="S782" s="111"/>
      <c r="T782" s="111"/>
    </row>
    <row r="783" spans="1:20" s="3" customFormat="1" ht="38.25" hidden="1" customHeight="1">
      <c r="A783" s="16" t="s">
        <v>547</v>
      </c>
      <c r="B783" s="49">
        <v>795</v>
      </c>
      <c r="C783" s="15" t="s">
        <v>160</v>
      </c>
      <c r="D783" s="15" t="s">
        <v>171</v>
      </c>
      <c r="E783" s="15" t="s">
        <v>546</v>
      </c>
      <c r="F783" s="15"/>
      <c r="G783" s="70">
        <f>G784</f>
        <v>0</v>
      </c>
      <c r="H783" s="70">
        <f t="shared" ref="H783:I784" si="224">H784</f>
        <v>0</v>
      </c>
      <c r="I783" s="70">
        <f t="shared" si="224"/>
        <v>0</v>
      </c>
      <c r="P783" s="111"/>
      <c r="Q783" s="111"/>
      <c r="R783" s="111"/>
      <c r="S783" s="111"/>
      <c r="T783" s="111"/>
    </row>
    <row r="784" spans="1:20" s="3" customFormat="1" ht="38.25" hidden="1" customHeight="1">
      <c r="A784" s="16" t="s">
        <v>35</v>
      </c>
      <c r="B784" s="49">
        <v>795</v>
      </c>
      <c r="C784" s="15" t="s">
        <v>160</v>
      </c>
      <c r="D784" s="15" t="s">
        <v>171</v>
      </c>
      <c r="E784" s="15" t="s">
        <v>546</v>
      </c>
      <c r="F784" s="15" t="s">
        <v>36</v>
      </c>
      <c r="G784" s="70">
        <f>G785</f>
        <v>0</v>
      </c>
      <c r="H784" s="70">
        <f t="shared" si="224"/>
        <v>0</v>
      </c>
      <c r="I784" s="70">
        <f t="shared" si="224"/>
        <v>0</v>
      </c>
      <c r="P784" s="111"/>
      <c r="Q784" s="111"/>
      <c r="R784" s="111"/>
      <c r="S784" s="111"/>
      <c r="T784" s="111"/>
    </row>
    <row r="785" spans="1:20" s="3" customFormat="1" ht="38.25" hidden="1" customHeight="1">
      <c r="A785" s="16" t="s">
        <v>37</v>
      </c>
      <c r="B785" s="49">
        <v>795</v>
      </c>
      <c r="C785" s="15" t="s">
        <v>160</v>
      </c>
      <c r="D785" s="15" t="s">
        <v>171</v>
      </c>
      <c r="E785" s="15" t="s">
        <v>546</v>
      </c>
      <c r="F785" s="15" t="s">
        <v>38</v>
      </c>
      <c r="G785" s="70">
        <f>'прил 5,'!G2312</f>
        <v>0</v>
      </c>
      <c r="H785" s="70">
        <v>0</v>
      </c>
      <c r="I785" s="70">
        <v>0</v>
      </c>
      <c r="P785" s="111"/>
      <c r="Q785" s="111"/>
      <c r="R785" s="111"/>
      <c r="S785" s="111"/>
      <c r="T785" s="111"/>
    </row>
    <row r="786" spans="1:20" s="3" customFormat="1" ht="38.25" hidden="1" customHeight="1">
      <c r="A786" s="16" t="s">
        <v>544</v>
      </c>
      <c r="B786" s="49">
        <v>795</v>
      </c>
      <c r="C786" s="15" t="s">
        <v>160</v>
      </c>
      <c r="D786" s="15" t="s">
        <v>171</v>
      </c>
      <c r="E786" s="15" t="s">
        <v>543</v>
      </c>
      <c r="F786" s="15"/>
      <c r="G786" s="70">
        <f>G787</f>
        <v>0</v>
      </c>
      <c r="H786" s="70">
        <f t="shared" ref="H786:I787" si="225">H787</f>
        <v>0</v>
      </c>
      <c r="I786" s="70">
        <f t="shared" si="225"/>
        <v>0</v>
      </c>
      <c r="P786" s="111"/>
      <c r="Q786" s="111"/>
      <c r="R786" s="111"/>
      <c r="S786" s="111"/>
      <c r="T786" s="111"/>
    </row>
    <row r="787" spans="1:20" s="3" customFormat="1" ht="38.25" hidden="1" customHeight="1">
      <c r="A787" s="16" t="s">
        <v>35</v>
      </c>
      <c r="B787" s="49">
        <v>795</v>
      </c>
      <c r="C787" s="15" t="s">
        <v>160</v>
      </c>
      <c r="D787" s="15" t="s">
        <v>171</v>
      </c>
      <c r="E787" s="15" t="s">
        <v>543</v>
      </c>
      <c r="F787" s="15" t="s">
        <v>36</v>
      </c>
      <c r="G787" s="70">
        <f>G788</f>
        <v>0</v>
      </c>
      <c r="H787" s="70">
        <f t="shared" si="225"/>
        <v>0</v>
      </c>
      <c r="I787" s="70">
        <f t="shared" si="225"/>
        <v>0</v>
      </c>
      <c r="P787" s="111"/>
      <c r="Q787" s="111"/>
      <c r="R787" s="111"/>
      <c r="S787" s="111"/>
      <c r="T787" s="111"/>
    </row>
    <row r="788" spans="1:20" s="3" customFormat="1" ht="38.25" hidden="1" customHeight="1">
      <c r="A788" s="16" t="s">
        <v>37</v>
      </c>
      <c r="B788" s="49">
        <v>795</v>
      </c>
      <c r="C788" s="15" t="s">
        <v>160</v>
      </c>
      <c r="D788" s="15" t="s">
        <v>171</v>
      </c>
      <c r="E788" s="15" t="s">
        <v>543</v>
      </c>
      <c r="F788" s="15" t="s">
        <v>38</v>
      </c>
      <c r="G788" s="70">
        <f>'прил 5,'!G2318</f>
        <v>0</v>
      </c>
      <c r="H788" s="70">
        <v>0</v>
      </c>
      <c r="I788" s="70">
        <v>0</v>
      </c>
      <c r="P788" s="111"/>
      <c r="Q788" s="111"/>
      <c r="R788" s="111"/>
      <c r="S788" s="111"/>
      <c r="T788" s="111"/>
    </row>
    <row r="789" spans="1:20" s="3" customFormat="1" ht="38.25" hidden="1" customHeight="1">
      <c r="A789" s="16" t="s">
        <v>542</v>
      </c>
      <c r="B789" s="49">
        <v>795</v>
      </c>
      <c r="C789" s="15" t="s">
        <v>160</v>
      </c>
      <c r="D789" s="15" t="s">
        <v>171</v>
      </c>
      <c r="E789" s="15" t="s">
        <v>541</v>
      </c>
      <c r="F789" s="15"/>
      <c r="G789" s="70">
        <f>G790</f>
        <v>0</v>
      </c>
      <c r="H789" s="70">
        <f t="shared" ref="H789:I790" si="226">H790</f>
        <v>0</v>
      </c>
      <c r="I789" s="70">
        <f t="shared" si="226"/>
        <v>0</v>
      </c>
      <c r="P789" s="111"/>
      <c r="Q789" s="111"/>
      <c r="R789" s="111"/>
      <c r="S789" s="111"/>
      <c r="T789" s="111"/>
    </row>
    <row r="790" spans="1:20" s="3" customFormat="1" ht="38.25" hidden="1" customHeight="1">
      <c r="A790" s="16" t="s">
        <v>35</v>
      </c>
      <c r="B790" s="49">
        <v>795</v>
      </c>
      <c r="C790" s="15" t="s">
        <v>160</v>
      </c>
      <c r="D790" s="15" t="s">
        <v>171</v>
      </c>
      <c r="E790" s="15" t="s">
        <v>541</v>
      </c>
      <c r="F790" s="15" t="s">
        <v>36</v>
      </c>
      <c r="G790" s="70">
        <f>G791</f>
        <v>0</v>
      </c>
      <c r="H790" s="70">
        <f t="shared" si="226"/>
        <v>0</v>
      </c>
      <c r="I790" s="70">
        <f t="shared" si="226"/>
        <v>0</v>
      </c>
      <c r="P790" s="111"/>
      <c r="Q790" s="111"/>
      <c r="R790" s="111"/>
      <c r="S790" s="111"/>
      <c r="T790" s="111"/>
    </row>
    <row r="791" spans="1:20" s="3" customFormat="1" ht="38.25" hidden="1" customHeight="1">
      <c r="A791" s="16" t="s">
        <v>37</v>
      </c>
      <c r="B791" s="49">
        <v>795</v>
      </c>
      <c r="C791" s="15" t="s">
        <v>160</v>
      </c>
      <c r="D791" s="15" t="s">
        <v>171</v>
      </c>
      <c r="E791" s="15" t="s">
        <v>541</v>
      </c>
      <c r="F791" s="15" t="s">
        <v>38</v>
      </c>
      <c r="G791" s="70">
        <f>'прил 5,'!G2321</f>
        <v>0</v>
      </c>
      <c r="H791" s="70">
        <v>0</v>
      </c>
      <c r="I791" s="70">
        <v>0</v>
      </c>
      <c r="P791" s="111"/>
      <c r="Q791" s="111"/>
      <c r="R791" s="111"/>
      <c r="S791" s="111"/>
      <c r="T791" s="111"/>
    </row>
    <row r="792" spans="1:20" s="3" customFormat="1" ht="38.25" hidden="1" customHeight="1">
      <c r="A792" s="16" t="s">
        <v>540</v>
      </c>
      <c r="B792" s="49">
        <v>795</v>
      </c>
      <c r="C792" s="15" t="s">
        <v>160</v>
      </c>
      <c r="D792" s="15" t="s">
        <v>171</v>
      </c>
      <c r="E792" s="15" t="s">
        <v>539</v>
      </c>
      <c r="F792" s="15"/>
      <c r="G792" s="70">
        <f>G793</f>
        <v>0</v>
      </c>
      <c r="H792" s="70">
        <f t="shared" ref="H792:I792" si="227">H793</f>
        <v>0</v>
      </c>
      <c r="I792" s="70">
        <f t="shared" si="227"/>
        <v>0</v>
      </c>
      <c r="P792" s="111"/>
      <c r="Q792" s="111"/>
      <c r="R792" s="111"/>
      <c r="S792" s="111"/>
      <c r="T792" s="111"/>
    </row>
    <row r="793" spans="1:20" s="3" customFormat="1" ht="23.25" hidden="1" customHeight="1">
      <c r="A793" s="16" t="s">
        <v>155</v>
      </c>
      <c r="B793" s="49">
        <v>795</v>
      </c>
      <c r="C793" s="15" t="s">
        <v>160</v>
      </c>
      <c r="D793" s="15" t="s">
        <v>171</v>
      </c>
      <c r="E793" s="15" t="s">
        <v>539</v>
      </c>
      <c r="F793" s="15" t="s">
        <v>156</v>
      </c>
      <c r="G793" s="70">
        <f>G794</f>
        <v>0</v>
      </c>
      <c r="H793" s="70">
        <f t="shared" ref="H793:I793" si="228">H794</f>
        <v>0</v>
      </c>
      <c r="I793" s="70">
        <f t="shared" si="228"/>
        <v>0</v>
      </c>
      <c r="P793" s="111"/>
      <c r="Q793" s="111"/>
      <c r="R793" s="111"/>
      <c r="S793" s="111"/>
      <c r="T793" s="111"/>
    </row>
    <row r="794" spans="1:20" s="3" customFormat="1" ht="21.75" hidden="1" customHeight="1">
      <c r="A794" s="16" t="s">
        <v>168</v>
      </c>
      <c r="B794" s="49">
        <v>795</v>
      </c>
      <c r="C794" s="15" t="s">
        <v>160</v>
      </c>
      <c r="D794" s="15" t="s">
        <v>171</v>
      </c>
      <c r="E794" s="15" t="s">
        <v>539</v>
      </c>
      <c r="F794" s="15" t="s">
        <v>169</v>
      </c>
      <c r="G794" s="70"/>
      <c r="H794" s="70">
        <v>0</v>
      </c>
      <c r="I794" s="70">
        <v>0</v>
      </c>
      <c r="P794" s="111"/>
      <c r="Q794" s="111"/>
      <c r="R794" s="111"/>
      <c r="S794" s="111"/>
      <c r="T794" s="111"/>
    </row>
    <row r="795" spans="1:20" s="3" customFormat="1" ht="38.25" hidden="1" customHeight="1">
      <c r="A795" s="16" t="s">
        <v>538</v>
      </c>
      <c r="B795" s="49">
        <v>795</v>
      </c>
      <c r="C795" s="15" t="s">
        <v>160</v>
      </c>
      <c r="D795" s="15" t="s">
        <v>171</v>
      </c>
      <c r="E795" s="15" t="s">
        <v>537</v>
      </c>
      <c r="F795" s="15"/>
      <c r="G795" s="70">
        <f>G796+G798</f>
        <v>0</v>
      </c>
      <c r="H795" s="70">
        <f t="shared" ref="H795:I796" si="229">H796</f>
        <v>0</v>
      </c>
      <c r="I795" s="70">
        <f t="shared" si="229"/>
        <v>0</v>
      </c>
      <c r="P795" s="111"/>
      <c r="Q795" s="111"/>
      <c r="R795" s="111"/>
      <c r="S795" s="111"/>
      <c r="T795" s="111"/>
    </row>
    <row r="796" spans="1:20" s="3" customFormat="1" ht="38.25" hidden="1" customHeight="1">
      <c r="A796" s="16" t="s">
        <v>35</v>
      </c>
      <c r="B796" s="49">
        <v>795</v>
      </c>
      <c r="C796" s="15" t="s">
        <v>160</v>
      </c>
      <c r="D796" s="15" t="s">
        <v>171</v>
      </c>
      <c r="E796" s="15" t="s">
        <v>537</v>
      </c>
      <c r="F796" s="15" t="s">
        <v>36</v>
      </c>
      <c r="G796" s="70">
        <f>G797</f>
        <v>0</v>
      </c>
      <c r="H796" s="70">
        <f t="shared" si="229"/>
        <v>0</v>
      </c>
      <c r="I796" s="70">
        <f t="shared" si="229"/>
        <v>0</v>
      </c>
      <c r="P796" s="111"/>
      <c r="Q796" s="111"/>
      <c r="R796" s="111"/>
      <c r="S796" s="111"/>
      <c r="T796" s="111"/>
    </row>
    <row r="797" spans="1:20" s="3" customFormat="1" ht="38.25" hidden="1" customHeight="1">
      <c r="A797" s="16" t="s">
        <v>37</v>
      </c>
      <c r="B797" s="49">
        <v>795</v>
      </c>
      <c r="C797" s="15" t="s">
        <v>160</v>
      </c>
      <c r="D797" s="15" t="s">
        <v>171</v>
      </c>
      <c r="E797" s="15" t="s">
        <v>537</v>
      </c>
      <c r="F797" s="15" t="s">
        <v>38</v>
      </c>
      <c r="G797" s="70"/>
      <c r="H797" s="70">
        <v>0</v>
      </c>
      <c r="I797" s="70">
        <v>0</v>
      </c>
      <c r="P797" s="111"/>
      <c r="Q797" s="111"/>
      <c r="R797" s="111"/>
      <c r="S797" s="111"/>
      <c r="T797" s="111"/>
    </row>
    <row r="798" spans="1:20" s="3" customFormat="1" ht="26.25" hidden="1" customHeight="1">
      <c r="A798" s="16" t="s">
        <v>155</v>
      </c>
      <c r="B798" s="49">
        <v>795</v>
      </c>
      <c r="C798" s="15" t="s">
        <v>160</v>
      </c>
      <c r="D798" s="15" t="s">
        <v>171</v>
      </c>
      <c r="E798" s="15" t="s">
        <v>537</v>
      </c>
      <c r="F798" s="15" t="s">
        <v>156</v>
      </c>
      <c r="G798" s="70">
        <f>G799</f>
        <v>0</v>
      </c>
      <c r="H798" s="70">
        <f t="shared" ref="H798:I798" si="230">H799</f>
        <v>0</v>
      </c>
      <c r="I798" s="70">
        <f t="shared" si="230"/>
        <v>0</v>
      </c>
      <c r="P798" s="111"/>
      <c r="Q798" s="111"/>
      <c r="R798" s="111"/>
      <c r="S798" s="111"/>
      <c r="T798" s="111"/>
    </row>
    <row r="799" spans="1:20" s="3" customFormat="1" ht="19.5" hidden="1" customHeight="1">
      <c r="A799" s="16" t="s">
        <v>168</v>
      </c>
      <c r="B799" s="49">
        <v>795</v>
      </c>
      <c r="C799" s="15" t="s">
        <v>160</v>
      </c>
      <c r="D799" s="15" t="s">
        <v>171</v>
      </c>
      <c r="E799" s="15" t="s">
        <v>537</v>
      </c>
      <c r="F799" s="15" t="s">
        <v>169</v>
      </c>
      <c r="G799" s="70">
        <f>'прил 5,'!G2327</f>
        <v>0</v>
      </c>
      <c r="H799" s="70">
        <v>0</v>
      </c>
      <c r="I799" s="70">
        <v>0</v>
      </c>
      <c r="P799" s="111"/>
      <c r="Q799" s="111"/>
      <c r="R799" s="111"/>
      <c r="S799" s="111"/>
      <c r="T799" s="111"/>
    </row>
    <row r="800" spans="1:20" s="3" customFormat="1" ht="38.25" hidden="1" customHeight="1">
      <c r="A800" s="16" t="s">
        <v>683</v>
      </c>
      <c r="B800" s="49">
        <v>795</v>
      </c>
      <c r="C800" s="15" t="s">
        <v>160</v>
      </c>
      <c r="D800" s="15" t="s">
        <v>171</v>
      </c>
      <c r="E800" s="15" t="s">
        <v>682</v>
      </c>
      <c r="F800" s="15"/>
      <c r="G800" s="70">
        <f>G801</f>
        <v>0</v>
      </c>
      <c r="H800" s="70">
        <f t="shared" ref="H800:I801" si="231">H801</f>
        <v>0</v>
      </c>
      <c r="I800" s="70">
        <f t="shared" si="231"/>
        <v>0</v>
      </c>
      <c r="P800" s="111"/>
      <c r="Q800" s="111"/>
      <c r="R800" s="111"/>
      <c r="S800" s="111"/>
      <c r="T800" s="111"/>
    </row>
    <row r="801" spans="1:20" s="3" customFormat="1" ht="38.25" hidden="1" customHeight="1">
      <c r="A801" s="16" t="s">
        <v>35</v>
      </c>
      <c r="B801" s="49">
        <v>795</v>
      </c>
      <c r="C801" s="15" t="s">
        <v>160</v>
      </c>
      <c r="D801" s="15" t="s">
        <v>171</v>
      </c>
      <c r="E801" s="15" t="s">
        <v>682</v>
      </c>
      <c r="F801" s="15" t="s">
        <v>36</v>
      </c>
      <c r="G801" s="70">
        <f>G802</f>
        <v>0</v>
      </c>
      <c r="H801" s="70">
        <f t="shared" si="231"/>
        <v>0</v>
      </c>
      <c r="I801" s="70">
        <f t="shared" si="231"/>
        <v>0</v>
      </c>
      <c r="P801" s="111"/>
      <c r="Q801" s="111"/>
      <c r="R801" s="111"/>
      <c r="S801" s="111"/>
      <c r="T801" s="111"/>
    </row>
    <row r="802" spans="1:20" s="3" customFormat="1" ht="38.25" hidden="1" customHeight="1">
      <c r="A802" s="16" t="s">
        <v>37</v>
      </c>
      <c r="B802" s="49">
        <v>795</v>
      </c>
      <c r="C802" s="15" t="s">
        <v>160</v>
      </c>
      <c r="D802" s="15" t="s">
        <v>171</v>
      </c>
      <c r="E802" s="15" t="s">
        <v>682</v>
      </c>
      <c r="F802" s="15" t="s">
        <v>38</v>
      </c>
      <c r="G802" s="70"/>
      <c r="H802" s="70"/>
      <c r="I802" s="70"/>
      <c r="P802" s="111"/>
      <c r="Q802" s="111"/>
      <c r="R802" s="111"/>
      <c r="S802" s="111"/>
      <c r="T802" s="111"/>
    </row>
    <row r="803" spans="1:20" s="3" customFormat="1" ht="63" hidden="1" customHeight="1">
      <c r="A803" s="16" t="s">
        <v>756</v>
      </c>
      <c r="B803" s="49">
        <v>795</v>
      </c>
      <c r="C803" s="15" t="s">
        <v>160</v>
      </c>
      <c r="D803" s="15" t="s">
        <v>171</v>
      </c>
      <c r="E803" s="15" t="s">
        <v>755</v>
      </c>
      <c r="F803" s="15"/>
      <c r="G803" s="70">
        <f>G804</f>
        <v>0</v>
      </c>
      <c r="H803" s="70">
        <f t="shared" ref="H803:I804" si="232">H804</f>
        <v>0</v>
      </c>
      <c r="I803" s="70">
        <f t="shared" si="232"/>
        <v>0</v>
      </c>
      <c r="P803" s="111"/>
      <c r="Q803" s="111"/>
      <c r="R803" s="111"/>
      <c r="S803" s="111"/>
      <c r="T803" s="111"/>
    </row>
    <row r="804" spans="1:20" s="3" customFormat="1" ht="38.25" hidden="1" customHeight="1">
      <c r="A804" s="16" t="s">
        <v>35</v>
      </c>
      <c r="B804" s="49">
        <v>795</v>
      </c>
      <c r="C804" s="15" t="s">
        <v>160</v>
      </c>
      <c r="D804" s="15" t="s">
        <v>171</v>
      </c>
      <c r="E804" s="15" t="s">
        <v>755</v>
      </c>
      <c r="F804" s="15" t="s">
        <v>36</v>
      </c>
      <c r="G804" s="70">
        <f>G805</f>
        <v>0</v>
      </c>
      <c r="H804" s="70">
        <f t="shared" si="232"/>
        <v>0</v>
      </c>
      <c r="I804" s="70">
        <f t="shared" si="232"/>
        <v>0</v>
      </c>
      <c r="P804" s="111"/>
      <c r="Q804" s="111"/>
      <c r="R804" s="111"/>
      <c r="S804" s="111"/>
      <c r="T804" s="111"/>
    </row>
    <row r="805" spans="1:20" s="3" customFormat="1" ht="38.25" hidden="1" customHeight="1">
      <c r="A805" s="16" t="s">
        <v>37</v>
      </c>
      <c r="B805" s="49">
        <v>795</v>
      </c>
      <c r="C805" s="15" t="s">
        <v>160</v>
      </c>
      <c r="D805" s="15" t="s">
        <v>171</v>
      </c>
      <c r="E805" s="15" t="s">
        <v>755</v>
      </c>
      <c r="F805" s="15" t="s">
        <v>38</v>
      </c>
      <c r="G805" s="70"/>
      <c r="H805" s="70"/>
      <c r="I805" s="70"/>
      <c r="P805" s="111"/>
      <c r="Q805" s="111"/>
      <c r="R805" s="111"/>
      <c r="S805" s="111"/>
      <c r="T805" s="111"/>
    </row>
    <row r="806" spans="1:20" s="3" customFormat="1" ht="129.75" hidden="1" customHeight="1">
      <c r="A806" s="16" t="s">
        <v>978</v>
      </c>
      <c r="B806" s="49">
        <v>793</v>
      </c>
      <c r="C806" s="15" t="s">
        <v>160</v>
      </c>
      <c r="D806" s="15" t="s">
        <v>171</v>
      </c>
      <c r="E806" s="15" t="s">
        <v>977</v>
      </c>
      <c r="F806" s="15"/>
      <c r="G806" s="70">
        <f>G807</f>
        <v>0</v>
      </c>
      <c r="H806" s="70">
        <f t="shared" ref="H806:I807" si="233">H807</f>
        <v>0</v>
      </c>
      <c r="I806" s="70">
        <f t="shared" si="233"/>
        <v>0</v>
      </c>
      <c r="J806" s="178"/>
      <c r="K806" s="198"/>
      <c r="L806" s="198"/>
      <c r="M806" s="198"/>
      <c r="N806" s="198"/>
      <c r="O806" s="198"/>
      <c r="P806" s="198"/>
      <c r="Q806" s="198"/>
      <c r="R806" s="198"/>
    </row>
    <row r="807" spans="1:20" s="3" customFormat="1" ht="38.25" hidden="1" customHeight="1">
      <c r="A807" s="82" t="s">
        <v>62</v>
      </c>
      <c r="B807" s="49">
        <v>793</v>
      </c>
      <c r="C807" s="15" t="s">
        <v>160</v>
      </c>
      <c r="D807" s="15" t="s">
        <v>171</v>
      </c>
      <c r="E807" s="15" t="s">
        <v>977</v>
      </c>
      <c r="F807" s="15" t="s">
        <v>63</v>
      </c>
      <c r="G807" s="70">
        <f>G808</f>
        <v>0</v>
      </c>
      <c r="H807" s="70">
        <f t="shared" si="233"/>
        <v>0</v>
      </c>
      <c r="I807" s="70">
        <f t="shared" si="233"/>
        <v>0</v>
      </c>
      <c r="J807" s="178"/>
      <c r="K807" s="198"/>
      <c r="L807" s="198"/>
      <c r="M807" s="198"/>
      <c r="N807" s="198"/>
      <c r="O807" s="198"/>
      <c r="P807" s="198"/>
      <c r="Q807" s="198"/>
      <c r="R807" s="198"/>
    </row>
    <row r="808" spans="1:20" s="3" customFormat="1" ht="38.25" hidden="1" customHeight="1">
      <c r="A808" s="82" t="s">
        <v>178</v>
      </c>
      <c r="B808" s="49">
        <v>793</v>
      </c>
      <c r="C808" s="15" t="s">
        <v>160</v>
      </c>
      <c r="D808" s="15" t="s">
        <v>171</v>
      </c>
      <c r="E808" s="15" t="s">
        <v>977</v>
      </c>
      <c r="F808" s="15" t="s">
        <v>179</v>
      </c>
      <c r="G808" s="70">
        <f>'прил 5,'!G1858</f>
        <v>0</v>
      </c>
      <c r="H808" s="70">
        <f>'прил 5,'!H1858</f>
        <v>0</v>
      </c>
      <c r="I808" s="70">
        <f>'прил 5,'!I1858</f>
        <v>0</v>
      </c>
      <c r="J808" s="177"/>
      <c r="K808" s="198"/>
      <c r="L808" s="198"/>
      <c r="M808" s="198"/>
      <c r="N808" s="198"/>
      <c r="O808" s="198"/>
      <c r="P808" s="198"/>
      <c r="Q808" s="198"/>
      <c r="R808" s="198"/>
    </row>
    <row r="809" spans="1:20" s="18" customFormat="1" ht="39" customHeight="1">
      <c r="A809" s="82" t="s">
        <v>1135</v>
      </c>
      <c r="B809" s="83">
        <v>793</v>
      </c>
      <c r="C809" s="84" t="s">
        <v>160</v>
      </c>
      <c r="D809" s="84" t="s">
        <v>171</v>
      </c>
      <c r="E809" s="84" t="s">
        <v>1132</v>
      </c>
      <c r="F809" s="84"/>
      <c r="G809" s="87">
        <f>G811</f>
        <v>556630</v>
      </c>
      <c r="H809" s="87">
        <f>H811</f>
        <v>0</v>
      </c>
      <c r="I809" s="87">
        <f>I811</f>
        <v>0</v>
      </c>
      <c r="J809" s="177"/>
      <c r="K809" s="199"/>
      <c r="L809" s="199"/>
      <c r="M809" s="199"/>
      <c r="N809" s="199"/>
      <c r="O809" s="199"/>
      <c r="P809" s="199"/>
      <c r="Q809" s="199"/>
      <c r="R809" s="199"/>
    </row>
    <row r="810" spans="1:20" s="18" customFormat="1" ht="39" customHeight="1">
      <c r="A810" s="82" t="s">
        <v>1092</v>
      </c>
      <c r="B810" s="83">
        <v>793</v>
      </c>
      <c r="C810" s="84" t="s">
        <v>160</v>
      </c>
      <c r="D810" s="84" t="s">
        <v>171</v>
      </c>
      <c r="E810" s="84" t="s">
        <v>1132</v>
      </c>
      <c r="F810" s="84"/>
      <c r="G810" s="87">
        <f>G811</f>
        <v>556630</v>
      </c>
      <c r="H810" s="87">
        <f t="shared" ref="H810:I810" si="234">H811</f>
        <v>0</v>
      </c>
      <c r="I810" s="87">
        <f t="shared" si="234"/>
        <v>0</v>
      </c>
      <c r="J810" s="177"/>
      <c r="K810" s="199"/>
      <c r="L810" s="199"/>
      <c r="M810" s="199"/>
      <c r="N810" s="199"/>
      <c r="O810" s="199"/>
      <c r="P810" s="199"/>
      <c r="Q810" s="199"/>
      <c r="R810" s="199"/>
    </row>
    <row r="811" spans="1:20" ht="30.75" customHeight="1">
      <c r="A811" s="82" t="s">
        <v>35</v>
      </c>
      <c r="B811" s="83">
        <v>793</v>
      </c>
      <c r="C811" s="84" t="s">
        <v>160</v>
      </c>
      <c r="D811" s="84" t="s">
        <v>171</v>
      </c>
      <c r="E811" s="84" t="s">
        <v>1132</v>
      </c>
      <c r="F811" s="84" t="s">
        <v>36</v>
      </c>
      <c r="G811" s="87">
        <f t="shared" ref="G811:I811" si="235">G812</f>
        <v>556630</v>
      </c>
      <c r="H811" s="87">
        <f t="shared" si="235"/>
        <v>0</v>
      </c>
      <c r="I811" s="87">
        <f t="shared" si="235"/>
        <v>0</v>
      </c>
      <c r="J811" s="177"/>
      <c r="K811" s="185"/>
      <c r="L811" s="185"/>
      <c r="M811" s="185"/>
      <c r="N811" s="185"/>
      <c r="O811" s="185"/>
      <c r="P811" s="185"/>
      <c r="Q811" s="185"/>
      <c r="R811" s="185"/>
      <c r="S811" s="1"/>
      <c r="T811" s="1"/>
    </row>
    <row r="812" spans="1:20" s="18" customFormat="1" ht="34.5" customHeight="1">
      <c r="A812" s="82" t="s">
        <v>37</v>
      </c>
      <c r="B812" s="83">
        <v>793</v>
      </c>
      <c r="C812" s="84" t="s">
        <v>160</v>
      </c>
      <c r="D812" s="84" t="s">
        <v>171</v>
      </c>
      <c r="E812" s="84" t="s">
        <v>1132</v>
      </c>
      <c r="F812" s="84" t="s">
        <v>38</v>
      </c>
      <c r="G812" s="70">
        <f>'прил 5,'!G1862</f>
        <v>556630</v>
      </c>
      <c r="H812" s="87">
        <v>0</v>
      </c>
      <c r="I812" s="87">
        <v>0</v>
      </c>
      <c r="J812" s="177"/>
      <c r="K812" s="199"/>
      <c r="L812" s="199"/>
      <c r="M812" s="199"/>
      <c r="N812" s="199"/>
      <c r="O812" s="199"/>
      <c r="P812" s="199"/>
      <c r="Q812" s="199"/>
      <c r="R812" s="199"/>
    </row>
    <row r="813" spans="1:20" s="22" customFormat="1" ht="35.25" customHeight="1">
      <c r="A813" s="107" t="s">
        <v>1171</v>
      </c>
      <c r="B813" s="35">
        <v>757</v>
      </c>
      <c r="C813" s="36" t="s">
        <v>25</v>
      </c>
      <c r="D813" s="36" t="s">
        <v>27</v>
      </c>
      <c r="E813" s="36" t="s">
        <v>191</v>
      </c>
      <c r="F813" s="36"/>
      <c r="G813" s="71">
        <f>G814+G823+G832+G835+G838+G841+G845+G848+G854+G857+G861+G865+G868+G871+G874+G880+G886+G925+G928+G934+G942+G984+G999+G1046++G1055+G1079+G981+G820+G975+G892+G895+G898+G901+G922+G877+G1049+G851+G1059+G966+G980+G906+G909+G912++G915+G918+G921++G1045</f>
        <v>232902077.82999995</v>
      </c>
      <c r="H813" s="71">
        <f t="shared" ref="H813:I813" si="236">H814+H823+H832+H835+H838+H841+H845+H848+H854+H857+H861+H865+H868+H871+H874+H880+H886+H925+H928+H934+H942+H984+H999+H1046++H1055+H1079+H981+H820+H975+H892+H895+H898+H901+H922+H877+H1049+H851+H1059+H966+H980+H906</f>
        <v>214788567</v>
      </c>
      <c r="I813" s="71">
        <f t="shared" si="236"/>
        <v>217010215.43000001</v>
      </c>
      <c r="J813" s="21">
        <v>24472950</v>
      </c>
      <c r="P813" s="21"/>
      <c r="Q813" s="235"/>
      <c r="R813" s="21"/>
      <c r="S813" s="21"/>
      <c r="T813" s="21"/>
    </row>
    <row r="814" spans="1:20" ht="37.5" customHeight="1">
      <c r="A814" s="104" t="s">
        <v>431</v>
      </c>
      <c r="B814" s="14">
        <v>757</v>
      </c>
      <c r="C814" s="15" t="s">
        <v>43</v>
      </c>
      <c r="D814" s="15" t="s">
        <v>18</v>
      </c>
      <c r="E814" s="15" t="s">
        <v>404</v>
      </c>
      <c r="F814" s="15"/>
      <c r="G814" s="85">
        <f t="shared" ref="G814:I815" si="237">G815</f>
        <v>119880.88</v>
      </c>
      <c r="H814" s="8">
        <f>H815</f>
        <v>119880.88</v>
      </c>
      <c r="I814" s="8">
        <f t="shared" si="237"/>
        <v>119880.88</v>
      </c>
      <c r="J814" s="2">
        <v>25800</v>
      </c>
      <c r="K814" s="2" t="e">
        <f>G814+G817+G841+G845+G928+G934+G942+G948+#REF!+G984+G991+G993+G996+G999+G1011+G1023</f>
        <v>#REF!</v>
      </c>
      <c r="Q814" s="173"/>
    </row>
    <row r="815" spans="1:20" ht="26.4">
      <c r="A815" s="16" t="s">
        <v>29</v>
      </c>
      <c r="B815" s="14">
        <v>757</v>
      </c>
      <c r="C815" s="15" t="s">
        <v>43</v>
      </c>
      <c r="D815" s="15" t="s">
        <v>18</v>
      </c>
      <c r="E815" s="15" t="s">
        <v>404</v>
      </c>
      <c r="F815" s="15" t="s">
        <v>30</v>
      </c>
      <c r="G815" s="85">
        <f t="shared" si="237"/>
        <v>119880.88</v>
      </c>
      <c r="H815" s="8">
        <f t="shared" si="237"/>
        <v>119880.88</v>
      </c>
      <c r="I815" s="8">
        <f t="shared" si="237"/>
        <v>119880.88</v>
      </c>
      <c r="J815" s="2">
        <v>60633148</v>
      </c>
    </row>
    <row r="816" spans="1:20">
      <c r="A816" s="16" t="s">
        <v>31</v>
      </c>
      <c r="B816" s="14">
        <v>757</v>
      </c>
      <c r="C816" s="15" t="s">
        <v>43</v>
      </c>
      <c r="D816" s="15" t="s">
        <v>18</v>
      </c>
      <c r="E816" s="15" t="s">
        <v>404</v>
      </c>
      <c r="F816" s="15" t="s">
        <v>32</v>
      </c>
      <c r="G816" s="85">
        <f>'прил 5,'!G247</f>
        <v>119880.88</v>
      </c>
      <c r="H816" s="8">
        <f>'прил 5,'!H247</f>
        <v>119880.88</v>
      </c>
      <c r="I816" s="8">
        <f>'прил 5,'!I247</f>
        <v>119880.88</v>
      </c>
      <c r="J816" s="2">
        <v>7498067</v>
      </c>
    </row>
    <row r="817" spans="1:20" ht="93" hidden="1" customHeight="1">
      <c r="A817" s="16" t="s">
        <v>270</v>
      </c>
      <c r="B817" s="14">
        <v>757</v>
      </c>
      <c r="C817" s="15" t="s">
        <v>25</v>
      </c>
      <c r="D817" s="15" t="s">
        <v>69</v>
      </c>
      <c r="E817" s="15" t="s">
        <v>576</v>
      </c>
      <c r="F817" s="15"/>
      <c r="G817" s="87">
        <f>G819</f>
        <v>0</v>
      </c>
      <c r="H817" s="8">
        <v>0</v>
      </c>
      <c r="I817" s="8">
        <v>0</v>
      </c>
      <c r="J817" s="1"/>
    </row>
    <row r="818" spans="1:20" ht="36" hidden="1" customHeight="1">
      <c r="A818" s="16" t="s">
        <v>29</v>
      </c>
      <c r="B818" s="14">
        <v>757</v>
      </c>
      <c r="C818" s="15" t="s">
        <v>25</v>
      </c>
      <c r="D818" s="15" t="s">
        <v>69</v>
      </c>
      <c r="E818" s="15" t="s">
        <v>576</v>
      </c>
      <c r="F818" s="15" t="s">
        <v>30</v>
      </c>
      <c r="G818" s="87">
        <f>G819</f>
        <v>0</v>
      </c>
      <c r="H818" s="8">
        <v>0</v>
      </c>
      <c r="I818" s="8">
        <v>0</v>
      </c>
      <c r="J818" s="1"/>
    </row>
    <row r="819" spans="1:20" ht="19.5" hidden="1" customHeight="1">
      <c r="A819" s="16" t="s">
        <v>31</v>
      </c>
      <c r="B819" s="14">
        <v>757</v>
      </c>
      <c r="C819" s="15" t="s">
        <v>25</v>
      </c>
      <c r="D819" s="15" t="s">
        <v>69</v>
      </c>
      <c r="E819" s="15" t="s">
        <v>576</v>
      </c>
      <c r="F819" s="15" t="s">
        <v>32</v>
      </c>
      <c r="G819" s="87">
        <f>'прил 5,'!G49</f>
        <v>0</v>
      </c>
      <c r="H819" s="8">
        <v>0</v>
      </c>
      <c r="I819" s="8">
        <v>0</v>
      </c>
      <c r="J819" s="1"/>
    </row>
    <row r="820" spans="1:20" ht="69" hidden="1" customHeight="1">
      <c r="A820" s="16" t="s">
        <v>1011</v>
      </c>
      <c r="B820" s="14">
        <v>757</v>
      </c>
      <c r="C820" s="15" t="s">
        <v>43</v>
      </c>
      <c r="D820" s="15" t="s">
        <v>18</v>
      </c>
      <c r="E820" s="15" t="s">
        <v>1010</v>
      </c>
      <c r="F820" s="15"/>
      <c r="G820" s="8">
        <f t="shared" ref="G820:I821" si="238">G821</f>
        <v>0</v>
      </c>
      <c r="H820" s="8">
        <f t="shared" si="238"/>
        <v>0</v>
      </c>
      <c r="I820" s="8">
        <f t="shared" si="238"/>
        <v>0</v>
      </c>
      <c r="J820" s="178"/>
      <c r="K820" s="185"/>
      <c r="L820" s="185"/>
      <c r="M820" s="185"/>
      <c r="N820" s="185"/>
      <c r="O820" s="185"/>
      <c r="P820" s="185"/>
      <c r="Q820" s="185"/>
      <c r="R820" s="185"/>
      <c r="S820" s="1"/>
      <c r="T820" s="1"/>
    </row>
    <row r="821" spans="1:20" ht="26.4" hidden="1">
      <c r="A821" s="16" t="s">
        <v>29</v>
      </c>
      <c r="B821" s="14">
        <v>757</v>
      </c>
      <c r="C821" s="15" t="s">
        <v>43</v>
      </c>
      <c r="D821" s="15" t="s">
        <v>18</v>
      </c>
      <c r="E821" s="15" t="s">
        <v>1010</v>
      </c>
      <c r="F821" s="15" t="s">
        <v>30</v>
      </c>
      <c r="G821" s="8">
        <f t="shared" si="238"/>
        <v>0</v>
      </c>
      <c r="H821" s="8">
        <f t="shared" si="238"/>
        <v>0</v>
      </c>
      <c r="I821" s="8">
        <f t="shared" si="238"/>
        <v>0</v>
      </c>
      <c r="J821" s="178"/>
      <c r="K821" s="185"/>
      <c r="L821" s="185"/>
      <c r="M821" s="185"/>
      <c r="N821" s="185"/>
      <c r="O821" s="185"/>
      <c r="P821" s="185"/>
      <c r="Q821" s="185"/>
      <c r="R821" s="185"/>
      <c r="S821" s="1"/>
      <c r="T821" s="1"/>
    </row>
    <row r="822" spans="1:20" hidden="1">
      <c r="A822" s="16" t="s">
        <v>31</v>
      </c>
      <c r="B822" s="14">
        <v>757</v>
      </c>
      <c r="C822" s="15" t="s">
        <v>43</v>
      </c>
      <c r="D822" s="15" t="s">
        <v>18</v>
      </c>
      <c r="E822" s="15" t="s">
        <v>1010</v>
      </c>
      <c r="F822" s="15" t="s">
        <v>32</v>
      </c>
      <c r="G822" s="8">
        <f>'прил 5,'!G266</f>
        <v>0</v>
      </c>
      <c r="H822" s="8">
        <f>'прил 5,'!H266</f>
        <v>0</v>
      </c>
      <c r="I822" s="8">
        <f>'прил 5,'!I266</f>
        <v>0</v>
      </c>
      <c r="J822" s="178"/>
      <c r="K822" s="185"/>
      <c r="L822" s="185"/>
      <c r="M822" s="185"/>
      <c r="N822" s="185"/>
      <c r="O822" s="185"/>
      <c r="P822" s="185"/>
      <c r="Q822" s="185"/>
      <c r="R822" s="185"/>
      <c r="S822" s="1"/>
      <c r="T822" s="1"/>
    </row>
    <row r="823" spans="1:20" ht="59.25" customHeight="1">
      <c r="A823" s="104" t="s">
        <v>1073</v>
      </c>
      <c r="B823" s="15" t="s">
        <v>50</v>
      </c>
      <c r="C823" s="15" t="s">
        <v>43</v>
      </c>
      <c r="D823" s="15" t="s">
        <v>18</v>
      </c>
      <c r="E823" s="15" t="s">
        <v>903</v>
      </c>
      <c r="F823" s="15"/>
      <c r="G823" s="85">
        <f>G824</f>
        <v>515876.05000000005</v>
      </c>
      <c r="H823" s="85">
        <f t="shared" ref="H823:I823" si="239">H824</f>
        <v>515876.05000000005</v>
      </c>
      <c r="I823" s="85">
        <f t="shared" si="239"/>
        <v>0</v>
      </c>
      <c r="J823" s="177"/>
      <c r="K823" s="185"/>
      <c r="L823" s="185"/>
      <c r="M823" s="185"/>
      <c r="N823" s="185"/>
      <c r="O823" s="185"/>
      <c r="P823" s="185"/>
      <c r="Q823" s="185"/>
      <c r="R823" s="185"/>
      <c r="S823" s="1"/>
      <c r="T823" s="1"/>
    </row>
    <row r="824" spans="1:20" ht="39.75" customHeight="1">
      <c r="A824" s="16" t="s">
        <v>29</v>
      </c>
      <c r="B824" s="15" t="s">
        <v>50</v>
      </c>
      <c r="C824" s="15" t="s">
        <v>43</v>
      </c>
      <c r="D824" s="15" t="s">
        <v>18</v>
      </c>
      <c r="E824" s="15" t="s">
        <v>903</v>
      </c>
      <c r="F824" s="15" t="s">
        <v>30</v>
      </c>
      <c r="G824" s="85">
        <f>G825</f>
        <v>515876.05000000005</v>
      </c>
      <c r="H824" s="85">
        <f t="shared" ref="H824:I824" si="240">H825</f>
        <v>515876.05000000005</v>
      </c>
      <c r="I824" s="85">
        <f t="shared" si="240"/>
        <v>0</v>
      </c>
      <c r="J824" s="177"/>
      <c r="K824" s="185"/>
      <c r="L824" s="185"/>
      <c r="M824" s="185"/>
      <c r="N824" s="185"/>
      <c r="O824" s="185"/>
      <c r="P824" s="185"/>
      <c r="Q824" s="185"/>
      <c r="R824" s="185"/>
      <c r="S824" s="1"/>
      <c r="T824" s="1"/>
    </row>
    <row r="825" spans="1:20" ht="19.5" customHeight="1">
      <c r="A825" s="50" t="s">
        <v>31</v>
      </c>
      <c r="B825" s="15" t="s">
        <v>50</v>
      </c>
      <c r="C825" s="15" t="s">
        <v>43</v>
      </c>
      <c r="D825" s="15" t="s">
        <v>18</v>
      </c>
      <c r="E825" s="15" t="s">
        <v>903</v>
      </c>
      <c r="F825" s="15" t="s">
        <v>32</v>
      </c>
      <c r="G825" s="85">
        <f>'прил 5,'!G163</f>
        <v>515876.05000000005</v>
      </c>
      <c r="H825" s="85">
        <f>'прил 5,'!H163</f>
        <v>515876.05000000005</v>
      </c>
      <c r="I825" s="85">
        <f>'прил 5,'!I163</f>
        <v>0</v>
      </c>
      <c r="J825" s="177"/>
      <c r="K825" s="185"/>
      <c r="L825" s="185"/>
      <c r="M825" s="185"/>
      <c r="N825" s="185"/>
      <c r="O825" s="185"/>
      <c r="P825" s="185"/>
      <c r="Q825" s="185"/>
      <c r="R825" s="185"/>
      <c r="S825" s="1"/>
      <c r="T825" s="1"/>
    </row>
    <row r="826" spans="1:20" ht="25.5" hidden="1" customHeight="1">
      <c r="A826" s="80" t="s">
        <v>902</v>
      </c>
      <c r="B826" s="14">
        <v>757</v>
      </c>
      <c r="C826" s="15" t="s">
        <v>43</v>
      </c>
      <c r="D826" s="15" t="s">
        <v>18</v>
      </c>
      <c r="E826" s="15" t="s">
        <v>901</v>
      </c>
      <c r="F826" s="14"/>
      <c r="G826" s="87">
        <f t="shared" ref="G826:I827" si="241">G827</f>
        <v>0</v>
      </c>
      <c r="H826" s="70">
        <f t="shared" si="241"/>
        <v>0</v>
      </c>
      <c r="I826" s="70">
        <f t="shared" si="241"/>
        <v>0</v>
      </c>
      <c r="J826" s="177"/>
      <c r="K826" s="185"/>
      <c r="L826" s="185"/>
      <c r="M826" s="185"/>
      <c r="N826" s="185"/>
      <c r="O826" s="185"/>
      <c r="P826" s="185"/>
      <c r="Q826" s="185"/>
      <c r="R826" s="185"/>
      <c r="S826" s="1"/>
      <c r="T826" s="1"/>
    </row>
    <row r="827" spans="1:20" ht="26.4" hidden="1">
      <c r="A827" s="16" t="s">
        <v>29</v>
      </c>
      <c r="B827" s="14">
        <v>757</v>
      </c>
      <c r="C827" s="15" t="s">
        <v>43</v>
      </c>
      <c r="D827" s="15" t="s">
        <v>18</v>
      </c>
      <c r="E827" s="15" t="s">
        <v>901</v>
      </c>
      <c r="F827" s="15" t="s">
        <v>30</v>
      </c>
      <c r="G827" s="95">
        <f t="shared" si="241"/>
        <v>0</v>
      </c>
      <c r="H827" s="25">
        <f t="shared" si="241"/>
        <v>0</v>
      </c>
      <c r="I827" s="25">
        <f t="shared" si="241"/>
        <v>0</v>
      </c>
      <c r="J827" s="179"/>
      <c r="K827" s="185"/>
      <c r="L827" s="185"/>
      <c r="M827" s="185"/>
      <c r="N827" s="185"/>
      <c r="O827" s="185"/>
      <c r="P827" s="185"/>
      <c r="Q827" s="185"/>
      <c r="R827" s="185"/>
      <c r="S827" s="1"/>
      <c r="T827" s="1"/>
    </row>
    <row r="828" spans="1:20" hidden="1">
      <c r="A828" s="16" t="s">
        <v>31</v>
      </c>
      <c r="B828" s="14">
        <v>757</v>
      </c>
      <c r="C828" s="15" t="s">
        <v>43</v>
      </c>
      <c r="D828" s="15" t="s">
        <v>18</v>
      </c>
      <c r="E828" s="15" t="s">
        <v>901</v>
      </c>
      <c r="F828" s="15" t="s">
        <v>32</v>
      </c>
      <c r="G828" s="95"/>
      <c r="H828" s="25">
        <v>0</v>
      </c>
      <c r="I828" s="25">
        <v>0</v>
      </c>
      <c r="J828" s="179"/>
      <c r="K828" s="185"/>
      <c r="L828" s="185"/>
      <c r="M828" s="185"/>
      <c r="N828" s="185"/>
      <c r="O828" s="185"/>
      <c r="P828" s="185"/>
      <c r="Q828" s="185"/>
      <c r="R828" s="185"/>
      <c r="S828" s="1"/>
      <c r="T828" s="1"/>
    </row>
    <row r="829" spans="1:20" ht="25.5" hidden="1" customHeight="1">
      <c r="A829" s="80" t="s">
        <v>902</v>
      </c>
      <c r="B829" s="14">
        <v>757</v>
      </c>
      <c r="C829" s="15" t="s">
        <v>43</v>
      </c>
      <c r="D829" s="15" t="s">
        <v>18</v>
      </c>
      <c r="E829" s="15" t="s">
        <v>901</v>
      </c>
      <c r="F829" s="14"/>
      <c r="G829" s="87">
        <f>G832+G835</f>
        <v>0</v>
      </c>
      <c r="H829" s="70">
        <f t="shared" ref="H829:I829" si="242">H830</f>
        <v>0</v>
      </c>
      <c r="I829" s="70">
        <f t="shared" si="242"/>
        <v>0</v>
      </c>
      <c r="J829" s="177"/>
      <c r="K829" s="185"/>
      <c r="L829" s="185"/>
      <c r="M829" s="185"/>
      <c r="N829" s="185"/>
      <c r="O829" s="185"/>
      <c r="P829" s="185"/>
      <c r="Q829" s="185"/>
      <c r="R829" s="185"/>
      <c r="S829" s="1"/>
      <c r="T829" s="1"/>
    </row>
    <row r="830" spans="1:20" ht="26.4" hidden="1">
      <c r="A830" s="16" t="s">
        <v>29</v>
      </c>
      <c r="B830" s="14">
        <v>757</v>
      </c>
      <c r="C830" s="15" t="s">
        <v>43</v>
      </c>
      <c r="D830" s="15" t="s">
        <v>18</v>
      </c>
      <c r="E830" s="15" t="s">
        <v>901</v>
      </c>
      <c r="F830" s="15" t="s">
        <v>30</v>
      </c>
      <c r="G830" s="95">
        <f>G831</f>
        <v>0</v>
      </c>
      <c r="H830" s="25">
        <f>H831</f>
        <v>0</v>
      </c>
      <c r="I830" s="25">
        <f>I831</f>
        <v>0</v>
      </c>
      <c r="J830" s="179"/>
      <c r="K830" s="185"/>
      <c r="L830" s="185"/>
      <c r="M830" s="185"/>
      <c r="N830" s="185"/>
      <c r="O830" s="185"/>
      <c r="P830" s="185"/>
      <c r="Q830" s="185"/>
      <c r="R830" s="185"/>
      <c r="S830" s="1"/>
      <c r="T830" s="1"/>
    </row>
    <row r="831" spans="1:20" hidden="1">
      <c r="A831" s="16" t="s">
        <v>31</v>
      </c>
      <c r="B831" s="14">
        <v>757</v>
      </c>
      <c r="C831" s="15" t="s">
        <v>43</v>
      </c>
      <c r="D831" s="15" t="s">
        <v>18</v>
      </c>
      <c r="E831" s="15" t="s">
        <v>901</v>
      </c>
      <c r="F831" s="15" t="s">
        <v>32</v>
      </c>
      <c r="G831" s="95"/>
      <c r="H831" s="25"/>
      <c r="I831" s="25"/>
      <c r="J831" s="179"/>
      <c r="K831" s="185"/>
      <c r="L831" s="185"/>
      <c r="M831" s="185"/>
      <c r="N831" s="185"/>
      <c r="O831" s="185"/>
      <c r="P831" s="185"/>
      <c r="Q831" s="185"/>
      <c r="R831" s="185"/>
      <c r="S831" s="1"/>
      <c r="T831" s="1"/>
    </row>
    <row r="832" spans="1:20" ht="26.4" hidden="1">
      <c r="A832" s="16" t="s">
        <v>945</v>
      </c>
      <c r="B832" s="14">
        <v>757</v>
      </c>
      <c r="C832" s="15" t="s">
        <v>43</v>
      </c>
      <c r="D832" s="15" t="s">
        <v>18</v>
      </c>
      <c r="E832" s="15" t="s">
        <v>944</v>
      </c>
      <c r="F832" s="15"/>
      <c r="G832" s="95">
        <f>G833</f>
        <v>0</v>
      </c>
      <c r="H832" s="95">
        <f t="shared" ref="H832:I832" si="243">H833</f>
        <v>0</v>
      </c>
      <c r="I832" s="95">
        <f t="shared" si="243"/>
        <v>0</v>
      </c>
      <c r="J832" s="179"/>
      <c r="K832" s="185"/>
      <c r="L832" s="185"/>
      <c r="M832" s="185"/>
      <c r="N832" s="185"/>
      <c r="O832" s="185"/>
      <c r="P832" s="185"/>
      <c r="Q832" s="185"/>
      <c r="R832" s="185"/>
      <c r="S832" s="1"/>
      <c r="T832" s="1"/>
    </row>
    <row r="833" spans="1:20" ht="26.4" hidden="1">
      <c r="A833" s="16" t="s">
        <v>29</v>
      </c>
      <c r="B833" s="14">
        <v>757</v>
      </c>
      <c r="C833" s="15" t="s">
        <v>43</v>
      </c>
      <c r="D833" s="15" t="s">
        <v>18</v>
      </c>
      <c r="E833" s="15" t="s">
        <v>944</v>
      </c>
      <c r="F833" s="15" t="s">
        <v>30</v>
      </c>
      <c r="G833" s="95">
        <f>G834</f>
        <v>0</v>
      </c>
      <c r="H833" s="25">
        <f>H834</f>
        <v>0</v>
      </c>
      <c r="I833" s="25">
        <f>I834</f>
        <v>0</v>
      </c>
      <c r="J833" s="179"/>
      <c r="K833" s="185"/>
      <c r="L833" s="185"/>
      <c r="M833" s="185"/>
      <c r="N833" s="185"/>
      <c r="O833" s="185"/>
      <c r="P833" s="185"/>
      <c r="Q833" s="185"/>
      <c r="R833" s="185"/>
      <c r="S833" s="1"/>
      <c r="T833" s="1"/>
    </row>
    <row r="834" spans="1:20" hidden="1">
      <c r="A834" s="16" t="s">
        <v>31</v>
      </c>
      <c r="B834" s="14">
        <v>757</v>
      </c>
      <c r="C834" s="15" t="s">
        <v>43</v>
      </c>
      <c r="D834" s="15" t="s">
        <v>18</v>
      </c>
      <c r="E834" s="15" t="s">
        <v>944</v>
      </c>
      <c r="F834" s="15" t="s">
        <v>32</v>
      </c>
      <c r="G834" s="95">
        <f>'прил 5,'!G169</f>
        <v>0</v>
      </c>
      <c r="H834" s="95">
        <f>'прил 5,'!H169</f>
        <v>0</v>
      </c>
      <c r="I834" s="95">
        <f>'прил 5,'!I169</f>
        <v>0</v>
      </c>
      <c r="J834" s="179"/>
      <c r="K834" s="185"/>
      <c r="L834" s="185"/>
      <c r="M834" s="185"/>
      <c r="N834" s="185"/>
      <c r="O834" s="185"/>
      <c r="P834" s="185"/>
      <c r="Q834" s="185"/>
      <c r="R834" s="185"/>
      <c r="S834" s="1"/>
      <c r="T834" s="1"/>
    </row>
    <row r="835" spans="1:20" ht="26.4" hidden="1">
      <c r="A835" s="16" t="s">
        <v>947</v>
      </c>
      <c r="B835" s="14">
        <v>757</v>
      </c>
      <c r="C835" s="15" t="s">
        <v>43</v>
      </c>
      <c r="D835" s="15" t="s">
        <v>18</v>
      </c>
      <c r="E835" s="15" t="s">
        <v>946</v>
      </c>
      <c r="F835" s="15"/>
      <c r="G835" s="95">
        <f>G836</f>
        <v>0</v>
      </c>
      <c r="H835" s="95">
        <f t="shared" ref="H835:I835" si="244">H836</f>
        <v>0</v>
      </c>
      <c r="I835" s="95">
        <f t="shared" si="244"/>
        <v>0</v>
      </c>
      <c r="J835" s="179"/>
      <c r="K835" s="185"/>
      <c r="L835" s="185"/>
      <c r="M835" s="185"/>
      <c r="N835" s="185"/>
      <c r="O835" s="185"/>
      <c r="P835" s="185"/>
      <c r="Q835" s="185"/>
      <c r="R835" s="185"/>
      <c r="S835" s="1"/>
      <c r="T835" s="1"/>
    </row>
    <row r="836" spans="1:20" ht="26.4" hidden="1">
      <c r="A836" s="16" t="s">
        <v>29</v>
      </c>
      <c r="B836" s="14">
        <v>757</v>
      </c>
      <c r="C836" s="15" t="s">
        <v>43</v>
      </c>
      <c r="D836" s="15" t="s">
        <v>18</v>
      </c>
      <c r="E836" s="15" t="s">
        <v>946</v>
      </c>
      <c r="F836" s="15" t="s">
        <v>30</v>
      </c>
      <c r="G836" s="95">
        <f>G837</f>
        <v>0</v>
      </c>
      <c r="H836" s="25">
        <f>H837</f>
        <v>0</v>
      </c>
      <c r="I836" s="25">
        <f>I837</f>
        <v>0</v>
      </c>
      <c r="J836" s="179"/>
      <c r="K836" s="185"/>
      <c r="L836" s="185"/>
      <c r="M836" s="185"/>
      <c r="N836" s="185"/>
      <c r="O836" s="185"/>
      <c r="P836" s="185"/>
      <c r="Q836" s="185"/>
      <c r="R836" s="185"/>
      <c r="S836" s="1"/>
      <c r="T836" s="1"/>
    </row>
    <row r="837" spans="1:20" hidden="1">
      <c r="A837" s="16" t="s">
        <v>31</v>
      </c>
      <c r="B837" s="14">
        <v>757</v>
      </c>
      <c r="C837" s="15" t="s">
        <v>43</v>
      </c>
      <c r="D837" s="15" t="s">
        <v>18</v>
      </c>
      <c r="E837" s="15" t="s">
        <v>946</v>
      </c>
      <c r="F837" s="15" t="s">
        <v>32</v>
      </c>
      <c r="G837" s="95">
        <f>'прил 5,'!G172</f>
        <v>0</v>
      </c>
      <c r="H837" s="95">
        <f>'прил 5,'!H172</f>
        <v>0</v>
      </c>
      <c r="I837" s="95">
        <f>'прил 5,'!I172</f>
        <v>0</v>
      </c>
      <c r="J837" s="179"/>
      <c r="K837" s="185"/>
      <c r="L837" s="185"/>
      <c r="M837" s="185"/>
      <c r="N837" s="185"/>
      <c r="O837" s="185"/>
      <c r="P837" s="185"/>
      <c r="Q837" s="185"/>
      <c r="R837" s="185"/>
      <c r="S837" s="1"/>
      <c r="T837" s="1"/>
    </row>
    <row r="838" spans="1:20" ht="79.5" hidden="1" customHeight="1">
      <c r="A838" s="16" t="s">
        <v>559</v>
      </c>
      <c r="B838" s="14">
        <v>757</v>
      </c>
      <c r="C838" s="15" t="s">
        <v>43</v>
      </c>
      <c r="D838" s="15" t="s">
        <v>18</v>
      </c>
      <c r="E838" s="15" t="s">
        <v>975</v>
      </c>
      <c r="F838" s="15"/>
      <c r="G838" s="70">
        <f>G839</f>
        <v>0</v>
      </c>
      <c r="H838" s="70">
        <f t="shared" ref="H838:I838" si="245">H839</f>
        <v>0</v>
      </c>
      <c r="I838" s="70">
        <f t="shared" si="245"/>
        <v>0</v>
      </c>
      <c r="J838" s="177"/>
      <c r="K838" s="185"/>
      <c r="L838" s="185"/>
      <c r="M838" s="185"/>
      <c r="N838" s="185"/>
      <c r="O838" s="185"/>
      <c r="P838" s="185"/>
      <c r="Q838" s="185"/>
      <c r="R838" s="185"/>
      <c r="S838" s="1"/>
      <c r="T838" s="1"/>
    </row>
    <row r="839" spans="1:20" ht="26.4" hidden="1">
      <c r="A839" s="16" t="s">
        <v>29</v>
      </c>
      <c r="B839" s="14">
        <v>757</v>
      </c>
      <c r="C839" s="15" t="s">
        <v>43</v>
      </c>
      <c r="D839" s="15" t="s">
        <v>18</v>
      </c>
      <c r="E839" s="15" t="s">
        <v>975</v>
      </c>
      <c r="F839" s="15" t="s">
        <v>30</v>
      </c>
      <c r="G839" s="70">
        <f>G840</f>
        <v>0</v>
      </c>
      <c r="H839" s="70">
        <f>H840</f>
        <v>0</v>
      </c>
      <c r="I839" s="70">
        <f>I840</f>
        <v>0</v>
      </c>
      <c r="J839" s="177"/>
      <c r="K839" s="185"/>
      <c r="L839" s="185"/>
      <c r="M839" s="185"/>
      <c r="N839" s="185"/>
      <c r="O839" s="185"/>
      <c r="P839" s="185"/>
      <c r="Q839" s="185"/>
      <c r="R839" s="185"/>
      <c r="S839" s="1"/>
      <c r="T839" s="1"/>
    </row>
    <row r="840" spans="1:20" ht="19.5" hidden="1" customHeight="1">
      <c r="A840" s="16" t="s">
        <v>31</v>
      </c>
      <c r="B840" s="14">
        <v>757</v>
      </c>
      <c r="C840" s="15" t="s">
        <v>43</v>
      </c>
      <c r="D840" s="15" t="s">
        <v>18</v>
      </c>
      <c r="E840" s="15" t="s">
        <v>975</v>
      </c>
      <c r="F840" s="15" t="s">
        <v>32</v>
      </c>
      <c r="G840" s="70">
        <f>'прил 5,'!G353</f>
        <v>0</v>
      </c>
      <c r="H840" s="70">
        <v>0</v>
      </c>
      <c r="I840" s="70">
        <v>0</v>
      </c>
      <c r="J840" s="177"/>
      <c r="K840" s="185"/>
      <c r="L840" s="185"/>
      <c r="M840" s="185"/>
      <c r="N840" s="185"/>
      <c r="O840" s="185"/>
      <c r="P840" s="185"/>
      <c r="Q840" s="185"/>
      <c r="R840" s="185"/>
      <c r="S840" s="1"/>
      <c r="T840" s="1"/>
    </row>
    <row r="841" spans="1:20" s="46" customFormat="1" ht="90.75" customHeight="1">
      <c r="A841" s="104" t="s">
        <v>1079</v>
      </c>
      <c r="B841" s="14"/>
      <c r="C841" s="15"/>
      <c r="D841" s="15"/>
      <c r="E841" s="15" t="s">
        <v>648</v>
      </c>
      <c r="F841" s="15"/>
      <c r="G841" s="87">
        <f t="shared" ref="G841:I841" si="246">G842</f>
        <v>1289542.03</v>
      </c>
      <c r="H841" s="70">
        <f t="shared" si="246"/>
        <v>1408557.6</v>
      </c>
      <c r="I841" s="70">
        <f t="shared" si="246"/>
        <v>1408557.6</v>
      </c>
      <c r="J841" s="110">
        <v>37014758</v>
      </c>
      <c r="P841" s="110"/>
      <c r="Q841" s="110"/>
      <c r="R841" s="110"/>
      <c r="S841" s="110"/>
      <c r="T841" s="110"/>
    </row>
    <row r="842" spans="1:20" s="46" customFormat="1" ht="35.25" customHeight="1">
      <c r="A842" s="16" t="s">
        <v>29</v>
      </c>
      <c r="B842" s="14"/>
      <c r="C842" s="15"/>
      <c r="D842" s="15"/>
      <c r="E842" s="15" t="s">
        <v>648</v>
      </c>
      <c r="F842" s="15" t="s">
        <v>30</v>
      </c>
      <c r="G842" s="87">
        <f>G843+G844</f>
        <v>1289542.03</v>
      </c>
      <c r="H842" s="87">
        <f t="shared" ref="H842:I842" si="247">H843+H844</f>
        <v>1408557.6</v>
      </c>
      <c r="I842" s="87">
        <f t="shared" si="247"/>
        <v>1408557.6</v>
      </c>
      <c r="J842" s="110">
        <v>1052448</v>
      </c>
      <c r="P842" s="110"/>
      <c r="Q842" s="110"/>
      <c r="R842" s="110"/>
      <c r="S842" s="110"/>
      <c r="T842" s="110"/>
    </row>
    <row r="843" spans="1:20" s="46" customFormat="1" ht="21" customHeight="1">
      <c r="A843" s="16" t="s">
        <v>31</v>
      </c>
      <c r="B843" s="14"/>
      <c r="C843" s="15"/>
      <c r="D843" s="15"/>
      <c r="E843" s="15" t="s">
        <v>648</v>
      </c>
      <c r="F843" s="15" t="s">
        <v>32</v>
      </c>
      <c r="G843" s="87">
        <f>'прил 5,'!G175</f>
        <v>1244542.03</v>
      </c>
      <c r="H843" s="70">
        <f>'прил 5,'!H175</f>
        <v>1363557.6</v>
      </c>
      <c r="I843" s="70">
        <f>'прил 5,'!I175</f>
        <v>1363557.6</v>
      </c>
      <c r="J843" s="110">
        <v>7890673</v>
      </c>
      <c r="P843" s="110"/>
      <c r="Q843" s="110"/>
      <c r="R843" s="110"/>
      <c r="S843" s="110"/>
      <c r="T843" s="110"/>
    </row>
    <row r="844" spans="1:20">
      <c r="A844" s="82" t="s">
        <v>617</v>
      </c>
      <c r="B844" s="149">
        <v>757</v>
      </c>
      <c r="C844" s="84" t="s">
        <v>43</v>
      </c>
      <c r="D844" s="84" t="s">
        <v>18</v>
      </c>
      <c r="E844" s="84" t="s">
        <v>648</v>
      </c>
      <c r="F844" s="84" t="s">
        <v>616</v>
      </c>
      <c r="G844" s="95">
        <f>'прил 5,'!G176</f>
        <v>45000</v>
      </c>
      <c r="H844" s="95">
        <f>'прил 5,'!H176</f>
        <v>45000</v>
      </c>
      <c r="I844" s="95">
        <f>'прил 5,'!I176</f>
        <v>45000</v>
      </c>
      <c r="J844" s="179"/>
      <c r="K844" s="185"/>
      <c r="L844" s="185"/>
      <c r="M844" s="185"/>
      <c r="N844" s="185"/>
      <c r="O844" s="185"/>
      <c r="P844" s="185"/>
      <c r="Q844" s="185"/>
      <c r="R844" s="185"/>
      <c r="S844" s="1"/>
      <c r="T844" s="1"/>
    </row>
    <row r="845" spans="1:20" ht="26.4">
      <c r="A845" s="16" t="s">
        <v>28</v>
      </c>
      <c r="B845" s="14">
        <v>757</v>
      </c>
      <c r="C845" s="15" t="s">
        <v>25</v>
      </c>
      <c r="D845" s="15" t="s">
        <v>27</v>
      </c>
      <c r="E845" s="15" t="s">
        <v>192</v>
      </c>
      <c r="F845" s="15"/>
      <c r="G845" s="87">
        <f>G846</f>
        <v>34045661.939999998</v>
      </c>
      <c r="H845" s="70">
        <f t="shared" ref="G845:I846" si="248">H846</f>
        <v>33224731.82</v>
      </c>
      <c r="I845" s="70">
        <f t="shared" si="248"/>
        <v>34922078.719999999</v>
      </c>
      <c r="J845" s="2">
        <v>435600</v>
      </c>
    </row>
    <row r="846" spans="1:20" ht="26.4">
      <c r="A846" s="16" t="s">
        <v>29</v>
      </c>
      <c r="B846" s="14">
        <v>757</v>
      </c>
      <c r="C846" s="15" t="s">
        <v>25</v>
      </c>
      <c r="D846" s="15" t="s">
        <v>27</v>
      </c>
      <c r="E846" s="15" t="s">
        <v>192</v>
      </c>
      <c r="F846" s="15" t="s">
        <v>30</v>
      </c>
      <c r="G846" s="87">
        <f t="shared" si="248"/>
        <v>34045661.939999998</v>
      </c>
      <c r="H846" s="70">
        <f t="shared" si="248"/>
        <v>33224731.82</v>
      </c>
      <c r="I846" s="70">
        <f t="shared" si="248"/>
        <v>34922078.719999999</v>
      </c>
      <c r="J846" s="2">
        <v>300</v>
      </c>
    </row>
    <row r="847" spans="1:20" ht="19.5" customHeight="1">
      <c r="A847" s="16" t="s">
        <v>31</v>
      </c>
      <c r="B847" s="14">
        <v>757</v>
      </c>
      <c r="C847" s="15" t="s">
        <v>25</v>
      </c>
      <c r="D847" s="15" t="s">
        <v>27</v>
      </c>
      <c r="E847" s="15" t="s">
        <v>192</v>
      </c>
      <c r="F847" s="15" t="s">
        <v>32</v>
      </c>
      <c r="G847" s="87">
        <f>'прил 5,'!G25</f>
        <v>34045661.939999998</v>
      </c>
      <c r="H847" s="70">
        <f>'прил 5,'!H25</f>
        <v>33224731.82</v>
      </c>
      <c r="I847" s="70">
        <f>'прил 5,'!I25</f>
        <v>34922078.719999999</v>
      </c>
      <c r="J847" s="2">
        <f>SUM(J813:J846)</f>
        <v>139023744</v>
      </c>
    </row>
    <row r="848" spans="1:20" ht="26.4">
      <c r="A848" s="16" t="s">
        <v>827</v>
      </c>
      <c r="B848" s="14">
        <v>757</v>
      </c>
      <c r="C848" s="15" t="s">
        <v>25</v>
      </c>
      <c r="D848" s="15" t="s">
        <v>69</v>
      </c>
      <c r="E848" s="15" t="s">
        <v>826</v>
      </c>
      <c r="F848" s="15"/>
      <c r="G848" s="70">
        <f>G849</f>
        <v>138000</v>
      </c>
      <c r="H848" s="70">
        <f t="shared" ref="H848:I848" si="249">H849</f>
        <v>130000</v>
      </c>
      <c r="I848" s="70">
        <f t="shared" si="249"/>
        <v>130000</v>
      </c>
      <c r="J848" s="1"/>
    </row>
    <row r="849" spans="1:20" ht="26.4">
      <c r="A849" s="16" t="s">
        <v>29</v>
      </c>
      <c r="B849" s="14">
        <v>757</v>
      </c>
      <c r="C849" s="15" t="s">
        <v>25</v>
      </c>
      <c r="D849" s="15" t="s">
        <v>69</v>
      </c>
      <c r="E849" s="15" t="s">
        <v>826</v>
      </c>
      <c r="F849" s="15" t="s">
        <v>30</v>
      </c>
      <c r="G849" s="70">
        <f>G850</f>
        <v>138000</v>
      </c>
      <c r="H849" s="70">
        <f>H850</f>
        <v>130000</v>
      </c>
      <c r="I849" s="70">
        <f>I850</f>
        <v>130000</v>
      </c>
      <c r="J849" s="1"/>
    </row>
    <row r="850" spans="1:20" ht="19.5" customHeight="1">
      <c r="A850" s="16" t="s">
        <v>31</v>
      </c>
      <c r="B850" s="14">
        <v>757</v>
      </c>
      <c r="C850" s="15" t="s">
        <v>25</v>
      </c>
      <c r="D850" s="15" t="s">
        <v>69</v>
      </c>
      <c r="E850" s="15" t="s">
        <v>826</v>
      </c>
      <c r="F850" s="15" t="s">
        <v>32</v>
      </c>
      <c r="G850" s="70">
        <f>'прил 5,'!G31+'прил 5,'!G296</f>
        <v>138000</v>
      </c>
      <c r="H850" s="70">
        <f>'прил 5,'!H31+'прил 5,'!H296</f>
        <v>130000</v>
      </c>
      <c r="I850" s="70">
        <f>'прил 5,'!I31+'прил 5,'!I296</f>
        <v>130000</v>
      </c>
      <c r="J850" s="1"/>
    </row>
    <row r="851" spans="1:20" ht="39.6" hidden="1">
      <c r="A851" s="16" t="s">
        <v>652</v>
      </c>
      <c r="B851" s="14">
        <v>757</v>
      </c>
      <c r="C851" s="15" t="s">
        <v>25</v>
      </c>
      <c r="D851" s="15" t="s">
        <v>69</v>
      </c>
      <c r="E851" s="15" t="s">
        <v>829</v>
      </c>
      <c r="F851" s="15"/>
      <c r="G851" s="70">
        <f>G852</f>
        <v>0</v>
      </c>
      <c r="H851" s="70">
        <f t="shared" ref="H851:I851" si="250">H852</f>
        <v>0</v>
      </c>
      <c r="I851" s="70">
        <f t="shared" si="250"/>
        <v>0</v>
      </c>
      <c r="J851" s="1"/>
    </row>
    <row r="852" spans="1:20" ht="26.4" hidden="1">
      <c r="A852" s="16" t="s">
        <v>29</v>
      </c>
      <c r="B852" s="14">
        <v>757</v>
      </c>
      <c r="C852" s="15" t="s">
        <v>25</v>
      </c>
      <c r="D852" s="15" t="s">
        <v>69</v>
      </c>
      <c r="E852" s="15" t="s">
        <v>829</v>
      </c>
      <c r="F852" s="15" t="s">
        <v>30</v>
      </c>
      <c r="G852" s="70">
        <f>G853</f>
        <v>0</v>
      </c>
      <c r="H852" s="70">
        <f>H853</f>
        <v>0</v>
      </c>
      <c r="I852" s="70">
        <f>I853</f>
        <v>0</v>
      </c>
      <c r="J852" s="1"/>
    </row>
    <row r="853" spans="1:20" ht="19.5" hidden="1" customHeight="1">
      <c r="A853" s="16" t="s">
        <v>31</v>
      </c>
      <c r="B853" s="14">
        <v>757</v>
      </c>
      <c r="C853" s="15" t="s">
        <v>25</v>
      </c>
      <c r="D853" s="15" t="s">
        <v>69</v>
      </c>
      <c r="E853" s="15" t="s">
        <v>829</v>
      </c>
      <c r="F853" s="15" t="s">
        <v>32</v>
      </c>
      <c r="G853" s="70">
        <f>'прил 5,'!G37</f>
        <v>0</v>
      </c>
      <c r="H853" s="70">
        <f>'прил 5,'!H37</f>
        <v>0</v>
      </c>
      <c r="I853" s="70">
        <f>'прил 5,'!I37</f>
        <v>0</v>
      </c>
      <c r="J853" s="1"/>
    </row>
    <row r="854" spans="1:20" ht="31.5" hidden="1" customHeight="1">
      <c r="A854" s="143" t="s">
        <v>795</v>
      </c>
      <c r="B854" s="14">
        <v>757</v>
      </c>
      <c r="C854" s="15" t="s">
        <v>43</v>
      </c>
      <c r="D854" s="15" t="s">
        <v>18</v>
      </c>
      <c r="E854" s="15" t="s">
        <v>726</v>
      </c>
      <c r="F854" s="14"/>
      <c r="G854" s="8">
        <f>G855</f>
        <v>0</v>
      </c>
      <c r="H854" s="8">
        <f t="shared" ref="H854:I854" si="251">H855</f>
        <v>0</v>
      </c>
      <c r="I854" s="8">
        <f t="shared" si="251"/>
        <v>0</v>
      </c>
      <c r="J854" s="178"/>
      <c r="K854" s="185"/>
      <c r="L854" s="185"/>
      <c r="M854" s="185"/>
      <c r="N854" s="185"/>
      <c r="O854" s="185"/>
      <c r="P854" s="185"/>
      <c r="Q854" s="185"/>
      <c r="R854" s="185"/>
      <c r="S854" s="1"/>
      <c r="T854" s="1"/>
    </row>
    <row r="855" spans="1:20" ht="49.5" hidden="1" customHeight="1">
      <c r="A855" s="82" t="s">
        <v>29</v>
      </c>
      <c r="B855" s="14">
        <v>757</v>
      </c>
      <c r="C855" s="15" t="s">
        <v>43</v>
      </c>
      <c r="D855" s="15" t="s">
        <v>18</v>
      </c>
      <c r="E855" s="15" t="s">
        <v>726</v>
      </c>
      <c r="F855" s="15" t="s">
        <v>30</v>
      </c>
      <c r="G855" s="8">
        <f>G856</f>
        <v>0</v>
      </c>
      <c r="H855" s="8">
        <f>H856</f>
        <v>0</v>
      </c>
      <c r="I855" s="8">
        <f>I856</f>
        <v>0</v>
      </c>
      <c r="J855" s="178"/>
      <c r="K855" s="185"/>
      <c r="L855" s="185"/>
      <c r="M855" s="185"/>
      <c r="N855" s="185"/>
      <c r="O855" s="185"/>
      <c r="P855" s="185"/>
      <c r="Q855" s="185"/>
      <c r="R855" s="185"/>
      <c r="S855" s="1"/>
      <c r="T855" s="1"/>
    </row>
    <row r="856" spans="1:20" hidden="1">
      <c r="A856" s="82" t="s">
        <v>31</v>
      </c>
      <c r="B856" s="14">
        <v>757</v>
      </c>
      <c r="C856" s="15" t="s">
        <v>43</v>
      </c>
      <c r="D856" s="15" t="s">
        <v>18</v>
      </c>
      <c r="E856" s="15" t="s">
        <v>726</v>
      </c>
      <c r="F856" s="15" t="s">
        <v>32</v>
      </c>
      <c r="G856" s="8">
        <f>'прил 5,'!G205</f>
        <v>0</v>
      </c>
      <c r="H856" s="8"/>
      <c r="I856" s="8"/>
      <c r="J856" s="178"/>
      <c r="K856" s="185"/>
      <c r="L856" s="185"/>
      <c r="M856" s="185"/>
      <c r="N856" s="185"/>
      <c r="O856" s="185"/>
      <c r="P856" s="185"/>
      <c r="Q856" s="185"/>
      <c r="R856" s="185"/>
      <c r="S856" s="1"/>
      <c r="T856" s="1"/>
    </row>
    <row r="857" spans="1:20" ht="26.4">
      <c r="A857" s="16" t="s">
        <v>830</v>
      </c>
      <c r="B857" s="14">
        <v>757</v>
      </c>
      <c r="C857" s="15" t="s">
        <v>25</v>
      </c>
      <c r="D857" s="15" t="s">
        <v>69</v>
      </c>
      <c r="E857" s="15" t="s">
        <v>842</v>
      </c>
      <c r="F857" s="15"/>
      <c r="G857" s="70">
        <f>G858</f>
        <v>715000</v>
      </c>
      <c r="H857" s="70">
        <f t="shared" ref="H857:I857" si="252">H858</f>
        <v>715000</v>
      </c>
      <c r="I857" s="70">
        <f t="shared" si="252"/>
        <v>715000</v>
      </c>
      <c r="J857" s="1"/>
    </row>
    <row r="858" spans="1:20" ht="26.4">
      <c r="A858" s="16" t="s">
        <v>29</v>
      </c>
      <c r="B858" s="14">
        <v>757</v>
      </c>
      <c r="C858" s="15" t="s">
        <v>25</v>
      </c>
      <c r="D858" s="15" t="s">
        <v>69</v>
      </c>
      <c r="E858" s="15" t="s">
        <v>842</v>
      </c>
      <c r="F858" s="15" t="s">
        <v>30</v>
      </c>
      <c r="G858" s="70">
        <f>G859+G860</f>
        <v>715000</v>
      </c>
      <c r="H858" s="70">
        <f t="shared" ref="H858:I858" si="253">H859+H860</f>
        <v>715000</v>
      </c>
      <c r="I858" s="70">
        <f t="shared" si="253"/>
        <v>715000</v>
      </c>
      <c r="J858" s="1"/>
    </row>
    <row r="859" spans="1:20" ht="19.5" customHeight="1">
      <c r="A859" s="16" t="s">
        <v>31</v>
      </c>
      <c r="B859" s="14">
        <v>757</v>
      </c>
      <c r="C859" s="15" t="s">
        <v>25</v>
      </c>
      <c r="D859" s="15" t="s">
        <v>69</v>
      </c>
      <c r="E859" s="15" t="s">
        <v>842</v>
      </c>
      <c r="F859" s="15" t="s">
        <v>32</v>
      </c>
      <c r="G859" s="70">
        <f>'прил 5,'!G34+'прил 5,'!G288</f>
        <v>685000</v>
      </c>
      <c r="H859" s="70">
        <f>'прил 5,'!H34+'прил 5,'!H288</f>
        <v>685000</v>
      </c>
      <c r="I859" s="70">
        <f>'прил 5,'!I34+'прил 5,'!I288</f>
        <v>685000</v>
      </c>
      <c r="J859" s="1"/>
    </row>
    <row r="860" spans="1:20" ht="19.5" customHeight="1">
      <c r="A860" s="82" t="s">
        <v>617</v>
      </c>
      <c r="B860" s="149">
        <v>757</v>
      </c>
      <c r="C860" s="84" t="s">
        <v>43</v>
      </c>
      <c r="D860" s="84" t="s">
        <v>18</v>
      </c>
      <c r="E860" s="84" t="s">
        <v>842</v>
      </c>
      <c r="F860" s="84" t="s">
        <v>616</v>
      </c>
      <c r="G860" s="87">
        <f>'прил 5,'!G289</f>
        <v>30000</v>
      </c>
      <c r="H860" s="87">
        <f>'прил 5,'!H289</f>
        <v>30000</v>
      </c>
      <c r="I860" s="87">
        <f>'прил 5,'!I289</f>
        <v>30000</v>
      </c>
      <c r="J860" s="177"/>
      <c r="K860" s="185"/>
      <c r="L860" s="185"/>
      <c r="M860" s="185"/>
      <c r="N860" s="185"/>
      <c r="O860" s="185"/>
      <c r="P860" s="185"/>
      <c r="Q860" s="185"/>
      <c r="R860" s="185"/>
      <c r="S860" s="1"/>
      <c r="T860" s="1"/>
    </row>
    <row r="861" spans="1:20">
      <c r="A861" s="16" t="s">
        <v>832</v>
      </c>
      <c r="B861" s="14">
        <v>757</v>
      </c>
      <c r="C861" s="15" t="s">
        <v>43</v>
      </c>
      <c r="D861" s="15" t="s">
        <v>18</v>
      </c>
      <c r="E861" s="15" t="s">
        <v>831</v>
      </c>
      <c r="F861" s="15"/>
      <c r="G861" s="70">
        <f>G862</f>
        <v>500000</v>
      </c>
      <c r="H861" s="70">
        <f t="shared" ref="H861:I861" si="254">H862</f>
        <v>500000</v>
      </c>
      <c r="I861" s="70">
        <f t="shared" si="254"/>
        <v>500000</v>
      </c>
      <c r="J861" s="1"/>
    </row>
    <row r="862" spans="1:20" ht="26.4">
      <c r="A862" s="16" t="s">
        <v>29</v>
      </c>
      <c r="B862" s="14">
        <v>757</v>
      </c>
      <c r="C862" s="15" t="s">
        <v>43</v>
      </c>
      <c r="D862" s="15" t="s">
        <v>18</v>
      </c>
      <c r="E862" s="15" t="s">
        <v>831</v>
      </c>
      <c r="F862" s="15" t="s">
        <v>30</v>
      </c>
      <c r="G862" s="70">
        <f>G863+G864</f>
        <v>500000</v>
      </c>
      <c r="H862" s="70">
        <f t="shared" ref="H862:I862" si="255">H863+H864</f>
        <v>500000</v>
      </c>
      <c r="I862" s="70">
        <f t="shared" si="255"/>
        <v>500000</v>
      </c>
      <c r="J862" s="1"/>
    </row>
    <row r="863" spans="1:20" ht="19.5" customHeight="1">
      <c r="A863" s="16" t="s">
        <v>31</v>
      </c>
      <c r="B863" s="14">
        <v>757</v>
      </c>
      <c r="C863" s="15" t="s">
        <v>43</v>
      </c>
      <c r="D863" s="15" t="s">
        <v>18</v>
      </c>
      <c r="E863" s="15" t="s">
        <v>831</v>
      </c>
      <c r="F863" s="15" t="s">
        <v>32</v>
      </c>
      <c r="G863" s="70">
        <f>'прил 5,'!G292+'прил 5,'!G28</f>
        <v>482000</v>
      </c>
      <c r="H863" s="70">
        <f>'прил 5,'!H292+'прил 5,'!H28</f>
        <v>482000</v>
      </c>
      <c r="I863" s="70">
        <f>'прил 5,'!I292+'прил 5,'!I28</f>
        <v>482000</v>
      </c>
      <c r="J863" s="1"/>
    </row>
    <row r="864" spans="1:20" ht="19.5" customHeight="1">
      <c r="A864" s="82" t="s">
        <v>617</v>
      </c>
      <c r="B864" s="149">
        <v>757</v>
      </c>
      <c r="C864" s="84" t="s">
        <v>43</v>
      </c>
      <c r="D864" s="84" t="s">
        <v>18</v>
      </c>
      <c r="E864" s="84" t="s">
        <v>831</v>
      </c>
      <c r="F864" s="84" t="s">
        <v>616</v>
      </c>
      <c r="G864" s="87">
        <f>'прил 5,'!G293</f>
        <v>18000</v>
      </c>
      <c r="H864" s="87">
        <f>'прил 5,'!H293</f>
        <v>18000</v>
      </c>
      <c r="I864" s="87">
        <f>'прил 5,'!I293</f>
        <v>18000</v>
      </c>
      <c r="J864" s="177"/>
      <c r="K864" s="185"/>
      <c r="L864" s="185"/>
      <c r="M864" s="185"/>
      <c r="N864" s="185"/>
      <c r="O864" s="185"/>
      <c r="P864" s="185"/>
      <c r="Q864" s="185"/>
      <c r="R864" s="185"/>
      <c r="S864" s="1"/>
      <c r="T864" s="1"/>
    </row>
    <row r="865" spans="1:10" ht="39.6">
      <c r="A865" s="16" t="s">
        <v>834</v>
      </c>
      <c r="B865" s="14">
        <v>757</v>
      </c>
      <c r="C865" s="15" t="s">
        <v>43</v>
      </c>
      <c r="D865" s="15" t="s">
        <v>18</v>
      </c>
      <c r="E865" s="15" t="s">
        <v>833</v>
      </c>
      <c r="F865" s="15"/>
      <c r="G865" s="70">
        <f>G866</f>
        <v>21600</v>
      </c>
      <c r="H865" s="70">
        <f t="shared" ref="H865:I865" si="256">H866</f>
        <v>0</v>
      </c>
      <c r="I865" s="70">
        <f t="shared" si="256"/>
        <v>0</v>
      </c>
      <c r="J865" s="1"/>
    </row>
    <row r="866" spans="1:10" ht="26.4">
      <c r="A866" s="16" t="s">
        <v>29</v>
      </c>
      <c r="B866" s="14">
        <v>757</v>
      </c>
      <c r="C866" s="15" t="s">
        <v>43</v>
      </c>
      <c r="D866" s="15" t="s">
        <v>18</v>
      </c>
      <c r="E866" s="15" t="s">
        <v>833</v>
      </c>
      <c r="F866" s="15" t="s">
        <v>30</v>
      </c>
      <c r="G866" s="70">
        <f>G867</f>
        <v>21600</v>
      </c>
      <c r="H866" s="70">
        <f>H867</f>
        <v>0</v>
      </c>
      <c r="I866" s="70">
        <f>I867</f>
        <v>0</v>
      </c>
      <c r="J866" s="1"/>
    </row>
    <row r="867" spans="1:10" ht="19.5" customHeight="1">
      <c r="A867" s="16" t="s">
        <v>31</v>
      </c>
      <c r="B867" s="14">
        <v>757</v>
      </c>
      <c r="C867" s="15" t="s">
        <v>43</v>
      </c>
      <c r="D867" s="15" t="s">
        <v>18</v>
      </c>
      <c r="E867" s="15" t="s">
        <v>833</v>
      </c>
      <c r="F867" s="15" t="s">
        <v>32</v>
      </c>
      <c r="G867" s="70">
        <f>'прил 5,'!G299</f>
        <v>21600</v>
      </c>
      <c r="H867" s="70">
        <f>'прил 5,'!H299</f>
        <v>0</v>
      </c>
      <c r="I867" s="70">
        <f>'прил 5,'!I299</f>
        <v>0</v>
      </c>
      <c r="J867" s="1"/>
    </row>
    <row r="868" spans="1:10" ht="26.4" hidden="1">
      <c r="A868" s="16" t="s">
        <v>836</v>
      </c>
      <c r="B868" s="14">
        <v>757</v>
      </c>
      <c r="C868" s="15" t="s">
        <v>43</v>
      </c>
      <c r="D868" s="15" t="s">
        <v>18</v>
      </c>
      <c r="E868" s="15" t="s">
        <v>835</v>
      </c>
      <c r="F868" s="15"/>
      <c r="G868" s="70">
        <f>G869</f>
        <v>0</v>
      </c>
      <c r="H868" s="70">
        <f t="shared" ref="H868:I868" si="257">H869</f>
        <v>0</v>
      </c>
      <c r="I868" s="70">
        <f t="shared" si="257"/>
        <v>0</v>
      </c>
      <c r="J868" s="1"/>
    </row>
    <row r="869" spans="1:10" ht="26.4" hidden="1">
      <c r="A869" s="16" t="s">
        <v>29</v>
      </c>
      <c r="B869" s="14">
        <v>757</v>
      </c>
      <c r="C869" s="15" t="s">
        <v>43</v>
      </c>
      <c r="D869" s="15" t="s">
        <v>18</v>
      </c>
      <c r="E869" s="15" t="s">
        <v>835</v>
      </c>
      <c r="F869" s="15" t="s">
        <v>30</v>
      </c>
      <c r="G869" s="70">
        <f>G870</f>
        <v>0</v>
      </c>
      <c r="H869" s="70">
        <f>H870</f>
        <v>0</v>
      </c>
      <c r="I869" s="70">
        <f>I870</f>
        <v>0</v>
      </c>
      <c r="J869" s="1"/>
    </row>
    <row r="870" spans="1:10" ht="19.5" hidden="1" customHeight="1">
      <c r="A870" s="16" t="s">
        <v>31</v>
      </c>
      <c r="B870" s="14">
        <v>757</v>
      </c>
      <c r="C870" s="15" t="s">
        <v>43</v>
      </c>
      <c r="D870" s="15" t="s">
        <v>18</v>
      </c>
      <c r="E870" s="15" t="s">
        <v>835</v>
      </c>
      <c r="F870" s="15" t="s">
        <v>32</v>
      </c>
      <c r="G870" s="70">
        <f>'прил 5,'!G302</f>
        <v>0</v>
      </c>
      <c r="H870" s="70">
        <f>'прил 5,'!H302</f>
        <v>0</v>
      </c>
      <c r="I870" s="70">
        <f>'прил 5,'!I302</f>
        <v>0</v>
      </c>
      <c r="J870" s="1"/>
    </row>
    <row r="871" spans="1:10" ht="39.6" hidden="1">
      <c r="A871" s="16" t="s">
        <v>838</v>
      </c>
      <c r="B871" s="14">
        <v>757</v>
      </c>
      <c r="C871" s="15" t="s">
        <v>43</v>
      </c>
      <c r="D871" s="15" t="s">
        <v>18</v>
      </c>
      <c r="E871" s="15" t="s">
        <v>837</v>
      </c>
      <c r="F871" s="15"/>
      <c r="G871" s="70">
        <f>G872</f>
        <v>0</v>
      </c>
      <c r="H871" s="70">
        <f t="shared" ref="H871:I871" si="258">H872</f>
        <v>0</v>
      </c>
      <c r="I871" s="70">
        <f t="shared" si="258"/>
        <v>0</v>
      </c>
      <c r="J871" s="1"/>
    </row>
    <row r="872" spans="1:10" ht="26.4" hidden="1">
      <c r="A872" s="16" t="s">
        <v>29</v>
      </c>
      <c r="B872" s="14">
        <v>757</v>
      </c>
      <c r="C872" s="15" t="s">
        <v>43</v>
      </c>
      <c r="D872" s="15" t="s">
        <v>18</v>
      </c>
      <c r="E872" s="15" t="s">
        <v>837</v>
      </c>
      <c r="F872" s="15" t="s">
        <v>30</v>
      </c>
      <c r="G872" s="70">
        <f>G873</f>
        <v>0</v>
      </c>
      <c r="H872" s="70">
        <f>H873</f>
        <v>0</v>
      </c>
      <c r="I872" s="70">
        <f>I873</f>
        <v>0</v>
      </c>
      <c r="J872" s="1"/>
    </row>
    <row r="873" spans="1:10" ht="19.5" hidden="1" customHeight="1">
      <c r="A873" s="16" t="s">
        <v>31</v>
      </c>
      <c r="B873" s="14">
        <v>757</v>
      </c>
      <c r="C873" s="15" t="s">
        <v>43</v>
      </c>
      <c r="D873" s="15" t="s">
        <v>18</v>
      </c>
      <c r="E873" s="15" t="s">
        <v>837</v>
      </c>
      <c r="F873" s="15" t="s">
        <v>32</v>
      </c>
      <c r="G873" s="70">
        <f>'прил 5,'!G305</f>
        <v>0</v>
      </c>
      <c r="H873" s="70">
        <f>'прил 5,'!H305</f>
        <v>0</v>
      </c>
      <c r="I873" s="70">
        <f>'прил 5,'!I305</f>
        <v>0</v>
      </c>
      <c r="J873" s="1"/>
    </row>
    <row r="874" spans="1:10" ht="36" customHeight="1">
      <c r="A874" s="16" t="s">
        <v>1001</v>
      </c>
      <c r="B874" s="14">
        <v>757</v>
      </c>
      <c r="C874" s="15" t="s">
        <v>43</v>
      </c>
      <c r="D874" s="15" t="s">
        <v>18</v>
      </c>
      <c r="E874" s="15" t="s">
        <v>839</v>
      </c>
      <c r="F874" s="15"/>
      <c r="G874" s="70">
        <f>G875</f>
        <v>0</v>
      </c>
      <c r="H874" s="70">
        <f t="shared" ref="H874:I874" si="259">H875</f>
        <v>20000</v>
      </c>
      <c r="I874" s="70">
        <f t="shared" si="259"/>
        <v>0</v>
      </c>
      <c r="J874" s="1"/>
    </row>
    <row r="875" spans="1:10" ht="26.4">
      <c r="A875" s="16" t="s">
        <v>29</v>
      </c>
      <c r="B875" s="14">
        <v>757</v>
      </c>
      <c r="C875" s="15" t="s">
        <v>43</v>
      </c>
      <c r="D875" s="15" t="s">
        <v>18</v>
      </c>
      <c r="E875" s="15" t="s">
        <v>839</v>
      </c>
      <c r="F875" s="15" t="s">
        <v>30</v>
      </c>
      <c r="G875" s="70">
        <f>G876</f>
        <v>0</v>
      </c>
      <c r="H875" s="70">
        <f>H876</f>
        <v>20000</v>
      </c>
      <c r="I875" s="70">
        <f>I876</f>
        <v>0</v>
      </c>
      <c r="J875" s="1"/>
    </row>
    <row r="876" spans="1:10" ht="19.5" customHeight="1">
      <c r="A876" s="16" t="s">
        <v>31</v>
      </c>
      <c r="B876" s="14">
        <v>757</v>
      </c>
      <c r="C876" s="15" t="s">
        <v>43</v>
      </c>
      <c r="D876" s="15" t="s">
        <v>18</v>
      </c>
      <c r="E876" s="15" t="s">
        <v>839</v>
      </c>
      <c r="F876" s="15" t="s">
        <v>32</v>
      </c>
      <c r="G876" s="70">
        <f>'прил 5,'!G308</f>
        <v>0</v>
      </c>
      <c r="H876" s="70">
        <f>'прил 5,'!H308</f>
        <v>20000</v>
      </c>
      <c r="I876" s="70">
        <f>'прил 5,'!I308</f>
        <v>0</v>
      </c>
      <c r="J876" s="1"/>
    </row>
    <row r="877" spans="1:10" ht="26.4">
      <c r="A877" s="16" t="s">
        <v>841</v>
      </c>
      <c r="B877" s="14">
        <v>757</v>
      </c>
      <c r="C877" s="15" t="s">
        <v>43</v>
      </c>
      <c r="D877" s="15" t="s">
        <v>18</v>
      </c>
      <c r="E877" s="15" t="s">
        <v>840</v>
      </c>
      <c r="F877" s="15"/>
      <c r="G877" s="70">
        <f>G878</f>
        <v>16173.7</v>
      </c>
      <c r="H877" s="70">
        <f t="shared" ref="H877:I877" si="260">H878</f>
        <v>16173.7</v>
      </c>
      <c r="I877" s="70">
        <f t="shared" si="260"/>
        <v>16173.7</v>
      </c>
      <c r="J877" s="1"/>
    </row>
    <row r="878" spans="1:10" ht="26.4">
      <c r="A878" s="16" t="s">
        <v>29</v>
      </c>
      <c r="B878" s="14">
        <v>757</v>
      </c>
      <c r="C878" s="15" t="s">
        <v>43</v>
      </c>
      <c r="D878" s="15" t="s">
        <v>18</v>
      </c>
      <c r="E878" s="15" t="s">
        <v>840</v>
      </c>
      <c r="F878" s="15" t="s">
        <v>30</v>
      </c>
      <c r="G878" s="70">
        <f>G879</f>
        <v>16173.7</v>
      </c>
      <c r="H878" s="70">
        <f>H879</f>
        <v>16173.7</v>
      </c>
      <c r="I878" s="70">
        <f>I879</f>
        <v>16173.7</v>
      </c>
      <c r="J878" s="1"/>
    </row>
    <row r="879" spans="1:10" ht="19.5" customHeight="1">
      <c r="A879" s="16" t="s">
        <v>31</v>
      </c>
      <c r="B879" s="14">
        <v>757</v>
      </c>
      <c r="C879" s="15" t="s">
        <v>43</v>
      </c>
      <c r="D879" s="15" t="s">
        <v>18</v>
      </c>
      <c r="E879" s="15" t="s">
        <v>840</v>
      </c>
      <c r="F879" s="15" t="s">
        <v>32</v>
      </c>
      <c r="G879" s="70">
        <f>'прил 5,'!G311</f>
        <v>16173.7</v>
      </c>
      <c r="H879" s="70">
        <f>'прил 5,'!H311</f>
        <v>16173.7</v>
      </c>
      <c r="I879" s="70">
        <f>'прил 5,'!I311</f>
        <v>16173.7</v>
      </c>
      <c r="J879" s="1"/>
    </row>
    <row r="880" spans="1:10" ht="26.4" hidden="1">
      <c r="A880" s="16" t="s">
        <v>845</v>
      </c>
      <c r="B880" s="14">
        <v>757</v>
      </c>
      <c r="C880" s="15" t="s">
        <v>43</v>
      </c>
      <c r="D880" s="15" t="s">
        <v>18</v>
      </c>
      <c r="E880" s="15" t="s">
        <v>844</v>
      </c>
      <c r="F880" s="15"/>
      <c r="G880" s="70">
        <f>G881</f>
        <v>0</v>
      </c>
      <c r="H880" s="70">
        <f t="shared" ref="H880:I880" si="261">H881</f>
        <v>0</v>
      </c>
      <c r="I880" s="70">
        <f t="shared" si="261"/>
        <v>0</v>
      </c>
      <c r="J880" s="1"/>
    </row>
    <row r="881" spans="1:20" ht="26.4" hidden="1">
      <c r="A881" s="16" t="s">
        <v>29</v>
      </c>
      <c r="B881" s="14">
        <v>757</v>
      </c>
      <c r="C881" s="15" t="s">
        <v>43</v>
      </c>
      <c r="D881" s="15" t="s">
        <v>18</v>
      </c>
      <c r="E881" s="15" t="s">
        <v>844</v>
      </c>
      <c r="F881" s="15" t="s">
        <v>30</v>
      </c>
      <c r="G881" s="70">
        <f>G882</f>
        <v>0</v>
      </c>
      <c r="H881" s="70">
        <f>H882</f>
        <v>0</v>
      </c>
      <c r="I881" s="70">
        <f>I882</f>
        <v>0</v>
      </c>
      <c r="J881" s="1"/>
    </row>
    <row r="882" spans="1:20" ht="19.5" hidden="1" customHeight="1">
      <c r="A882" s="16" t="s">
        <v>31</v>
      </c>
      <c r="B882" s="14">
        <v>757</v>
      </c>
      <c r="C882" s="15" t="s">
        <v>43</v>
      </c>
      <c r="D882" s="15" t="s">
        <v>18</v>
      </c>
      <c r="E882" s="15" t="s">
        <v>844</v>
      </c>
      <c r="F882" s="15" t="s">
        <v>32</v>
      </c>
      <c r="G882" s="70">
        <f>'прил 5,'!G317</f>
        <v>0</v>
      </c>
      <c r="H882" s="70">
        <v>0</v>
      </c>
      <c r="I882" s="70">
        <v>0</v>
      </c>
      <c r="J882" s="1"/>
    </row>
    <row r="883" spans="1:20" s="90" customFormat="1" ht="37.5" hidden="1" customHeight="1">
      <c r="A883" s="82" t="s">
        <v>1055</v>
      </c>
      <c r="B883" s="149">
        <v>757</v>
      </c>
      <c r="C883" s="84" t="s">
        <v>43</v>
      </c>
      <c r="D883" s="84" t="s">
        <v>18</v>
      </c>
      <c r="E883" s="84" t="s">
        <v>846</v>
      </c>
      <c r="F883" s="84"/>
      <c r="G883" s="87">
        <f>G884</f>
        <v>0</v>
      </c>
      <c r="H883" s="87">
        <f t="shared" ref="H883:I883" si="262">H884</f>
        <v>0</v>
      </c>
      <c r="I883" s="87">
        <f t="shared" si="262"/>
        <v>0</v>
      </c>
      <c r="P883" s="126"/>
      <c r="Q883" s="126"/>
      <c r="R883" s="126"/>
      <c r="S883" s="126"/>
      <c r="T883" s="126"/>
    </row>
    <row r="884" spans="1:20" s="90" customFormat="1" ht="28.5" hidden="1" customHeight="1">
      <c r="A884" s="82" t="s">
        <v>29</v>
      </c>
      <c r="B884" s="149">
        <v>757</v>
      </c>
      <c r="C884" s="84" t="s">
        <v>43</v>
      </c>
      <c r="D884" s="84" t="s">
        <v>18</v>
      </c>
      <c r="E884" s="84" t="s">
        <v>846</v>
      </c>
      <c r="F884" s="84" t="s">
        <v>30</v>
      </c>
      <c r="G884" s="87">
        <f>G885</f>
        <v>0</v>
      </c>
      <c r="H884" s="87">
        <f>H885</f>
        <v>0</v>
      </c>
      <c r="I884" s="87">
        <f>I885</f>
        <v>0</v>
      </c>
      <c r="P884" s="126"/>
      <c r="Q884" s="126"/>
      <c r="R884" s="126"/>
      <c r="S884" s="126"/>
      <c r="T884" s="126"/>
    </row>
    <row r="885" spans="1:20" s="90" customFormat="1" ht="19.5" hidden="1" customHeight="1">
      <c r="A885" s="82" t="s">
        <v>31</v>
      </c>
      <c r="B885" s="149">
        <v>757</v>
      </c>
      <c r="C885" s="84" t="s">
        <v>43</v>
      </c>
      <c r="D885" s="84" t="s">
        <v>18</v>
      </c>
      <c r="E885" s="84" t="s">
        <v>846</v>
      </c>
      <c r="F885" s="84" t="s">
        <v>32</v>
      </c>
      <c r="G885" s="87">
        <f>'прил 5,'!G320</f>
        <v>0</v>
      </c>
      <c r="H885" s="87">
        <v>0</v>
      </c>
      <c r="I885" s="87">
        <v>0</v>
      </c>
      <c r="P885" s="126"/>
      <c r="Q885" s="126"/>
      <c r="R885" s="126"/>
      <c r="S885" s="126"/>
      <c r="T885" s="126"/>
    </row>
    <row r="886" spans="1:20" s="90" customFormat="1" ht="71.25" hidden="1" customHeight="1">
      <c r="A886" s="82" t="s">
        <v>937</v>
      </c>
      <c r="B886" s="149">
        <v>757</v>
      </c>
      <c r="C886" s="84" t="s">
        <v>43</v>
      </c>
      <c r="D886" s="84" t="s">
        <v>18</v>
      </c>
      <c r="E886" s="84" t="s">
        <v>936</v>
      </c>
      <c r="F886" s="84"/>
      <c r="G886" s="87">
        <f>G887</f>
        <v>0</v>
      </c>
      <c r="H886" s="87">
        <f t="shared" ref="H886:I886" si="263">H887</f>
        <v>0</v>
      </c>
      <c r="I886" s="87">
        <f t="shared" si="263"/>
        <v>0</v>
      </c>
      <c r="J886" s="177"/>
      <c r="K886" s="185"/>
      <c r="L886" s="185"/>
      <c r="M886" s="185"/>
      <c r="N886" s="185"/>
      <c r="O886" s="185"/>
      <c r="P886" s="185"/>
      <c r="Q886" s="185"/>
      <c r="R886" s="185"/>
    </row>
    <row r="887" spans="1:20" s="90" customFormat="1" ht="26.4" hidden="1">
      <c r="A887" s="82" t="s">
        <v>29</v>
      </c>
      <c r="B887" s="149">
        <v>757</v>
      </c>
      <c r="C887" s="84" t="s">
        <v>43</v>
      </c>
      <c r="D887" s="84" t="s">
        <v>18</v>
      </c>
      <c r="E887" s="84" t="s">
        <v>936</v>
      </c>
      <c r="F887" s="84" t="s">
        <v>30</v>
      </c>
      <c r="G887" s="87">
        <f>G888</f>
        <v>0</v>
      </c>
      <c r="H887" s="87">
        <f>H888</f>
        <v>0</v>
      </c>
      <c r="I887" s="87">
        <f>I888</f>
        <v>0</v>
      </c>
      <c r="J887" s="177"/>
      <c r="K887" s="185"/>
      <c r="L887" s="185"/>
      <c r="M887" s="185"/>
      <c r="N887" s="185"/>
      <c r="O887" s="185"/>
      <c r="P887" s="185"/>
      <c r="Q887" s="185"/>
      <c r="R887" s="185"/>
    </row>
    <row r="888" spans="1:20" s="90" customFormat="1" ht="19.5" hidden="1" customHeight="1">
      <c r="A888" s="82" t="s">
        <v>31</v>
      </c>
      <c r="B888" s="149">
        <v>757</v>
      </c>
      <c r="C888" s="84" t="s">
        <v>43</v>
      </c>
      <c r="D888" s="84" t="s">
        <v>18</v>
      </c>
      <c r="E888" s="84" t="s">
        <v>936</v>
      </c>
      <c r="F888" s="84" t="s">
        <v>32</v>
      </c>
      <c r="G888" s="87">
        <f>'прил 5,'!G356</f>
        <v>0</v>
      </c>
      <c r="H888" s="87">
        <v>0</v>
      </c>
      <c r="I888" s="87">
        <v>0</v>
      </c>
      <c r="J888" s="177"/>
      <c r="K888" s="185"/>
      <c r="L888" s="185"/>
      <c r="M888" s="185"/>
      <c r="N888" s="185"/>
      <c r="O888" s="185"/>
      <c r="P888" s="185"/>
      <c r="Q888" s="185"/>
      <c r="R888" s="185"/>
    </row>
    <row r="889" spans="1:20" s="90" customFormat="1" ht="39.6" hidden="1">
      <c r="A889" s="82" t="s">
        <v>834</v>
      </c>
      <c r="B889" s="149">
        <v>757</v>
      </c>
      <c r="C889" s="84" t="s">
        <v>43</v>
      </c>
      <c r="D889" s="84" t="s">
        <v>18</v>
      </c>
      <c r="E889" s="84" t="s">
        <v>846</v>
      </c>
      <c r="F889" s="84"/>
      <c r="G889" s="87">
        <f>G890</f>
        <v>0</v>
      </c>
      <c r="H889" s="87">
        <f t="shared" ref="H889:I889" si="264">H890</f>
        <v>0</v>
      </c>
      <c r="I889" s="87">
        <f t="shared" si="264"/>
        <v>0</v>
      </c>
      <c r="P889" s="126"/>
      <c r="Q889" s="126"/>
      <c r="R889" s="126"/>
      <c r="S889" s="126"/>
      <c r="T889" s="126"/>
    </row>
    <row r="890" spans="1:20" s="90" customFormat="1" ht="26.4" hidden="1">
      <c r="A890" s="82" t="s">
        <v>29</v>
      </c>
      <c r="B890" s="149">
        <v>757</v>
      </c>
      <c r="C890" s="84" t="s">
        <v>43</v>
      </c>
      <c r="D890" s="84" t="s">
        <v>18</v>
      </c>
      <c r="E890" s="84" t="s">
        <v>846</v>
      </c>
      <c r="F890" s="84" t="s">
        <v>30</v>
      </c>
      <c r="G890" s="87">
        <f>G891</f>
        <v>0</v>
      </c>
      <c r="H890" s="87">
        <f>H891</f>
        <v>0</v>
      </c>
      <c r="I890" s="87">
        <f>I891</f>
        <v>0</v>
      </c>
      <c r="P890" s="126"/>
      <c r="Q890" s="126"/>
      <c r="R890" s="126"/>
      <c r="S890" s="126"/>
      <c r="T890" s="126"/>
    </row>
    <row r="891" spans="1:20" s="90" customFormat="1" ht="19.5" hidden="1" customHeight="1">
      <c r="A891" s="82" t="s">
        <v>31</v>
      </c>
      <c r="B891" s="149">
        <v>757</v>
      </c>
      <c r="C891" s="84" t="s">
        <v>43</v>
      </c>
      <c r="D891" s="84" t="s">
        <v>18</v>
      </c>
      <c r="E891" s="84" t="s">
        <v>846</v>
      </c>
      <c r="F891" s="84" t="s">
        <v>32</v>
      </c>
      <c r="G891" s="87"/>
      <c r="H891" s="87">
        <v>0</v>
      </c>
      <c r="I891" s="87">
        <v>0</v>
      </c>
      <c r="P891" s="126"/>
      <c r="Q891" s="126"/>
      <c r="R891" s="126"/>
      <c r="S891" s="126"/>
      <c r="T891" s="126"/>
    </row>
    <row r="892" spans="1:20" s="90" customFormat="1" ht="42" hidden="1" customHeight="1">
      <c r="A892" s="82" t="s">
        <v>1055</v>
      </c>
      <c r="B892" s="149">
        <v>757</v>
      </c>
      <c r="C892" s="84" t="s">
        <v>43</v>
      </c>
      <c r="D892" s="84" t="s">
        <v>18</v>
      </c>
      <c r="E892" s="84" t="s">
        <v>1054</v>
      </c>
      <c r="F892" s="84"/>
      <c r="G892" s="87">
        <f>G893</f>
        <v>0</v>
      </c>
      <c r="H892" s="87">
        <f t="shared" ref="H892:I892" si="265">H893</f>
        <v>0</v>
      </c>
      <c r="I892" s="87">
        <f t="shared" si="265"/>
        <v>0</v>
      </c>
      <c r="J892" s="177"/>
      <c r="K892" s="185"/>
      <c r="L892" s="185"/>
      <c r="M892" s="185"/>
      <c r="N892" s="185"/>
      <c r="O892" s="185"/>
      <c r="P892" s="185"/>
      <c r="Q892" s="185"/>
      <c r="R892" s="185"/>
    </row>
    <row r="893" spans="1:20" s="90" customFormat="1" ht="26.4" hidden="1">
      <c r="A893" s="82" t="s">
        <v>29</v>
      </c>
      <c r="B893" s="149">
        <v>757</v>
      </c>
      <c r="C893" s="84" t="s">
        <v>43</v>
      </c>
      <c r="D893" s="84" t="s">
        <v>18</v>
      </c>
      <c r="E893" s="84" t="s">
        <v>1054</v>
      </c>
      <c r="F893" s="84" t="s">
        <v>30</v>
      </c>
      <c r="G893" s="87">
        <f>G894</f>
        <v>0</v>
      </c>
      <c r="H893" s="87">
        <f>H894</f>
        <v>0</v>
      </c>
      <c r="I893" s="87">
        <f>I894</f>
        <v>0</v>
      </c>
      <c r="J893" s="177"/>
      <c r="K893" s="185"/>
      <c r="L893" s="185"/>
      <c r="M893" s="185"/>
      <c r="N893" s="185"/>
      <c r="O893" s="185"/>
      <c r="P893" s="185"/>
      <c r="Q893" s="185"/>
      <c r="R893" s="185"/>
    </row>
    <row r="894" spans="1:20" s="90" customFormat="1" ht="19.5" hidden="1" customHeight="1">
      <c r="A894" s="82" t="s">
        <v>31</v>
      </c>
      <c r="B894" s="149">
        <v>757</v>
      </c>
      <c r="C894" s="84" t="s">
        <v>43</v>
      </c>
      <c r="D894" s="84" t="s">
        <v>18</v>
      </c>
      <c r="E894" s="84" t="s">
        <v>1054</v>
      </c>
      <c r="F894" s="84" t="s">
        <v>32</v>
      </c>
      <c r="G894" s="87">
        <f>'прил 5,'!G320</f>
        <v>0</v>
      </c>
      <c r="H894" s="87">
        <v>0</v>
      </c>
      <c r="I894" s="87">
        <v>0</v>
      </c>
      <c r="J894" s="177"/>
      <c r="K894" s="185"/>
      <c r="L894" s="185"/>
      <c r="M894" s="185"/>
      <c r="N894" s="185"/>
      <c r="O894" s="185"/>
      <c r="P894" s="185"/>
      <c r="Q894" s="185"/>
      <c r="R894" s="185"/>
    </row>
    <row r="895" spans="1:20" s="90" customFormat="1" ht="42" hidden="1" customHeight="1">
      <c r="A895" s="82" t="s">
        <v>1057</v>
      </c>
      <c r="B895" s="149">
        <v>757</v>
      </c>
      <c r="C895" s="84" t="s">
        <v>43</v>
      </c>
      <c r="D895" s="84" t="s">
        <v>18</v>
      </c>
      <c r="E895" s="84" t="s">
        <v>1056</v>
      </c>
      <c r="F895" s="84"/>
      <c r="G895" s="87">
        <f>G896</f>
        <v>0</v>
      </c>
      <c r="H895" s="87">
        <f t="shared" ref="H895:I895" si="266">H896</f>
        <v>0</v>
      </c>
      <c r="I895" s="87">
        <f t="shared" si="266"/>
        <v>0</v>
      </c>
      <c r="J895" s="177"/>
      <c r="K895" s="185"/>
      <c r="L895" s="185"/>
      <c r="M895" s="185"/>
      <c r="N895" s="185"/>
      <c r="O895" s="185"/>
      <c r="P895" s="185"/>
      <c r="Q895" s="185"/>
      <c r="R895" s="185"/>
    </row>
    <row r="896" spans="1:20" s="90" customFormat="1" ht="26.4" hidden="1">
      <c r="A896" s="82" t="s">
        <v>29</v>
      </c>
      <c r="B896" s="149">
        <v>757</v>
      </c>
      <c r="C896" s="84" t="s">
        <v>43</v>
      </c>
      <c r="D896" s="84" t="s">
        <v>18</v>
      </c>
      <c r="E896" s="84" t="s">
        <v>1056</v>
      </c>
      <c r="F896" s="84" t="s">
        <v>30</v>
      </c>
      <c r="G896" s="87">
        <f>G897</f>
        <v>0</v>
      </c>
      <c r="H896" s="87">
        <f>H897</f>
        <v>0</v>
      </c>
      <c r="I896" s="87">
        <f>I897</f>
        <v>0</v>
      </c>
      <c r="J896" s="177"/>
      <c r="K896" s="185"/>
      <c r="L896" s="185"/>
      <c r="M896" s="185"/>
      <c r="N896" s="185"/>
      <c r="O896" s="185"/>
      <c r="P896" s="185"/>
      <c r="Q896" s="185"/>
      <c r="R896" s="185"/>
    </row>
    <row r="897" spans="1:18" s="90" customFormat="1" ht="19.5" hidden="1" customHeight="1">
      <c r="A897" s="82" t="s">
        <v>31</v>
      </c>
      <c r="B897" s="149">
        <v>757</v>
      </c>
      <c r="C897" s="84" t="s">
        <v>43</v>
      </c>
      <c r="D897" s="84" t="s">
        <v>18</v>
      </c>
      <c r="E897" s="84" t="s">
        <v>1056</v>
      </c>
      <c r="F897" s="84" t="s">
        <v>32</v>
      </c>
      <c r="G897" s="87"/>
      <c r="H897" s="87">
        <v>0</v>
      </c>
      <c r="I897" s="87">
        <v>0</v>
      </c>
      <c r="J897" s="177"/>
      <c r="K897" s="185"/>
      <c r="L897" s="185"/>
      <c r="M897" s="185"/>
      <c r="N897" s="185"/>
      <c r="O897" s="185"/>
      <c r="P897" s="185"/>
      <c r="Q897" s="185"/>
      <c r="R897" s="185"/>
    </row>
    <row r="898" spans="1:18" s="90" customFormat="1" ht="42" hidden="1" customHeight="1">
      <c r="A898" s="82" t="s">
        <v>1064</v>
      </c>
      <c r="B898" s="149">
        <v>757</v>
      </c>
      <c r="C898" s="84" t="s">
        <v>43</v>
      </c>
      <c r="D898" s="84" t="s">
        <v>18</v>
      </c>
      <c r="E898" s="84" t="s">
        <v>1058</v>
      </c>
      <c r="F898" s="84"/>
      <c r="G898" s="87">
        <f>G899</f>
        <v>0</v>
      </c>
      <c r="H898" s="87">
        <f t="shared" ref="H898:I898" si="267">H899</f>
        <v>0</v>
      </c>
      <c r="I898" s="87">
        <f t="shared" si="267"/>
        <v>0</v>
      </c>
      <c r="J898" s="177"/>
      <c r="K898" s="185"/>
      <c r="L898" s="185"/>
      <c r="M898" s="185"/>
      <c r="N898" s="185"/>
      <c r="O898" s="185"/>
      <c r="P898" s="185"/>
      <c r="Q898" s="185"/>
      <c r="R898" s="185"/>
    </row>
    <row r="899" spans="1:18" s="90" customFormat="1" ht="26.4" hidden="1">
      <c r="A899" s="82" t="s">
        <v>29</v>
      </c>
      <c r="B899" s="149">
        <v>757</v>
      </c>
      <c r="C899" s="84" t="s">
        <v>43</v>
      </c>
      <c r="D899" s="84" t="s">
        <v>18</v>
      </c>
      <c r="E899" s="84" t="s">
        <v>1058</v>
      </c>
      <c r="F899" s="84" t="s">
        <v>30</v>
      </c>
      <c r="G899" s="87">
        <f>G900</f>
        <v>0</v>
      </c>
      <c r="H899" s="87">
        <f>H900</f>
        <v>0</v>
      </c>
      <c r="I899" s="87">
        <f>I900</f>
        <v>0</v>
      </c>
      <c r="J899" s="177"/>
      <c r="K899" s="185"/>
      <c r="L899" s="185"/>
      <c r="M899" s="185"/>
      <c r="N899" s="185"/>
      <c r="O899" s="185"/>
      <c r="P899" s="185"/>
      <c r="Q899" s="185"/>
      <c r="R899" s="185"/>
    </row>
    <row r="900" spans="1:18" s="90" customFormat="1" ht="19.5" hidden="1" customHeight="1">
      <c r="A900" s="82" t="s">
        <v>31</v>
      </c>
      <c r="B900" s="149">
        <v>757</v>
      </c>
      <c r="C900" s="84" t="s">
        <v>43</v>
      </c>
      <c r="D900" s="84" t="s">
        <v>18</v>
      </c>
      <c r="E900" s="84" t="s">
        <v>1058</v>
      </c>
      <c r="F900" s="84" t="s">
        <v>32</v>
      </c>
      <c r="G900" s="87"/>
      <c r="H900" s="87">
        <v>0</v>
      </c>
      <c r="I900" s="87">
        <v>0</v>
      </c>
      <c r="J900" s="177"/>
      <c r="K900" s="185"/>
      <c r="L900" s="185"/>
      <c r="M900" s="185"/>
      <c r="N900" s="185"/>
      <c r="O900" s="185"/>
      <c r="P900" s="185"/>
      <c r="Q900" s="185"/>
      <c r="R900" s="185"/>
    </row>
    <row r="901" spans="1:18" s="90" customFormat="1" ht="42" hidden="1" customHeight="1">
      <c r="A901" s="82" t="s">
        <v>1060</v>
      </c>
      <c r="B901" s="149">
        <v>757</v>
      </c>
      <c r="C901" s="84" t="s">
        <v>43</v>
      </c>
      <c r="D901" s="84" t="s">
        <v>18</v>
      </c>
      <c r="E901" s="84" t="s">
        <v>1059</v>
      </c>
      <c r="F901" s="84"/>
      <c r="G901" s="87">
        <f>G902</f>
        <v>0</v>
      </c>
      <c r="H901" s="87">
        <f t="shared" ref="H901:I901" si="268">H902</f>
        <v>0</v>
      </c>
      <c r="I901" s="87">
        <f t="shared" si="268"/>
        <v>0</v>
      </c>
      <c r="J901" s="177"/>
      <c r="K901" s="185"/>
      <c r="L901" s="185"/>
      <c r="M901" s="185"/>
      <c r="N901" s="185"/>
      <c r="O901" s="185"/>
      <c r="P901" s="185"/>
      <c r="Q901" s="185"/>
      <c r="R901" s="185"/>
    </row>
    <row r="902" spans="1:18" s="90" customFormat="1" ht="26.4" hidden="1">
      <c r="A902" s="82" t="s">
        <v>29</v>
      </c>
      <c r="B902" s="149">
        <v>757</v>
      </c>
      <c r="C902" s="84" t="s">
        <v>43</v>
      </c>
      <c r="D902" s="84" t="s">
        <v>18</v>
      </c>
      <c r="E902" s="84" t="s">
        <v>1059</v>
      </c>
      <c r="F902" s="84" t="s">
        <v>30</v>
      </c>
      <c r="G902" s="87">
        <f>G903</f>
        <v>0</v>
      </c>
      <c r="H902" s="87">
        <f>H903</f>
        <v>0</v>
      </c>
      <c r="I902" s="87">
        <f>I903</f>
        <v>0</v>
      </c>
      <c r="J902" s="177"/>
      <c r="K902" s="185"/>
      <c r="L902" s="185"/>
      <c r="M902" s="185"/>
      <c r="N902" s="185"/>
      <c r="O902" s="185"/>
      <c r="P902" s="185"/>
      <c r="Q902" s="185"/>
      <c r="R902" s="185"/>
    </row>
    <row r="903" spans="1:18" s="90" customFormat="1" ht="19.5" hidden="1" customHeight="1">
      <c r="A903" s="82" t="s">
        <v>31</v>
      </c>
      <c r="B903" s="149">
        <v>757</v>
      </c>
      <c r="C903" s="84" t="s">
        <v>43</v>
      </c>
      <c r="D903" s="84" t="s">
        <v>18</v>
      </c>
      <c r="E903" s="84" t="s">
        <v>1059</v>
      </c>
      <c r="F903" s="84" t="s">
        <v>32</v>
      </c>
      <c r="G903" s="87">
        <f>'прил 5,'!G329</f>
        <v>0</v>
      </c>
      <c r="H903" s="87">
        <f>'прил 5,'!H329</f>
        <v>0</v>
      </c>
      <c r="I903" s="87">
        <f>'прил 5,'!I329</f>
        <v>0</v>
      </c>
      <c r="J903" s="177"/>
      <c r="K903" s="185"/>
      <c r="L903" s="185"/>
      <c r="M903" s="185"/>
      <c r="N903" s="185"/>
      <c r="O903" s="185"/>
      <c r="P903" s="185"/>
      <c r="Q903" s="185"/>
      <c r="R903" s="185"/>
    </row>
    <row r="904" spans="1:18" s="90" customFormat="1" ht="21.75" customHeight="1">
      <c r="A904" s="82" t="s">
        <v>1097</v>
      </c>
      <c r="B904" s="149">
        <v>757</v>
      </c>
      <c r="C904" s="84" t="s">
        <v>43</v>
      </c>
      <c r="D904" s="84" t="s">
        <v>18</v>
      </c>
      <c r="E904" s="84" t="s">
        <v>1096</v>
      </c>
      <c r="F904" s="84"/>
      <c r="G904" s="87">
        <f>G905</f>
        <v>879248.57</v>
      </c>
      <c r="H904" s="87">
        <f t="shared" ref="H904:I904" si="269">H905</f>
        <v>0</v>
      </c>
      <c r="I904" s="87">
        <f t="shared" si="269"/>
        <v>0</v>
      </c>
      <c r="J904" s="177"/>
      <c r="K904" s="185"/>
      <c r="L904" s="185"/>
      <c r="M904" s="185"/>
      <c r="N904" s="185"/>
      <c r="O904" s="185"/>
      <c r="P904" s="185"/>
      <c r="Q904" s="185"/>
      <c r="R904" s="185"/>
    </row>
    <row r="905" spans="1:18" s="90" customFormat="1" ht="26.4">
      <c r="A905" s="82" t="s">
        <v>29</v>
      </c>
      <c r="B905" s="149">
        <v>757</v>
      </c>
      <c r="C905" s="84" t="s">
        <v>43</v>
      </c>
      <c r="D905" s="84" t="s">
        <v>18</v>
      </c>
      <c r="E905" s="84" t="s">
        <v>1096</v>
      </c>
      <c r="F905" s="84" t="s">
        <v>30</v>
      </c>
      <c r="G905" s="87">
        <f>G906</f>
        <v>879248.57</v>
      </c>
      <c r="H905" s="87">
        <f>H906</f>
        <v>0</v>
      </c>
      <c r="I905" s="87">
        <f>I906</f>
        <v>0</v>
      </c>
      <c r="J905" s="177"/>
      <c r="K905" s="185"/>
      <c r="L905" s="185"/>
      <c r="M905" s="185"/>
      <c r="N905" s="185"/>
      <c r="O905" s="185"/>
      <c r="P905" s="185"/>
      <c r="Q905" s="185"/>
      <c r="R905" s="185"/>
    </row>
    <row r="906" spans="1:18" s="90" customFormat="1" ht="19.5" customHeight="1">
      <c r="A906" s="82" t="s">
        <v>31</v>
      </c>
      <c r="B906" s="149">
        <v>757</v>
      </c>
      <c r="C906" s="84" t="s">
        <v>43</v>
      </c>
      <c r="D906" s="84" t="s">
        <v>18</v>
      </c>
      <c r="E906" s="84" t="s">
        <v>1096</v>
      </c>
      <c r="F906" s="84" t="s">
        <v>32</v>
      </c>
      <c r="G906" s="87">
        <f>'прил 5,'!G332</f>
        <v>879248.57</v>
      </c>
      <c r="H906" s="87">
        <f>'прил 5,'!H332</f>
        <v>0</v>
      </c>
      <c r="I906" s="87">
        <f>'прил 5,'!I332</f>
        <v>0</v>
      </c>
      <c r="J906" s="177"/>
      <c r="K906" s="185"/>
      <c r="L906" s="185"/>
      <c r="M906" s="185"/>
      <c r="N906" s="185"/>
      <c r="O906" s="185"/>
      <c r="P906" s="185"/>
      <c r="Q906" s="185"/>
      <c r="R906" s="185"/>
    </row>
    <row r="907" spans="1:18" s="90" customFormat="1" ht="33.75" customHeight="1">
      <c r="A907" s="82" t="s">
        <v>1099</v>
      </c>
      <c r="B907" s="149">
        <v>757</v>
      </c>
      <c r="C907" s="84" t="s">
        <v>43</v>
      </c>
      <c r="D907" s="84" t="s">
        <v>18</v>
      </c>
      <c r="E907" s="84" t="s">
        <v>1098</v>
      </c>
      <c r="F907" s="84"/>
      <c r="G907" s="87">
        <f>G908</f>
        <v>607867.91</v>
      </c>
      <c r="H907" s="87">
        <f t="shared" ref="H907:I907" si="270">H908</f>
        <v>0</v>
      </c>
      <c r="I907" s="87">
        <f t="shared" si="270"/>
        <v>0</v>
      </c>
      <c r="J907" s="177"/>
      <c r="K907" s="185"/>
      <c r="L907" s="185"/>
      <c r="M907" s="185"/>
      <c r="N907" s="185"/>
      <c r="O907" s="185"/>
      <c r="P907" s="185"/>
      <c r="Q907" s="185"/>
      <c r="R907" s="185"/>
    </row>
    <row r="908" spans="1:18" s="90" customFormat="1" ht="26.4">
      <c r="A908" s="82" t="s">
        <v>29</v>
      </c>
      <c r="B908" s="149">
        <v>757</v>
      </c>
      <c r="C908" s="84" t="s">
        <v>43</v>
      </c>
      <c r="D908" s="84" t="s">
        <v>18</v>
      </c>
      <c r="E908" s="84" t="s">
        <v>1098</v>
      </c>
      <c r="F908" s="84" t="s">
        <v>30</v>
      </c>
      <c r="G908" s="87">
        <f>G909</f>
        <v>607867.91</v>
      </c>
      <c r="H908" s="87">
        <f>H909</f>
        <v>0</v>
      </c>
      <c r="I908" s="87">
        <f>I909</f>
        <v>0</v>
      </c>
      <c r="J908" s="177"/>
      <c r="K908" s="185"/>
      <c r="L908" s="185"/>
      <c r="M908" s="185"/>
      <c r="N908" s="185"/>
      <c r="O908" s="185"/>
      <c r="P908" s="185"/>
      <c r="Q908" s="185"/>
      <c r="R908" s="185"/>
    </row>
    <row r="909" spans="1:18" s="90" customFormat="1" ht="19.5" customHeight="1">
      <c r="A909" s="82" t="s">
        <v>31</v>
      </c>
      <c r="B909" s="149">
        <v>757</v>
      </c>
      <c r="C909" s="84" t="s">
        <v>43</v>
      </c>
      <c r="D909" s="84" t="s">
        <v>18</v>
      </c>
      <c r="E909" s="84" t="s">
        <v>1098</v>
      </c>
      <c r="F909" s="84" t="s">
        <v>32</v>
      </c>
      <c r="G909" s="87">
        <f>'прил 5,'!G335</f>
        <v>607867.91</v>
      </c>
      <c r="H909" s="87">
        <f>'прил 5,'!H335</f>
        <v>0</v>
      </c>
      <c r="I909" s="87">
        <f>'прил 5,'!I335</f>
        <v>0</v>
      </c>
      <c r="J909" s="177"/>
      <c r="K909" s="185"/>
      <c r="L909" s="185"/>
      <c r="M909" s="185"/>
      <c r="N909" s="185"/>
      <c r="O909" s="185"/>
      <c r="P909" s="185"/>
      <c r="Q909" s="185"/>
      <c r="R909" s="185"/>
    </row>
    <row r="910" spans="1:18" s="90" customFormat="1" ht="33.75" customHeight="1">
      <c r="A910" s="314" t="s">
        <v>1101</v>
      </c>
      <c r="B910" s="149">
        <v>757</v>
      </c>
      <c r="C910" s="84" t="s">
        <v>43</v>
      </c>
      <c r="D910" s="84" t="s">
        <v>18</v>
      </c>
      <c r="E910" s="84" t="s">
        <v>1100</v>
      </c>
      <c r="F910" s="84"/>
      <c r="G910" s="87">
        <f>G911</f>
        <v>879619.52</v>
      </c>
      <c r="H910" s="87">
        <f t="shared" ref="H910:I910" si="271">H911</f>
        <v>0</v>
      </c>
      <c r="I910" s="87">
        <f t="shared" si="271"/>
        <v>0</v>
      </c>
      <c r="J910" s="177"/>
      <c r="K910" s="185"/>
      <c r="L910" s="185"/>
      <c r="M910" s="185"/>
      <c r="N910" s="185"/>
      <c r="O910" s="185"/>
      <c r="P910" s="185"/>
      <c r="Q910" s="185"/>
      <c r="R910" s="185"/>
    </row>
    <row r="911" spans="1:18" s="90" customFormat="1" ht="26.4">
      <c r="A911" s="82" t="s">
        <v>29</v>
      </c>
      <c r="B911" s="149">
        <v>757</v>
      </c>
      <c r="C911" s="84" t="s">
        <v>43</v>
      </c>
      <c r="D911" s="84" t="s">
        <v>18</v>
      </c>
      <c r="E911" s="84" t="s">
        <v>1100</v>
      </c>
      <c r="F911" s="84" t="s">
        <v>30</v>
      </c>
      <c r="G911" s="87">
        <f>G912</f>
        <v>879619.52</v>
      </c>
      <c r="H911" s="87">
        <f>H912</f>
        <v>0</v>
      </c>
      <c r="I911" s="87">
        <f>I912</f>
        <v>0</v>
      </c>
      <c r="J911" s="177"/>
      <c r="K911" s="185"/>
      <c r="L911" s="185"/>
      <c r="M911" s="185"/>
      <c r="N911" s="185"/>
      <c r="O911" s="185"/>
      <c r="P911" s="185"/>
      <c r="Q911" s="185"/>
      <c r="R911" s="185"/>
    </row>
    <row r="912" spans="1:18" s="90" customFormat="1" ht="19.5" customHeight="1">
      <c r="A912" s="82" t="s">
        <v>31</v>
      </c>
      <c r="B912" s="149">
        <v>757</v>
      </c>
      <c r="C912" s="84" t="s">
        <v>43</v>
      </c>
      <c r="D912" s="84" t="s">
        <v>18</v>
      </c>
      <c r="E912" s="84" t="s">
        <v>1100</v>
      </c>
      <c r="F912" s="84" t="s">
        <v>32</v>
      </c>
      <c r="G912" s="87">
        <f>'прил 5,'!G338</f>
        <v>879619.52</v>
      </c>
      <c r="H912" s="87">
        <f>'прил 5,'!H338</f>
        <v>0</v>
      </c>
      <c r="I912" s="87">
        <f>'прил 5,'!I338</f>
        <v>0</v>
      </c>
      <c r="J912" s="177"/>
      <c r="K912" s="185"/>
      <c r="L912" s="185"/>
      <c r="M912" s="185"/>
      <c r="N912" s="185"/>
      <c r="O912" s="185"/>
      <c r="P912" s="185"/>
      <c r="Q912" s="185"/>
      <c r="R912" s="185"/>
    </row>
    <row r="913" spans="1:20" s="90" customFormat="1" ht="33.75" hidden="1" customHeight="1">
      <c r="A913" s="314" t="s">
        <v>1103</v>
      </c>
      <c r="B913" s="149">
        <v>757</v>
      </c>
      <c r="C913" s="84" t="s">
        <v>43</v>
      </c>
      <c r="D913" s="84" t="s">
        <v>18</v>
      </c>
      <c r="E913" s="84" t="s">
        <v>1102</v>
      </c>
      <c r="F913" s="84"/>
      <c r="G913" s="87">
        <f>G914</f>
        <v>0</v>
      </c>
      <c r="H913" s="87">
        <f t="shared" ref="H913:I913" si="272">H914</f>
        <v>0</v>
      </c>
      <c r="I913" s="87">
        <f t="shared" si="272"/>
        <v>0</v>
      </c>
      <c r="J913" s="177"/>
      <c r="K913" s="185"/>
      <c r="L913" s="185"/>
      <c r="M913" s="185"/>
      <c r="N913" s="185"/>
      <c r="O913" s="185"/>
      <c r="P913" s="185"/>
      <c r="Q913" s="185"/>
      <c r="R913" s="185"/>
    </row>
    <row r="914" spans="1:20" s="90" customFormat="1" ht="26.4" hidden="1">
      <c r="A914" s="82" t="s">
        <v>29</v>
      </c>
      <c r="B914" s="149">
        <v>757</v>
      </c>
      <c r="C914" s="84" t="s">
        <v>43</v>
      </c>
      <c r="D914" s="84" t="s">
        <v>18</v>
      </c>
      <c r="E914" s="84" t="s">
        <v>1102</v>
      </c>
      <c r="F914" s="84" t="s">
        <v>30</v>
      </c>
      <c r="G914" s="87">
        <f>G915</f>
        <v>0</v>
      </c>
      <c r="H914" s="87">
        <f>H915</f>
        <v>0</v>
      </c>
      <c r="I914" s="87">
        <f>I915</f>
        <v>0</v>
      </c>
      <c r="J914" s="177"/>
      <c r="K914" s="185"/>
      <c r="L914" s="185"/>
      <c r="M914" s="185"/>
      <c r="N914" s="185"/>
      <c r="O914" s="185"/>
      <c r="P914" s="185"/>
      <c r="Q914" s="185"/>
      <c r="R914" s="185"/>
    </row>
    <row r="915" spans="1:20" s="90" customFormat="1" ht="19.5" hidden="1" customHeight="1">
      <c r="A915" s="82" t="s">
        <v>31</v>
      </c>
      <c r="B915" s="149">
        <v>757</v>
      </c>
      <c r="C915" s="84" t="s">
        <v>43</v>
      </c>
      <c r="D915" s="84" t="s">
        <v>18</v>
      </c>
      <c r="E915" s="84" t="s">
        <v>1102</v>
      </c>
      <c r="F915" s="84" t="s">
        <v>32</v>
      </c>
      <c r="G915" s="87">
        <f>'прил 5,'!G341</f>
        <v>0</v>
      </c>
      <c r="H915" s="87">
        <f>'прил 5,'!H341</f>
        <v>0</v>
      </c>
      <c r="I915" s="87">
        <f>'прил 5,'!I341</f>
        <v>0</v>
      </c>
      <c r="J915" s="177"/>
      <c r="K915" s="185"/>
      <c r="L915" s="185"/>
      <c r="M915" s="185"/>
      <c r="N915" s="185"/>
      <c r="O915" s="185"/>
      <c r="P915" s="185"/>
      <c r="Q915" s="185"/>
      <c r="R915" s="185"/>
    </row>
    <row r="916" spans="1:20" s="90" customFormat="1" ht="33.75" customHeight="1">
      <c r="A916" s="314" t="s">
        <v>1105</v>
      </c>
      <c r="B916" s="149">
        <v>757</v>
      </c>
      <c r="C916" s="84" t="s">
        <v>43</v>
      </c>
      <c r="D916" s="84" t="s">
        <v>18</v>
      </c>
      <c r="E916" s="84" t="s">
        <v>1104</v>
      </c>
      <c r="F916" s="84"/>
      <c r="G916" s="87">
        <f>G917</f>
        <v>13606.2</v>
      </c>
      <c r="H916" s="87">
        <f t="shared" ref="H916:I916" si="273">H917</f>
        <v>0</v>
      </c>
      <c r="I916" s="87">
        <f t="shared" si="273"/>
        <v>0</v>
      </c>
      <c r="J916" s="177"/>
      <c r="K916" s="185"/>
      <c r="L916" s="185"/>
      <c r="M916" s="185"/>
      <c r="N916" s="185"/>
      <c r="O916" s="185"/>
      <c r="P916" s="185"/>
      <c r="Q916" s="185"/>
      <c r="R916" s="185"/>
    </row>
    <row r="917" spans="1:20" s="90" customFormat="1" ht="26.4">
      <c r="A917" s="82" t="s">
        <v>29</v>
      </c>
      <c r="B917" s="149">
        <v>757</v>
      </c>
      <c r="C917" s="84" t="s">
        <v>43</v>
      </c>
      <c r="D917" s="84" t="s">
        <v>18</v>
      </c>
      <c r="E917" s="84" t="s">
        <v>1104</v>
      </c>
      <c r="F917" s="84" t="s">
        <v>30</v>
      </c>
      <c r="G917" s="87">
        <f>G918</f>
        <v>13606.2</v>
      </c>
      <c r="H917" s="87">
        <f>H918</f>
        <v>0</v>
      </c>
      <c r="I917" s="87">
        <f>I918</f>
        <v>0</v>
      </c>
      <c r="J917" s="177"/>
      <c r="K917" s="185"/>
      <c r="L917" s="185"/>
      <c r="M917" s="185"/>
      <c r="N917" s="185"/>
      <c r="O917" s="185"/>
      <c r="P917" s="185"/>
      <c r="Q917" s="185"/>
      <c r="R917" s="185"/>
    </row>
    <row r="918" spans="1:20" s="90" customFormat="1" ht="19.5" customHeight="1">
      <c r="A918" s="82" t="s">
        <v>31</v>
      </c>
      <c r="B918" s="149">
        <v>757</v>
      </c>
      <c r="C918" s="84" t="s">
        <v>43</v>
      </c>
      <c r="D918" s="84" t="s">
        <v>18</v>
      </c>
      <c r="E918" s="84" t="s">
        <v>1104</v>
      </c>
      <c r="F918" s="84" t="s">
        <v>32</v>
      </c>
      <c r="G918" s="87">
        <f>'прил 5,'!G344</f>
        <v>13606.2</v>
      </c>
      <c r="H918" s="87">
        <f>'прил 5,'!H344</f>
        <v>0</v>
      </c>
      <c r="I918" s="87">
        <f>'прил 5,'!I344</f>
        <v>0</v>
      </c>
      <c r="J918" s="87">
        <f>'прил 5,'!J344</f>
        <v>0</v>
      </c>
      <c r="K918" s="87">
        <f>'прил 5,'!K344</f>
        <v>0</v>
      </c>
      <c r="L918" s="87">
        <f>'прил 5,'!L344</f>
        <v>0</v>
      </c>
      <c r="M918" s="87">
        <f>'прил 5,'!M344</f>
        <v>0</v>
      </c>
      <c r="N918" s="87">
        <f>'прил 5,'!N344</f>
        <v>0</v>
      </c>
      <c r="O918" s="87">
        <f>'прил 5,'!O344</f>
        <v>0</v>
      </c>
      <c r="P918" s="185"/>
      <c r="Q918" s="185"/>
      <c r="R918" s="185"/>
    </row>
    <row r="919" spans="1:20" s="90" customFormat="1" ht="33.75" customHeight="1">
      <c r="A919" s="314" t="s">
        <v>1107</v>
      </c>
      <c r="B919" s="149">
        <v>757</v>
      </c>
      <c r="C919" s="84" t="s">
        <v>43</v>
      </c>
      <c r="D919" s="84" t="s">
        <v>18</v>
      </c>
      <c r="E919" s="84" t="s">
        <v>1106</v>
      </c>
      <c r="F919" s="84"/>
      <c r="G919" s="87">
        <f>G920</f>
        <v>28709.81</v>
      </c>
      <c r="H919" s="87">
        <f t="shared" ref="H919:I919" si="274">H920</f>
        <v>0</v>
      </c>
      <c r="I919" s="87">
        <f t="shared" si="274"/>
        <v>0</v>
      </c>
      <c r="J919" s="177"/>
      <c r="K919" s="185"/>
      <c r="L919" s="185"/>
      <c r="M919" s="185"/>
      <c r="N919" s="185"/>
      <c r="O919" s="185"/>
      <c r="P919" s="185"/>
      <c r="Q919" s="185"/>
      <c r="R919" s="185"/>
    </row>
    <row r="920" spans="1:20" s="90" customFormat="1" ht="26.4">
      <c r="A920" s="82" t="s">
        <v>29</v>
      </c>
      <c r="B920" s="149">
        <v>757</v>
      </c>
      <c r="C920" s="84" t="s">
        <v>43</v>
      </c>
      <c r="D920" s="84" t="s">
        <v>18</v>
      </c>
      <c r="E920" s="84" t="s">
        <v>1106</v>
      </c>
      <c r="F920" s="84" t="s">
        <v>30</v>
      </c>
      <c r="G920" s="87">
        <f>G921</f>
        <v>28709.81</v>
      </c>
      <c r="H920" s="87">
        <f>H921</f>
        <v>0</v>
      </c>
      <c r="I920" s="87">
        <f>I921</f>
        <v>0</v>
      </c>
      <c r="J920" s="177"/>
      <c r="K920" s="185"/>
      <c r="L920" s="185"/>
      <c r="M920" s="185"/>
      <c r="N920" s="185"/>
      <c r="O920" s="185"/>
      <c r="P920" s="185"/>
      <c r="Q920" s="185"/>
      <c r="R920" s="185"/>
    </row>
    <row r="921" spans="1:20" s="90" customFormat="1" ht="19.5" customHeight="1">
      <c r="A921" s="82" t="s">
        <v>31</v>
      </c>
      <c r="B921" s="149">
        <v>757</v>
      </c>
      <c r="C921" s="84" t="s">
        <v>43</v>
      </c>
      <c r="D921" s="84" t="s">
        <v>18</v>
      </c>
      <c r="E921" s="84" t="s">
        <v>1106</v>
      </c>
      <c r="F921" s="84" t="s">
        <v>32</v>
      </c>
      <c r="G921" s="87">
        <f>'прил 5,'!G347</f>
        <v>28709.81</v>
      </c>
      <c r="H921" s="87">
        <f>'прил 5,'!H347</f>
        <v>0</v>
      </c>
      <c r="I921" s="87">
        <f>'прил 5,'!I347</f>
        <v>0</v>
      </c>
      <c r="J921" s="177"/>
      <c r="K921" s="185"/>
      <c r="L921" s="185"/>
      <c r="M921" s="185"/>
      <c r="N921" s="185"/>
      <c r="O921" s="185"/>
      <c r="P921" s="185"/>
      <c r="Q921" s="185"/>
      <c r="R921" s="185"/>
    </row>
    <row r="922" spans="1:20" s="90" customFormat="1" ht="42" customHeight="1">
      <c r="A922" s="82" t="s">
        <v>1062</v>
      </c>
      <c r="B922" s="149">
        <v>757</v>
      </c>
      <c r="C922" s="84" t="s">
        <v>43</v>
      </c>
      <c r="D922" s="84" t="s">
        <v>18</v>
      </c>
      <c r="E922" s="84" t="s">
        <v>1063</v>
      </c>
      <c r="F922" s="84"/>
      <c r="G922" s="87">
        <f>G923</f>
        <v>78000</v>
      </c>
      <c r="H922" s="87">
        <f t="shared" ref="H922:I922" si="275">H923</f>
        <v>0</v>
      </c>
      <c r="I922" s="87">
        <f t="shared" si="275"/>
        <v>0</v>
      </c>
      <c r="J922" s="177"/>
      <c r="K922" s="185"/>
      <c r="L922" s="185"/>
      <c r="M922" s="185"/>
      <c r="N922" s="185"/>
      <c r="O922" s="185"/>
      <c r="P922" s="185"/>
      <c r="Q922" s="185"/>
      <c r="R922" s="185"/>
    </row>
    <row r="923" spans="1:20" s="90" customFormat="1" ht="26.4">
      <c r="A923" s="82" t="s">
        <v>29</v>
      </c>
      <c r="B923" s="149">
        <v>757</v>
      </c>
      <c r="C923" s="84" t="s">
        <v>43</v>
      </c>
      <c r="D923" s="84" t="s">
        <v>18</v>
      </c>
      <c r="E923" s="84" t="s">
        <v>1063</v>
      </c>
      <c r="F923" s="84" t="s">
        <v>30</v>
      </c>
      <c r="G923" s="87">
        <f>G924</f>
        <v>78000</v>
      </c>
      <c r="H923" s="87">
        <f>H924</f>
        <v>0</v>
      </c>
      <c r="I923" s="87">
        <f>I924</f>
        <v>0</v>
      </c>
      <c r="J923" s="177"/>
      <c r="K923" s="185"/>
      <c r="L923" s="185"/>
      <c r="M923" s="185"/>
      <c r="N923" s="185"/>
      <c r="O923" s="185"/>
      <c r="P923" s="185"/>
      <c r="Q923" s="185"/>
      <c r="R923" s="185"/>
    </row>
    <row r="924" spans="1:20" s="90" customFormat="1" ht="19.5" customHeight="1">
      <c r="A924" s="82" t="s">
        <v>31</v>
      </c>
      <c r="B924" s="149">
        <v>757</v>
      </c>
      <c r="C924" s="84" t="s">
        <v>43</v>
      </c>
      <c r="D924" s="84" t="s">
        <v>18</v>
      </c>
      <c r="E924" s="84" t="s">
        <v>1063</v>
      </c>
      <c r="F924" s="84" t="s">
        <v>32</v>
      </c>
      <c r="G924" s="87">
        <f>'прил 5,'!G350</f>
        <v>78000</v>
      </c>
      <c r="H924" s="87">
        <v>0</v>
      </c>
      <c r="I924" s="87">
        <v>0</v>
      </c>
      <c r="J924" s="177"/>
      <c r="K924" s="185"/>
      <c r="L924" s="185"/>
      <c r="M924" s="185"/>
      <c r="N924" s="185"/>
      <c r="O924" s="185"/>
      <c r="P924" s="185"/>
      <c r="Q924" s="185"/>
      <c r="R924" s="185"/>
    </row>
    <row r="925" spans="1:20" s="90" customFormat="1">
      <c r="A925" s="82" t="s">
        <v>843</v>
      </c>
      <c r="B925" s="149">
        <v>757</v>
      </c>
      <c r="C925" s="84" t="s">
        <v>43</v>
      </c>
      <c r="D925" s="84" t="s">
        <v>18</v>
      </c>
      <c r="E925" s="84" t="s">
        <v>828</v>
      </c>
      <c r="F925" s="84"/>
      <c r="G925" s="87">
        <f>G926</f>
        <v>200000</v>
      </c>
      <c r="H925" s="87">
        <f t="shared" ref="H925:I925" si="276">H926</f>
        <v>100000</v>
      </c>
      <c r="I925" s="87">
        <f t="shared" si="276"/>
        <v>100000</v>
      </c>
      <c r="P925" s="126"/>
      <c r="Q925" s="126"/>
      <c r="R925" s="126"/>
      <c r="S925" s="126"/>
      <c r="T925" s="126"/>
    </row>
    <row r="926" spans="1:20" s="90" customFormat="1" ht="26.4">
      <c r="A926" s="82" t="s">
        <v>29</v>
      </c>
      <c r="B926" s="149">
        <v>757</v>
      </c>
      <c r="C926" s="84" t="s">
        <v>43</v>
      </c>
      <c r="D926" s="84" t="s">
        <v>18</v>
      </c>
      <c r="E926" s="84" t="s">
        <v>828</v>
      </c>
      <c r="F926" s="84" t="s">
        <v>30</v>
      </c>
      <c r="G926" s="87">
        <f>G927</f>
        <v>200000</v>
      </c>
      <c r="H926" s="87">
        <f>H927</f>
        <v>100000</v>
      </c>
      <c r="I926" s="87">
        <f>I927</f>
        <v>100000</v>
      </c>
      <c r="P926" s="126"/>
      <c r="Q926" s="126"/>
      <c r="R926" s="126"/>
      <c r="S926" s="126"/>
      <c r="T926" s="126"/>
    </row>
    <row r="927" spans="1:20" s="90" customFormat="1" ht="19.5" customHeight="1">
      <c r="A927" s="82" t="s">
        <v>31</v>
      </c>
      <c r="B927" s="149">
        <v>757</v>
      </c>
      <c r="C927" s="84" t="s">
        <v>43</v>
      </c>
      <c r="D927" s="84" t="s">
        <v>18</v>
      </c>
      <c r="E927" s="84" t="s">
        <v>828</v>
      </c>
      <c r="F927" s="84" t="s">
        <v>32</v>
      </c>
      <c r="G927" s="87">
        <f>'прил 5,'!G314</f>
        <v>200000</v>
      </c>
      <c r="H927" s="87">
        <f>'прил 5,'!H314</f>
        <v>100000</v>
      </c>
      <c r="I927" s="87">
        <f>'прил 5,'!I314</f>
        <v>100000</v>
      </c>
      <c r="P927" s="126"/>
      <c r="Q927" s="126"/>
      <c r="R927" s="126"/>
      <c r="S927" s="126"/>
      <c r="T927" s="126"/>
    </row>
    <row r="928" spans="1:20">
      <c r="A928" s="23" t="s">
        <v>46</v>
      </c>
      <c r="B928" s="14">
        <v>757</v>
      </c>
      <c r="C928" s="15" t="s">
        <v>43</v>
      </c>
      <c r="D928" s="15" t="s">
        <v>18</v>
      </c>
      <c r="E928" s="15" t="s">
        <v>197</v>
      </c>
      <c r="F928" s="14"/>
      <c r="G928" s="85">
        <f>G929+G932</f>
        <v>107603109.87</v>
      </c>
      <c r="H928" s="85">
        <f t="shared" ref="H928:I928" si="277">H929</f>
        <v>108357222.24000001</v>
      </c>
      <c r="I928" s="85">
        <f t="shared" si="277"/>
        <v>108883808.34</v>
      </c>
    </row>
    <row r="929" spans="1:20" ht="26.4">
      <c r="A929" s="16" t="s">
        <v>29</v>
      </c>
      <c r="B929" s="14">
        <v>757</v>
      </c>
      <c r="C929" s="15" t="s">
        <v>43</v>
      </c>
      <c r="D929" s="15" t="s">
        <v>18</v>
      </c>
      <c r="E929" s="15" t="s">
        <v>197</v>
      </c>
      <c r="F929" s="15" t="s">
        <v>30</v>
      </c>
      <c r="G929" s="85">
        <f>G930+G931</f>
        <v>107603109.87</v>
      </c>
      <c r="H929" s="85">
        <f t="shared" ref="H929:I929" si="278">H930+H931</f>
        <v>108357222.24000001</v>
      </c>
      <c r="I929" s="85">
        <f t="shared" si="278"/>
        <v>108883808.34</v>
      </c>
    </row>
    <row r="930" spans="1:20">
      <c r="A930" s="16" t="s">
        <v>31</v>
      </c>
      <c r="B930" s="14">
        <v>757</v>
      </c>
      <c r="C930" s="15" t="s">
        <v>43</v>
      </c>
      <c r="D930" s="15" t="s">
        <v>18</v>
      </c>
      <c r="E930" s="15" t="s">
        <v>197</v>
      </c>
      <c r="F930" s="15" t="s">
        <v>32</v>
      </c>
      <c r="G930" s="85">
        <f>'прил 5,'!G179</f>
        <v>96911216.700000003</v>
      </c>
      <c r="H930" s="8">
        <f>'прил 5,'!H179</f>
        <v>97615329.980000004</v>
      </c>
      <c r="I930" s="8">
        <f>'прил 5,'!I179</f>
        <v>98089053.030000001</v>
      </c>
    </row>
    <row r="931" spans="1:20">
      <c r="A931" s="82" t="s">
        <v>617</v>
      </c>
      <c r="B931" s="149">
        <v>757</v>
      </c>
      <c r="C931" s="84" t="s">
        <v>43</v>
      </c>
      <c r="D931" s="84" t="s">
        <v>18</v>
      </c>
      <c r="E931" s="84" t="s">
        <v>197</v>
      </c>
      <c r="F931" s="84" t="s">
        <v>616</v>
      </c>
      <c r="G931" s="85">
        <f>'прил 5,'!G200</f>
        <v>10691893.17</v>
      </c>
      <c r="H931" s="85">
        <f>'прил 5,'!H200</f>
        <v>10741892.26</v>
      </c>
      <c r="I931" s="85">
        <f>'прил 5,'!I200</f>
        <v>10794755.310000001</v>
      </c>
      <c r="J931" s="178"/>
      <c r="K931" s="185"/>
      <c r="L931" s="185"/>
      <c r="M931" s="185"/>
      <c r="N931" s="185"/>
      <c r="O931" s="185"/>
      <c r="P931" s="185"/>
      <c r="Q931" s="185"/>
      <c r="R931" s="185"/>
      <c r="S931" s="1"/>
      <c r="T931" s="1"/>
    </row>
    <row r="932" spans="1:20" hidden="1">
      <c r="A932" s="82" t="s">
        <v>62</v>
      </c>
      <c r="B932" s="149">
        <v>757</v>
      </c>
      <c r="C932" s="84" t="s">
        <v>43</v>
      </c>
      <c r="D932" s="84" t="s">
        <v>18</v>
      </c>
      <c r="E932" s="84" t="s">
        <v>197</v>
      </c>
      <c r="F932" s="84" t="s">
        <v>63</v>
      </c>
      <c r="G932" s="8">
        <f>G933</f>
        <v>0</v>
      </c>
      <c r="H932" s="8">
        <f t="shared" ref="H932:I932" si="279">H933</f>
        <v>0</v>
      </c>
      <c r="I932" s="8">
        <f t="shared" si="279"/>
        <v>0</v>
      </c>
      <c r="J932" s="178"/>
      <c r="K932" s="185"/>
      <c r="L932" s="185"/>
      <c r="M932" s="185"/>
      <c r="N932" s="185"/>
      <c r="O932" s="185"/>
      <c r="P932" s="185"/>
      <c r="Q932" s="185"/>
      <c r="R932" s="185"/>
      <c r="S932" s="1"/>
      <c r="T932" s="1"/>
    </row>
    <row r="933" spans="1:20" hidden="1">
      <c r="A933" s="82" t="s">
        <v>178</v>
      </c>
      <c r="B933" s="149">
        <v>757</v>
      </c>
      <c r="C933" s="84" t="s">
        <v>43</v>
      </c>
      <c r="D933" s="84" t="s">
        <v>18</v>
      </c>
      <c r="E933" s="84" t="s">
        <v>197</v>
      </c>
      <c r="F933" s="84" t="s">
        <v>179</v>
      </c>
      <c r="G933" s="8"/>
      <c r="H933" s="85">
        <v>0</v>
      </c>
      <c r="I933" s="85">
        <v>0</v>
      </c>
      <c r="J933" s="178"/>
      <c r="K933" s="185"/>
      <c r="L933" s="185"/>
      <c r="M933" s="185"/>
      <c r="N933" s="185"/>
      <c r="O933" s="185"/>
      <c r="P933" s="185"/>
      <c r="Q933" s="185"/>
      <c r="R933" s="185"/>
      <c r="S933" s="1"/>
      <c r="T933" s="1"/>
    </row>
    <row r="934" spans="1:20" s="3" customFormat="1" ht="15" customHeight="1">
      <c r="A934" s="24" t="s">
        <v>47</v>
      </c>
      <c r="B934" s="14">
        <v>757</v>
      </c>
      <c r="C934" s="15" t="s">
        <v>43</v>
      </c>
      <c r="D934" s="15" t="s">
        <v>18</v>
      </c>
      <c r="E934" s="15" t="s">
        <v>198</v>
      </c>
      <c r="F934" s="15"/>
      <c r="G934" s="95">
        <f>G935+G940</f>
        <v>9529214.7100000009</v>
      </c>
      <c r="H934" s="25">
        <f t="shared" ref="G934:I935" si="280">H935</f>
        <v>9564691.3900000006</v>
      </c>
      <c r="I934" s="25">
        <f t="shared" si="280"/>
        <v>9589718.25</v>
      </c>
      <c r="J934" s="111"/>
      <c r="P934" s="111"/>
      <c r="Q934" s="111"/>
      <c r="R934" s="111"/>
      <c r="S934" s="111"/>
      <c r="T934" s="111"/>
    </row>
    <row r="935" spans="1:20" ht="26.4">
      <c r="A935" s="16" t="s">
        <v>29</v>
      </c>
      <c r="B935" s="14">
        <v>757</v>
      </c>
      <c r="C935" s="15" t="s">
        <v>43</v>
      </c>
      <c r="D935" s="15" t="s">
        <v>18</v>
      </c>
      <c r="E935" s="15" t="s">
        <v>198</v>
      </c>
      <c r="F935" s="15" t="s">
        <v>30</v>
      </c>
      <c r="G935" s="85">
        <f t="shared" si="280"/>
        <v>9529214.7100000009</v>
      </c>
      <c r="H935" s="8">
        <f t="shared" si="280"/>
        <v>9564691.3900000006</v>
      </c>
      <c r="I935" s="8">
        <f t="shared" si="280"/>
        <v>9589718.25</v>
      </c>
    </row>
    <row r="936" spans="1:20">
      <c r="A936" s="16" t="s">
        <v>31</v>
      </c>
      <c r="B936" s="14">
        <v>757</v>
      </c>
      <c r="C936" s="15" t="s">
        <v>43</v>
      </c>
      <c r="D936" s="15" t="s">
        <v>18</v>
      </c>
      <c r="E936" s="15" t="s">
        <v>198</v>
      </c>
      <c r="F936" s="15" t="s">
        <v>32</v>
      </c>
      <c r="G936" s="85">
        <f>'прил 5,'!G220</f>
        <v>9529214.7100000009</v>
      </c>
      <c r="H936" s="8">
        <f>'прил 5,'!H220</f>
        <v>9564691.3900000006</v>
      </c>
      <c r="I936" s="8">
        <f>'прил 5,'!I220</f>
        <v>9589718.25</v>
      </c>
    </row>
    <row r="937" spans="1:20" s="3" customFormat="1" ht="36" hidden="1" customHeight="1">
      <c r="A937" s="140" t="s">
        <v>770</v>
      </c>
      <c r="B937" s="14">
        <v>757</v>
      </c>
      <c r="C937" s="15" t="s">
        <v>43</v>
      </c>
      <c r="D937" s="15" t="s">
        <v>18</v>
      </c>
      <c r="E937" s="15" t="s">
        <v>769</v>
      </c>
      <c r="F937" s="15"/>
      <c r="G937" s="25">
        <f>G938</f>
        <v>0</v>
      </c>
      <c r="H937" s="25">
        <f t="shared" ref="H937:I938" si="281">H938</f>
        <v>0</v>
      </c>
      <c r="I937" s="25">
        <f t="shared" si="281"/>
        <v>0</v>
      </c>
      <c r="P937" s="111"/>
      <c r="Q937" s="111"/>
      <c r="R937" s="111"/>
      <c r="S937" s="111"/>
      <c r="T937" s="111"/>
    </row>
    <row r="938" spans="1:20" s="90" customFormat="1" ht="19.5" hidden="1" customHeight="1">
      <c r="A938" s="82" t="s">
        <v>62</v>
      </c>
      <c r="B938" s="14">
        <v>757</v>
      </c>
      <c r="C938" s="15" t="s">
        <v>43</v>
      </c>
      <c r="D938" s="15" t="s">
        <v>18</v>
      </c>
      <c r="E938" s="15" t="s">
        <v>769</v>
      </c>
      <c r="F938" s="84" t="s">
        <v>63</v>
      </c>
      <c r="G938" s="87">
        <f>G939</f>
        <v>0</v>
      </c>
      <c r="H938" s="87">
        <f t="shared" si="281"/>
        <v>0</v>
      </c>
      <c r="I938" s="87">
        <f t="shared" si="281"/>
        <v>0</v>
      </c>
      <c r="P938" s="126"/>
      <c r="Q938" s="126"/>
      <c r="R938" s="126"/>
      <c r="S938" s="126"/>
      <c r="T938" s="126"/>
    </row>
    <row r="939" spans="1:20" s="90" customFormat="1" ht="18.75" hidden="1" customHeight="1">
      <c r="A939" s="82" t="s">
        <v>178</v>
      </c>
      <c r="B939" s="14">
        <v>757</v>
      </c>
      <c r="C939" s="15" t="s">
        <v>43</v>
      </c>
      <c r="D939" s="15" t="s">
        <v>18</v>
      </c>
      <c r="E939" s="15" t="s">
        <v>769</v>
      </c>
      <c r="F939" s="84" t="s">
        <v>179</v>
      </c>
      <c r="G939" s="87">
        <f>'прил 5,'!G223</f>
        <v>0</v>
      </c>
      <c r="H939" s="87">
        <v>0</v>
      </c>
      <c r="I939" s="87">
        <v>0</v>
      </c>
      <c r="P939" s="126"/>
      <c r="Q939" s="126"/>
      <c r="R939" s="126"/>
      <c r="S939" s="126"/>
      <c r="T939" s="126"/>
    </row>
    <row r="940" spans="1:20" s="90" customFormat="1" ht="19.5" hidden="1" customHeight="1">
      <c r="A940" s="82" t="s">
        <v>62</v>
      </c>
      <c r="B940" s="14">
        <v>757</v>
      </c>
      <c r="C940" s="15" t="s">
        <v>43</v>
      </c>
      <c r="D940" s="15" t="s">
        <v>18</v>
      </c>
      <c r="E940" s="15" t="s">
        <v>198</v>
      </c>
      <c r="F940" s="84" t="s">
        <v>63</v>
      </c>
      <c r="G940" s="87">
        <f>G941</f>
        <v>0</v>
      </c>
      <c r="H940" s="87">
        <f t="shared" ref="H940:I940" si="282">H941</f>
        <v>0</v>
      </c>
      <c r="I940" s="87">
        <f t="shared" si="282"/>
        <v>0</v>
      </c>
      <c r="P940" s="126"/>
      <c r="Q940" s="126"/>
      <c r="R940" s="126"/>
      <c r="S940" s="126"/>
      <c r="T940" s="126"/>
    </row>
    <row r="941" spans="1:20" s="90" customFormat="1" ht="18.75" hidden="1" customHeight="1">
      <c r="A941" s="82" t="s">
        <v>327</v>
      </c>
      <c r="B941" s="14">
        <v>757</v>
      </c>
      <c r="C941" s="15" t="s">
        <v>43</v>
      </c>
      <c r="D941" s="15" t="s">
        <v>18</v>
      </c>
      <c r="E941" s="15" t="s">
        <v>198</v>
      </c>
      <c r="F941" s="84" t="s">
        <v>179</v>
      </c>
      <c r="G941" s="87"/>
      <c r="H941" s="87">
        <v>0</v>
      </c>
      <c r="I941" s="87">
        <v>0</v>
      </c>
      <c r="P941" s="126"/>
      <c r="Q941" s="126"/>
      <c r="R941" s="126"/>
      <c r="S941" s="126"/>
      <c r="T941" s="126"/>
    </row>
    <row r="942" spans="1:20" s="3" customFormat="1" ht="15" customHeight="1">
      <c r="A942" s="26" t="s">
        <v>48</v>
      </c>
      <c r="B942" s="14">
        <v>757</v>
      </c>
      <c r="C942" s="15" t="s">
        <v>43</v>
      </c>
      <c r="D942" s="15" t="s">
        <v>18</v>
      </c>
      <c r="E942" s="15" t="s">
        <v>199</v>
      </c>
      <c r="F942" s="15"/>
      <c r="G942" s="95">
        <f>G943+G964</f>
        <v>48104453.57</v>
      </c>
      <c r="H942" s="25">
        <f t="shared" ref="H942:I942" si="283">H943</f>
        <v>47968600</v>
      </c>
      <c r="I942" s="25">
        <f t="shared" si="283"/>
        <v>48135357.950000003</v>
      </c>
      <c r="J942" s="111"/>
      <c r="P942" s="111"/>
      <c r="Q942" s="111"/>
      <c r="R942" s="111"/>
      <c r="S942" s="111"/>
      <c r="T942" s="111"/>
    </row>
    <row r="943" spans="1:20" ht="26.4">
      <c r="A943" s="16" t="s">
        <v>29</v>
      </c>
      <c r="B943" s="14">
        <v>757</v>
      </c>
      <c r="C943" s="15" t="s">
        <v>43</v>
      </c>
      <c r="D943" s="15" t="s">
        <v>18</v>
      </c>
      <c r="E943" s="15" t="s">
        <v>199</v>
      </c>
      <c r="F943" s="15" t="s">
        <v>30</v>
      </c>
      <c r="G943" s="85">
        <f>G944+G963</f>
        <v>47803117.399999999</v>
      </c>
      <c r="H943" s="85">
        <f t="shared" ref="H943:I943" si="284">H944+H963</f>
        <v>47968600</v>
      </c>
      <c r="I943" s="85">
        <f t="shared" si="284"/>
        <v>48135357.950000003</v>
      </c>
    </row>
    <row r="944" spans="1:20">
      <c r="A944" s="16" t="s">
        <v>31</v>
      </c>
      <c r="B944" s="14">
        <v>757</v>
      </c>
      <c r="C944" s="15" t="s">
        <v>43</v>
      </c>
      <c r="D944" s="15" t="s">
        <v>18</v>
      </c>
      <c r="E944" s="15" t="s">
        <v>199</v>
      </c>
      <c r="F944" s="15" t="s">
        <v>32</v>
      </c>
      <c r="G944" s="85">
        <f>'прил 5,'!G230</f>
        <v>47803117.399999999</v>
      </c>
      <c r="H944" s="8">
        <f>'прил 5,'!H230</f>
        <v>47968600</v>
      </c>
      <c r="I944" s="8">
        <f>'прил 5,'!I230</f>
        <v>48135357.950000003</v>
      </c>
    </row>
    <row r="945" spans="1:11" ht="60" hidden="1" customHeight="1">
      <c r="A945" s="16" t="s">
        <v>652</v>
      </c>
      <c r="B945" s="14">
        <v>757</v>
      </c>
      <c r="C945" s="15" t="s">
        <v>25</v>
      </c>
      <c r="D945" s="15" t="s">
        <v>69</v>
      </c>
      <c r="E945" s="15" t="s">
        <v>653</v>
      </c>
      <c r="F945" s="15"/>
      <c r="G945" s="70">
        <f>G946</f>
        <v>0</v>
      </c>
      <c r="H945" s="70">
        <f t="shared" ref="H945:K946" si="285">H946</f>
        <v>0</v>
      </c>
      <c r="I945" s="70">
        <f t="shared" si="285"/>
        <v>0</v>
      </c>
      <c r="J945" s="1"/>
    </row>
    <row r="946" spans="1:11" ht="60" hidden="1" customHeight="1">
      <c r="A946" s="16" t="s">
        <v>29</v>
      </c>
      <c r="B946" s="14">
        <v>757</v>
      </c>
      <c r="C946" s="15" t="s">
        <v>25</v>
      </c>
      <c r="D946" s="15" t="s">
        <v>69</v>
      </c>
      <c r="E946" s="15" t="s">
        <v>653</v>
      </c>
      <c r="F946" s="15" t="s">
        <v>30</v>
      </c>
      <c r="G946" s="70">
        <f>G947</f>
        <v>0</v>
      </c>
      <c r="H946" s="70">
        <f t="shared" si="285"/>
        <v>0</v>
      </c>
      <c r="I946" s="70">
        <f t="shared" si="285"/>
        <v>0</v>
      </c>
      <c r="J946" s="70">
        <f t="shared" si="285"/>
        <v>0</v>
      </c>
      <c r="K946" s="70">
        <f t="shared" si="285"/>
        <v>0</v>
      </c>
    </row>
    <row r="947" spans="1:11" ht="60" hidden="1" customHeight="1">
      <c r="A947" s="16" t="s">
        <v>31</v>
      </c>
      <c r="B947" s="14">
        <v>757</v>
      </c>
      <c r="C947" s="15" t="s">
        <v>25</v>
      </c>
      <c r="D947" s="15" t="s">
        <v>69</v>
      </c>
      <c r="E947" s="15" t="s">
        <v>653</v>
      </c>
      <c r="F947" s="15" t="s">
        <v>32</v>
      </c>
      <c r="G947" s="70"/>
      <c r="H947" s="70"/>
      <c r="I947" s="70"/>
      <c r="J947" s="1"/>
    </row>
    <row r="948" spans="1:11" ht="36" hidden="1" customHeight="1">
      <c r="A948" s="16" t="s">
        <v>528</v>
      </c>
      <c r="B948" s="14">
        <v>757</v>
      </c>
      <c r="C948" s="15" t="s">
        <v>25</v>
      </c>
      <c r="D948" s="15" t="s">
        <v>69</v>
      </c>
      <c r="E948" s="15" t="s">
        <v>529</v>
      </c>
      <c r="F948" s="15"/>
      <c r="G948" s="87">
        <f>G950</f>
        <v>0</v>
      </c>
      <c r="H948" s="8">
        <v>0</v>
      </c>
      <c r="I948" s="8">
        <v>0</v>
      </c>
      <c r="J948" s="1"/>
    </row>
    <row r="949" spans="1:11" ht="36" hidden="1" customHeight="1">
      <c r="A949" s="16" t="s">
        <v>29</v>
      </c>
      <c r="B949" s="14">
        <v>757</v>
      </c>
      <c r="C949" s="15" t="s">
        <v>25</v>
      </c>
      <c r="D949" s="15" t="s">
        <v>69</v>
      </c>
      <c r="E949" s="15" t="s">
        <v>529</v>
      </c>
      <c r="F949" s="15" t="s">
        <v>30</v>
      </c>
      <c r="G949" s="87">
        <f>G950</f>
        <v>0</v>
      </c>
      <c r="H949" s="8">
        <v>0</v>
      </c>
      <c r="I949" s="8">
        <v>0</v>
      </c>
      <c r="J949" s="1"/>
    </row>
    <row r="950" spans="1:11" ht="19.5" hidden="1" customHeight="1">
      <c r="A950" s="16" t="s">
        <v>31</v>
      </c>
      <c r="B950" s="14">
        <v>757</v>
      </c>
      <c r="C950" s="15" t="s">
        <v>25</v>
      </c>
      <c r="D950" s="15" t="s">
        <v>69</v>
      </c>
      <c r="E950" s="15" t="s">
        <v>529</v>
      </c>
      <c r="F950" s="15" t="s">
        <v>32</v>
      </c>
      <c r="G950" s="87">
        <f>'прил 5,'!G43+'прил 5,'!G233</f>
        <v>0</v>
      </c>
      <c r="H950" s="8">
        <v>0</v>
      </c>
      <c r="I950" s="8">
        <v>0</v>
      </c>
      <c r="J950" s="1"/>
    </row>
    <row r="951" spans="1:11" ht="48" hidden="1" customHeight="1">
      <c r="A951" s="80" t="s">
        <v>592</v>
      </c>
      <c r="B951" s="14">
        <v>757</v>
      </c>
      <c r="C951" s="15" t="s">
        <v>43</v>
      </c>
      <c r="D951" s="15" t="s">
        <v>18</v>
      </c>
      <c r="E951" s="15" t="s">
        <v>591</v>
      </c>
      <c r="F951" s="14"/>
      <c r="G951" s="87">
        <f t="shared" ref="G951:I952" si="286">G952</f>
        <v>0</v>
      </c>
      <c r="H951" s="70">
        <f t="shared" si="286"/>
        <v>0</v>
      </c>
      <c r="I951" s="70">
        <f t="shared" si="286"/>
        <v>0</v>
      </c>
      <c r="J951" s="1"/>
    </row>
    <row r="952" spans="1:11" ht="25.5" hidden="1" customHeight="1">
      <c r="A952" s="16" t="s">
        <v>29</v>
      </c>
      <c r="B952" s="14">
        <v>757</v>
      </c>
      <c r="C952" s="15" t="s">
        <v>43</v>
      </c>
      <c r="D952" s="15" t="s">
        <v>18</v>
      </c>
      <c r="E952" s="15" t="s">
        <v>591</v>
      </c>
      <c r="F952" s="15" t="s">
        <v>30</v>
      </c>
      <c r="G952" s="95">
        <f t="shared" si="286"/>
        <v>0</v>
      </c>
      <c r="H952" s="25">
        <f t="shared" si="286"/>
        <v>0</v>
      </c>
      <c r="I952" s="25">
        <f t="shared" si="286"/>
        <v>0</v>
      </c>
      <c r="J952" s="1"/>
    </row>
    <row r="953" spans="1:11" ht="12.75" hidden="1" customHeight="1">
      <c r="A953" s="145" t="s">
        <v>31</v>
      </c>
      <c r="B953" s="14">
        <v>757</v>
      </c>
      <c r="C953" s="15" t="s">
        <v>43</v>
      </c>
      <c r="D953" s="15" t="s">
        <v>18</v>
      </c>
      <c r="E953" s="15" t="s">
        <v>591</v>
      </c>
      <c r="F953" s="15" t="s">
        <v>32</v>
      </c>
      <c r="G953" s="95"/>
      <c r="H953" s="25">
        <f>'прил 5,'!H166</f>
        <v>0</v>
      </c>
      <c r="I953" s="25"/>
      <c r="J953" s="1"/>
    </row>
    <row r="954" spans="1:11" ht="31.5" hidden="1" customHeight="1">
      <c r="A954" s="143" t="s">
        <v>795</v>
      </c>
      <c r="B954" s="14">
        <v>757</v>
      </c>
      <c r="C954" s="15" t="s">
        <v>43</v>
      </c>
      <c r="D954" s="15" t="s">
        <v>18</v>
      </c>
      <c r="E954" s="15" t="s">
        <v>726</v>
      </c>
      <c r="F954" s="14"/>
      <c r="G954" s="8">
        <f>G955</f>
        <v>0</v>
      </c>
      <c r="H954" s="8">
        <f t="shared" ref="H954:I954" si="287">H955</f>
        <v>0</v>
      </c>
      <c r="I954" s="8">
        <f t="shared" si="287"/>
        <v>0</v>
      </c>
      <c r="J954" s="1"/>
    </row>
    <row r="955" spans="1:11" ht="49.5" hidden="1" customHeight="1">
      <c r="A955" s="82" t="s">
        <v>29</v>
      </c>
      <c r="B955" s="14">
        <v>757</v>
      </c>
      <c r="C955" s="15" t="s">
        <v>43</v>
      </c>
      <c r="D955" s="15" t="s">
        <v>18</v>
      </c>
      <c r="E955" s="15" t="s">
        <v>726</v>
      </c>
      <c r="F955" s="15" t="s">
        <v>30</v>
      </c>
      <c r="G955" s="8">
        <f>G956</f>
        <v>0</v>
      </c>
      <c r="H955" s="8">
        <f>H956</f>
        <v>0</v>
      </c>
      <c r="I955" s="8">
        <f>I956</f>
        <v>0</v>
      </c>
      <c r="J955" s="1"/>
    </row>
    <row r="956" spans="1:11" ht="12.75" hidden="1" customHeight="1">
      <c r="A956" s="82" t="s">
        <v>31</v>
      </c>
      <c r="B956" s="14">
        <v>757</v>
      </c>
      <c r="C956" s="15" t="s">
        <v>43</v>
      </c>
      <c r="D956" s="15" t="s">
        <v>18</v>
      </c>
      <c r="E956" s="15" t="s">
        <v>726</v>
      </c>
      <c r="F956" s="15" t="s">
        <v>32</v>
      </c>
      <c r="G956" s="8">
        <f>'прил 5,'!G205</f>
        <v>0</v>
      </c>
      <c r="H956" s="8"/>
      <c r="I956" s="8"/>
      <c r="J956" s="1"/>
    </row>
    <row r="957" spans="1:11" ht="31.5" hidden="1" customHeight="1">
      <c r="A957" s="143" t="s">
        <v>731</v>
      </c>
      <c r="B957" s="14">
        <v>757</v>
      </c>
      <c r="C957" s="15" t="s">
        <v>43</v>
      </c>
      <c r="D957" s="15" t="s">
        <v>18</v>
      </c>
      <c r="E957" s="15" t="s">
        <v>725</v>
      </c>
      <c r="F957" s="14"/>
      <c r="G957" s="8">
        <f>G958</f>
        <v>0</v>
      </c>
      <c r="H957" s="8">
        <f t="shared" ref="H957:I957" si="288">H958</f>
        <v>0</v>
      </c>
      <c r="I957" s="8">
        <f t="shared" si="288"/>
        <v>0</v>
      </c>
      <c r="J957" s="1"/>
    </row>
    <row r="958" spans="1:11" ht="49.5" hidden="1" customHeight="1">
      <c r="A958" s="82" t="s">
        <v>29</v>
      </c>
      <c r="B958" s="14">
        <v>757</v>
      </c>
      <c r="C958" s="15" t="s">
        <v>43</v>
      </c>
      <c r="D958" s="15" t="s">
        <v>18</v>
      </c>
      <c r="E958" s="15" t="s">
        <v>725</v>
      </c>
      <c r="F958" s="15" t="s">
        <v>30</v>
      </c>
      <c r="G958" s="8">
        <f>G959</f>
        <v>0</v>
      </c>
      <c r="H958" s="8">
        <f>H959</f>
        <v>0</v>
      </c>
      <c r="I958" s="8">
        <f>I959</f>
        <v>0</v>
      </c>
      <c r="J958" s="1"/>
    </row>
    <row r="959" spans="1:11" ht="12.75" hidden="1" customHeight="1">
      <c r="A959" s="82" t="s">
        <v>31</v>
      </c>
      <c r="B959" s="14">
        <v>757</v>
      </c>
      <c r="C959" s="15" t="s">
        <v>43</v>
      </c>
      <c r="D959" s="15" t="s">
        <v>18</v>
      </c>
      <c r="E959" s="15" t="s">
        <v>725</v>
      </c>
      <c r="F959" s="15" t="s">
        <v>32</v>
      </c>
      <c r="G959" s="8">
        <f>'прил 5,'!G208</f>
        <v>0</v>
      </c>
      <c r="H959" s="8">
        <v>0</v>
      </c>
      <c r="I959" s="8">
        <v>0</v>
      </c>
      <c r="J959" s="1"/>
    </row>
    <row r="960" spans="1:11" ht="27.75" hidden="1" customHeight="1">
      <c r="A960" s="16" t="s">
        <v>728</v>
      </c>
      <c r="B960" s="14">
        <v>757</v>
      </c>
      <c r="C960" s="15" t="s">
        <v>25</v>
      </c>
      <c r="D960" s="15" t="s">
        <v>69</v>
      </c>
      <c r="E960" s="15" t="s">
        <v>727</v>
      </c>
      <c r="F960" s="15"/>
      <c r="G960" s="70">
        <f>G961</f>
        <v>0</v>
      </c>
      <c r="H960" s="70">
        <f t="shared" ref="H960:K961" si="289">H961</f>
        <v>0</v>
      </c>
      <c r="I960" s="70">
        <f t="shared" si="289"/>
        <v>0</v>
      </c>
      <c r="J960" s="1"/>
    </row>
    <row r="961" spans="1:20" ht="45.75" hidden="1" customHeight="1">
      <c r="A961" s="16" t="s">
        <v>29</v>
      </c>
      <c r="B961" s="14">
        <v>757</v>
      </c>
      <c r="C961" s="15" t="s">
        <v>25</v>
      </c>
      <c r="D961" s="15" t="s">
        <v>69</v>
      </c>
      <c r="E961" s="15" t="s">
        <v>727</v>
      </c>
      <c r="F961" s="15" t="s">
        <v>30</v>
      </c>
      <c r="G961" s="70">
        <f>G962</f>
        <v>0</v>
      </c>
      <c r="H961" s="70">
        <f t="shared" si="289"/>
        <v>0</v>
      </c>
      <c r="I961" s="70">
        <f t="shared" si="289"/>
        <v>0</v>
      </c>
      <c r="J961" s="70">
        <f t="shared" si="289"/>
        <v>0</v>
      </c>
      <c r="K961" s="70">
        <f t="shared" si="289"/>
        <v>0</v>
      </c>
    </row>
    <row r="962" spans="1:20" ht="45.75" hidden="1" customHeight="1">
      <c r="A962" s="16" t="s">
        <v>31</v>
      </c>
      <c r="B962" s="14">
        <v>757</v>
      </c>
      <c r="C962" s="15" t="s">
        <v>25</v>
      </c>
      <c r="D962" s="15" t="s">
        <v>69</v>
      </c>
      <c r="E962" s="15" t="s">
        <v>727</v>
      </c>
      <c r="F962" s="15" t="s">
        <v>32</v>
      </c>
      <c r="G962" s="70">
        <f>'прил 5,'!G65</f>
        <v>0</v>
      </c>
      <c r="H962" s="70">
        <v>0</v>
      </c>
      <c r="I962" s="70"/>
      <c r="J962" s="1"/>
    </row>
    <row r="963" spans="1:20" ht="20.25" hidden="1" customHeight="1">
      <c r="A963" s="313" t="s">
        <v>617</v>
      </c>
      <c r="B963" s="149">
        <v>757</v>
      </c>
      <c r="C963" s="84" t="s">
        <v>43</v>
      </c>
      <c r="D963" s="84" t="s">
        <v>18</v>
      </c>
      <c r="E963" s="84" t="s">
        <v>199</v>
      </c>
      <c r="F963" s="84" t="s">
        <v>616</v>
      </c>
      <c r="G963" s="87"/>
      <c r="H963" s="87"/>
      <c r="I963" s="87"/>
      <c r="J963" s="177"/>
      <c r="K963" s="185"/>
      <c r="L963" s="185"/>
      <c r="M963" s="185"/>
      <c r="N963" s="185"/>
      <c r="O963" s="185"/>
      <c r="P963" s="185"/>
      <c r="Q963" s="185"/>
      <c r="R963" s="185"/>
      <c r="S963" s="1"/>
      <c r="T963" s="1"/>
    </row>
    <row r="964" spans="1:20">
      <c r="A964" s="82" t="s">
        <v>62</v>
      </c>
      <c r="B964" s="149">
        <v>757</v>
      </c>
      <c r="C964" s="84" t="s">
        <v>43</v>
      </c>
      <c r="D964" s="84" t="s">
        <v>18</v>
      </c>
      <c r="E964" s="84" t="s">
        <v>199</v>
      </c>
      <c r="F964" s="84" t="s">
        <v>63</v>
      </c>
      <c r="G964" s="8">
        <f>G965</f>
        <v>301336.17</v>
      </c>
      <c r="H964" s="8">
        <f t="shared" ref="H964:I964" si="290">H965</f>
        <v>0</v>
      </c>
      <c r="I964" s="8">
        <f t="shared" si="290"/>
        <v>0</v>
      </c>
      <c r="J964" s="178"/>
      <c r="K964" s="185"/>
      <c r="L964" s="185"/>
      <c r="M964" s="185"/>
      <c r="N964" s="185"/>
      <c r="O964" s="185"/>
      <c r="P964" s="185"/>
      <c r="Q964" s="185"/>
      <c r="R964" s="185"/>
      <c r="S964" s="1"/>
      <c r="T964" s="1"/>
    </row>
    <row r="965" spans="1:20">
      <c r="A965" s="82" t="s">
        <v>178</v>
      </c>
      <c r="B965" s="149">
        <v>757</v>
      </c>
      <c r="C965" s="84" t="s">
        <v>43</v>
      </c>
      <c r="D965" s="84" t="s">
        <v>18</v>
      </c>
      <c r="E965" s="84" t="s">
        <v>199</v>
      </c>
      <c r="F965" s="84" t="s">
        <v>179</v>
      </c>
      <c r="G965" s="8">
        <f>'прил 5,'!G244</f>
        <v>301336.17</v>
      </c>
      <c r="H965" s="85">
        <v>0</v>
      </c>
      <c r="I965" s="85">
        <v>0</v>
      </c>
      <c r="J965" s="178"/>
      <c r="K965" s="185"/>
      <c r="L965" s="185"/>
      <c r="M965" s="185"/>
      <c r="N965" s="185"/>
      <c r="O965" s="185"/>
      <c r="P965" s="185"/>
      <c r="Q965" s="185"/>
      <c r="R965" s="185"/>
      <c r="S965" s="1"/>
      <c r="T965" s="1"/>
    </row>
    <row r="966" spans="1:20" ht="39.75" hidden="1" customHeight="1">
      <c r="A966" s="143" t="s">
        <v>730</v>
      </c>
      <c r="B966" s="14">
        <v>757</v>
      </c>
      <c r="C966" s="15" t="s">
        <v>43</v>
      </c>
      <c r="D966" s="15" t="s">
        <v>18</v>
      </c>
      <c r="E966" s="15" t="s">
        <v>729</v>
      </c>
      <c r="F966" s="14"/>
      <c r="G966" s="8">
        <f>G967</f>
        <v>0</v>
      </c>
      <c r="H966" s="8">
        <f t="shared" ref="H966:I966" si="291">H967</f>
        <v>0</v>
      </c>
      <c r="I966" s="8">
        <f t="shared" si="291"/>
        <v>0</v>
      </c>
      <c r="J966" s="1"/>
    </row>
    <row r="967" spans="1:20" ht="49.5" hidden="1" customHeight="1">
      <c r="A967" s="82" t="s">
        <v>29</v>
      </c>
      <c r="B967" s="14">
        <v>757</v>
      </c>
      <c r="C967" s="15" t="s">
        <v>43</v>
      </c>
      <c r="D967" s="15" t="s">
        <v>18</v>
      </c>
      <c r="E967" s="15" t="s">
        <v>729</v>
      </c>
      <c r="F967" s="15" t="s">
        <v>30</v>
      </c>
      <c r="G967" s="8">
        <f>G968</f>
        <v>0</v>
      </c>
      <c r="H967" s="8">
        <f>H968</f>
        <v>0</v>
      </c>
      <c r="I967" s="8">
        <f>I968</f>
        <v>0</v>
      </c>
      <c r="J967" s="1"/>
    </row>
    <row r="968" spans="1:20" hidden="1">
      <c r="A968" s="82" t="s">
        <v>31</v>
      </c>
      <c r="B968" s="14">
        <v>757</v>
      </c>
      <c r="C968" s="15" t="s">
        <v>43</v>
      </c>
      <c r="D968" s="15" t="s">
        <v>18</v>
      </c>
      <c r="E968" s="15" t="s">
        <v>729</v>
      </c>
      <c r="F968" s="15" t="s">
        <v>32</v>
      </c>
      <c r="G968" s="8">
        <f>'прил 5,'!G211</f>
        <v>0</v>
      </c>
      <c r="H968" s="8">
        <f>'прил 5,'!H211</f>
        <v>0</v>
      </c>
      <c r="I968" s="8">
        <f>'прил 5,'!I211</f>
        <v>0</v>
      </c>
      <c r="J968" s="1"/>
    </row>
    <row r="969" spans="1:20" ht="54.75" hidden="1" customHeight="1">
      <c r="A969" s="143" t="s">
        <v>761</v>
      </c>
      <c r="B969" s="14">
        <v>757</v>
      </c>
      <c r="C969" s="15" t="s">
        <v>43</v>
      </c>
      <c r="D969" s="15" t="s">
        <v>18</v>
      </c>
      <c r="E969" s="15" t="s">
        <v>760</v>
      </c>
      <c r="F969" s="14"/>
      <c r="G969" s="8">
        <f>G970</f>
        <v>0</v>
      </c>
      <c r="H969" s="8">
        <f t="shared" ref="H969:I969" si="292">H970</f>
        <v>0</v>
      </c>
      <c r="I969" s="8">
        <f t="shared" si="292"/>
        <v>0</v>
      </c>
      <c r="J969" s="1"/>
    </row>
    <row r="970" spans="1:20" ht="49.5" hidden="1" customHeight="1">
      <c r="A970" s="82" t="s">
        <v>29</v>
      </c>
      <c r="B970" s="14">
        <v>757</v>
      </c>
      <c r="C970" s="15" t="s">
        <v>43</v>
      </c>
      <c r="D970" s="15" t="s">
        <v>18</v>
      </c>
      <c r="E970" s="15" t="s">
        <v>760</v>
      </c>
      <c r="F970" s="15" t="s">
        <v>30</v>
      </c>
      <c r="G970" s="8">
        <f>G971</f>
        <v>0</v>
      </c>
      <c r="H970" s="8">
        <f>H971</f>
        <v>0</v>
      </c>
      <c r="I970" s="8">
        <f>I971</f>
        <v>0</v>
      </c>
      <c r="J970" s="1"/>
    </row>
    <row r="971" spans="1:20" hidden="1">
      <c r="A971" s="82" t="s">
        <v>31</v>
      </c>
      <c r="B971" s="14">
        <v>757</v>
      </c>
      <c r="C971" s="15" t="s">
        <v>43</v>
      </c>
      <c r="D971" s="15" t="s">
        <v>18</v>
      </c>
      <c r="E971" s="15" t="s">
        <v>760</v>
      </c>
      <c r="F971" s="15" t="s">
        <v>32</v>
      </c>
      <c r="G971" s="8"/>
      <c r="H971" s="8"/>
      <c r="I971" s="8"/>
      <c r="J971" s="1"/>
    </row>
    <row r="972" spans="1:20" ht="29.25" hidden="1" customHeight="1">
      <c r="A972" s="135" t="s">
        <v>943</v>
      </c>
      <c r="B972" s="14">
        <v>757</v>
      </c>
      <c r="C972" s="15" t="s">
        <v>43</v>
      </c>
      <c r="D972" s="15" t="s">
        <v>18</v>
      </c>
      <c r="E972" s="15" t="s">
        <v>942</v>
      </c>
      <c r="F972" s="14"/>
      <c r="G972" s="8">
        <f>G973</f>
        <v>0</v>
      </c>
      <c r="H972" s="8">
        <f t="shared" ref="H972:I972" si="293">H973</f>
        <v>0</v>
      </c>
      <c r="I972" s="8">
        <f t="shared" si="293"/>
        <v>0</v>
      </c>
      <c r="J972" s="178"/>
      <c r="K972" s="185"/>
      <c r="L972" s="185"/>
      <c r="M972" s="185"/>
      <c r="N972" s="185"/>
      <c r="O972" s="185"/>
      <c r="P972" s="185"/>
      <c r="Q972" s="185"/>
      <c r="R972" s="185"/>
      <c r="S972" s="1"/>
      <c r="T972" s="1"/>
    </row>
    <row r="973" spans="1:20" ht="49.5" hidden="1" customHeight="1">
      <c r="A973" s="82" t="s">
        <v>29</v>
      </c>
      <c r="B973" s="14">
        <v>757</v>
      </c>
      <c r="C973" s="15" t="s">
        <v>43</v>
      </c>
      <c r="D973" s="15" t="s">
        <v>18</v>
      </c>
      <c r="E973" s="15" t="s">
        <v>942</v>
      </c>
      <c r="F973" s="15" t="s">
        <v>30</v>
      </c>
      <c r="G973" s="8">
        <f>G974</f>
        <v>0</v>
      </c>
      <c r="H973" s="8">
        <f>H974</f>
        <v>0</v>
      </c>
      <c r="I973" s="8">
        <f>I974</f>
        <v>0</v>
      </c>
      <c r="J973" s="178"/>
      <c r="K973" s="185"/>
      <c r="L973" s="185"/>
      <c r="M973" s="185"/>
      <c r="N973" s="185"/>
      <c r="O973" s="185"/>
      <c r="P973" s="185"/>
      <c r="Q973" s="185"/>
      <c r="R973" s="185"/>
      <c r="S973" s="1"/>
      <c r="T973" s="1"/>
    </row>
    <row r="974" spans="1:20" hidden="1">
      <c r="A974" s="82" t="s">
        <v>31</v>
      </c>
      <c r="B974" s="14">
        <v>757</v>
      </c>
      <c r="C974" s="15" t="s">
        <v>43</v>
      </c>
      <c r="D974" s="15" t="s">
        <v>18</v>
      </c>
      <c r="E974" s="15" t="s">
        <v>942</v>
      </c>
      <c r="F974" s="15" t="s">
        <v>32</v>
      </c>
      <c r="G974" s="8"/>
      <c r="H974" s="8">
        <v>0</v>
      </c>
      <c r="I974" s="8">
        <v>0</v>
      </c>
      <c r="J974" s="178"/>
      <c r="K974" s="185"/>
      <c r="L974" s="185"/>
      <c r="M974" s="185"/>
      <c r="N974" s="185"/>
      <c r="O974" s="185"/>
      <c r="P974" s="185"/>
      <c r="Q974" s="185"/>
      <c r="R974" s="185"/>
      <c r="S974" s="1"/>
      <c r="T974" s="1"/>
    </row>
    <row r="975" spans="1:20" ht="29.25" customHeight="1">
      <c r="A975" s="135" t="s">
        <v>943</v>
      </c>
      <c r="B975" s="14">
        <v>757</v>
      </c>
      <c r="C975" s="15" t="s">
        <v>43</v>
      </c>
      <c r="D975" s="15" t="s">
        <v>18</v>
      </c>
      <c r="E975" s="15" t="s">
        <v>942</v>
      </c>
      <c r="F975" s="14"/>
      <c r="G975" s="8">
        <f>G976</f>
        <v>38205.480000000003</v>
      </c>
      <c r="H975" s="8">
        <f t="shared" ref="H975:I975" si="294">H976</f>
        <v>0</v>
      </c>
      <c r="I975" s="8">
        <f t="shared" si="294"/>
        <v>0</v>
      </c>
      <c r="J975" s="178"/>
      <c r="K975" s="185"/>
      <c r="L975" s="185"/>
      <c r="M975" s="185"/>
      <c r="N975" s="185"/>
      <c r="O975" s="185"/>
      <c r="P975" s="185"/>
      <c r="Q975" s="185"/>
      <c r="R975" s="185"/>
      <c r="S975" s="1"/>
      <c r="T975" s="1"/>
    </row>
    <row r="976" spans="1:20" ht="49.5" customHeight="1">
      <c r="A976" s="82" t="s">
        <v>29</v>
      </c>
      <c r="B976" s="14">
        <v>757</v>
      </c>
      <c r="C976" s="15" t="s">
        <v>43</v>
      </c>
      <c r="D976" s="15" t="s">
        <v>18</v>
      </c>
      <c r="E976" s="15" t="s">
        <v>942</v>
      </c>
      <c r="F976" s="15" t="s">
        <v>30</v>
      </c>
      <c r="G976" s="8">
        <f>G977</f>
        <v>38205.480000000003</v>
      </c>
      <c r="H976" s="8">
        <f>H977</f>
        <v>0</v>
      </c>
      <c r="I976" s="8">
        <f>I977</f>
        <v>0</v>
      </c>
      <c r="J976" s="178"/>
      <c r="K976" s="185"/>
      <c r="L976" s="185"/>
      <c r="M976" s="185"/>
      <c r="N976" s="185"/>
      <c r="O976" s="185"/>
      <c r="P976" s="185"/>
      <c r="Q976" s="185"/>
      <c r="R976" s="185"/>
      <c r="S976" s="1"/>
      <c r="T976" s="1"/>
    </row>
    <row r="977" spans="1:20">
      <c r="A977" s="82" t="s">
        <v>31</v>
      </c>
      <c r="B977" s="14">
        <v>757</v>
      </c>
      <c r="C977" s="15" t="s">
        <v>43</v>
      </c>
      <c r="D977" s="15" t="s">
        <v>18</v>
      </c>
      <c r="E977" s="15" t="s">
        <v>942</v>
      </c>
      <c r="F977" s="15" t="s">
        <v>32</v>
      </c>
      <c r="G977" s="8">
        <f>'прил 5,'!G217</f>
        <v>38205.480000000003</v>
      </c>
      <c r="H977" s="8">
        <v>0</v>
      </c>
      <c r="I977" s="8">
        <v>0</v>
      </c>
      <c r="J977" s="178"/>
      <c r="K977" s="185"/>
      <c r="L977" s="185"/>
      <c r="M977" s="185"/>
      <c r="N977" s="185"/>
      <c r="O977" s="185"/>
      <c r="P977" s="185"/>
      <c r="Q977" s="185"/>
      <c r="R977" s="185"/>
      <c r="S977" s="1"/>
      <c r="T977" s="1"/>
    </row>
    <row r="978" spans="1:20">
      <c r="A978" s="82" t="s">
        <v>1094</v>
      </c>
      <c r="B978" s="149">
        <v>757</v>
      </c>
      <c r="C978" s="84" t="s">
        <v>25</v>
      </c>
      <c r="D978" s="84" t="s">
        <v>69</v>
      </c>
      <c r="E978" s="84" t="s">
        <v>1095</v>
      </c>
      <c r="F978" s="84"/>
      <c r="G978" s="87">
        <f>G979</f>
        <v>60000</v>
      </c>
      <c r="H978" s="87">
        <f t="shared" ref="H978:I978" si="295">H979</f>
        <v>0</v>
      </c>
      <c r="I978" s="87">
        <f t="shared" si="295"/>
        <v>0</v>
      </c>
      <c r="J978" s="177"/>
      <c r="K978" s="185"/>
      <c r="L978" s="185"/>
      <c r="M978" s="185"/>
      <c r="N978" s="185"/>
      <c r="O978" s="185"/>
      <c r="P978" s="185"/>
      <c r="Q978" s="185"/>
      <c r="R978" s="185"/>
      <c r="S978" s="1"/>
      <c r="T978" s="1"/>
    </row>
    <row r="979" spans="1:20" ht="26.4">
      <c r="A979" s="82" t="s">
        <v>29</v>
      </c>
      <c r="B979" s="149">
        <v>757</v>
      </c>
      <c r="C979" s="84" t="s">
        <v>25</v>
      </c>
      <c r="D979" s="84" t="s">
        <v>69</v>
      </c>
      <c r="E979" s="84" t="s">
        <v>1095</v>
      </c>
      <c r="F979" s="84" t="s">
        <v>30</v>
      </c>
      <c r="G979" s="87">
        <f>G980</f>
        <v>60000</v>
      </c>
      <c r="H979" s="87">
        <f>H980</f>
        <v>0</v>
      </c>
      <c r="I979" s="87">
        <f>I980</f>
        <v>0</v>
      </c>
      <c r="J979" s="177"/>
      <c r="K979" s="185"/>
      <c r="L979" s="185"/>
      <c r="M979" s="185"/>
      <c r="N979" s="185"/>
      <c r="O979" s="185"/>
      <c r="P979" s="185"/>
      <c r="Q979" s="185"/>
      <c r="R979" s="185"/>
      <c r="S979" s="1"/>
      <c r="T979" s="1"/>
    </row>
    <row r="980" spans="1:20" ht="19.5" customHeight="1">
      <c r="A980" s="82" t="s">
        <v>31</v>
      </c>
      <c r="B980" s="149">
        <v>757</v>
      </c>
      <c r="C980" s="84" t="s">
        <v>25</v>
      </c>
      <c r="D980" s="84" t="s">
        <v>69</v>
      </c>
      <c r="E980" s="84" t="s">
        <v>1095</v>
      </c>
      <c r="F980" s="84" t="s">
        <v>32</v>
      </c>
      <c r="G980" s="87">
        <f>'прил 5,'!G86</f>
        <v>60000</v>
      </c>
      <c r="H980" s="87">
        <f>'прил 5,'!H86</f>
        <v>0</v>
      </c>
      <c r="I980" s="87">
        <f>'прил 5,'!I86</f>
        <v>0</v>
      </c>
      <c r="J980" s="177"/>
      <c r="K980" s="185"/>
      <c r="L980" s="185"/>
      <c r="M980" s="185"/>
      <c r="N980" s="185"/>
      <c r="O980" s="185"/>
      <c r="P980" s="185"/>
      <c r="Q980" s="185"/>
      <c r="R980" s="185"/>
      <c r="S980" s="1"/>
      <c r="T980" s="1"/>
    </row>
    <row r="981" spans="1:20" ht="39.75" hidden="1" customHeight="1">
      <c r="A981" s="143" t="s">
        <v>730</v>
      </c>
      <c r="B981" s="14">
        <v>757</v>
      </c>
      <c r="C981" s="15" t="s">
        <v>43</v>
      </c>
      <c r="D981" s="15" t="s">
        <v>18</v>
      </c>
      <c r="E981" s="15" t="s">
        <v>1007</v>
      </c>
      <c r="F981" s="14"/>
      <c r="G981" s="8">
        <f>G982</f>
        <v>0</v>
      </c>
      <c r="H981" s="8">
        <f t="shared" ref="H981:I981" si="296">H982</f>
        <v>0</v>
      </c>
      <c r="I981" s="8">
        <f t="shared" si="296"/>
        <v>0</v>
      </c>
      <c r="J981" s="1"/>
    </row>
    <row r="982" spans="1:20" ht="49.5" hidden="1" customHeight="1">
      <c r="A982" s="82" t="s">
        <v>29</v>
      </c>
      <c r="B982" s="14">
        <v>757</v>
      </c>
      <c r="C982" s="15" t="s">
        <v>43</v>
      </c>
      <c r="D982" s="15" t="s">
        <v>18</v>
      </c>
      <c r="E982" s="15" t="s">
        <v>1007</v>
      </c>
      <c r="F982" s="15" t="s">
        <v>30</v>
      </c>
      <c r="G982" s="8">
        <f>G983</f>
        <v>0</v>
      </c>
      <c r="H982" s="8">
        <f>H983</f>
        <v>0</v>
      </c>
      <c r="I982" s="8">
        <f>I983</f>
        <v>0</v>
      </c>
      <c r="J982" s="1"/>
    </row>
    <row r="983" spans="1:20" hidden="1">
      <c r="A983" s="82" t="s">
        <v>31</v>
      </c>
      <c r="B983" s="14">
        <v>757</v>
      </c>
      <c r="C983" s="15" t="s">
        <v>43</v>
      </c>
      <c r="D983" s="15" t="s">
        <v>18</v>
      </c>
      <c r="E983" s="15" t="s">
        <v>1007</v>
      </c>
      <c r="F983" s="15" t="s">
        <v>32</v>
      </c>
      <c r="G983" s="8">
        <f>'прил 5,'!G362</f>
        <v>0</v>
      </c>
      <c r="H983" s="8">
        <f>'прил 5,'!H362</f>
        <v>0</v>
      </c>
      <c r="I983" s="8">
        <f>'прил 5,'!I362</f>
        <v>0</v>
      </c>
      <c r="J983" s="1"/>
    </row>
    <row r="984" spans="1:20" s="28" customFormat="1" ht="26.4">
      <c r="A984" s="13" t="s">
        <v>75</v>
      </c>
      <c r="B984" s="14">
        <v>757</v>
      </c>
      <c r="C984" s="15" t="s">
        <v>43</v>
      </c>
      <c r="D984" s="15" t="s">
        <v>53</v>
      </c>
      <c r="E984" s="15" t="s">
        <v>202</v>
      </c>
      <c r="F984" s="15"/>
      <c r="G984" s="93">
        <f>G985+G987+G989</f>
        <v>11534375.199999999</v>
      </c>
      <c r="H984" s="29">
        <f>H985+H987+H989</f>
        <v>11981906.949999999</v>
      </c>
      <c r="I984" s="29">
        <f>I985+I987+I989</f>
        <v>12447339.989999998</v>
      </c>
      <c r="J984" s="109"/>
      <c r="P984" s="109"/>
      <c r="Q984" s="109"/>
      <c r="R984" s="109"/>
      <c r="S984" s="109"/>
      <c r="T984" s="109"/>
    </row>
    <row r="985" spans="1:20" s="32" customFormat="1" ht="52.8">
      <c r="A985" s="16" t="s">
        <v>54</v>
      </c>
      <c r="B985" s="14">
        <v>757</v>
      </c>
      <c r="C985" s="15" t="s">
        <v>43</v>
      </c>
      <c r="D985" s="15" t="s">
        <v>53</v>
      </c>
      <c r="E985" s="15" t="s">
        <v>202</v>
      </c>
      <c r="F985" s="15" t="s">
        <v>57</v>
      </c>
      <c r="G985" s="87">
        <f>G986</f>
        <v>11366214</v>
      </c>
      <c r="H985" s="87">
        <f>H986</f>
        <v>11813745.75</v>
      </c>
      <c r="I985" s="87">
        <f>I986</f>
        <v>12279178.789999999</v>
      </c>
      <c r="J985" s="31"/>
      <c r="P985" s="31"/>
      <c r="Q985" s="31"/>
      <c r="R985" s="31"/>
      <c r="S985" s="31"/>
      <c r="T985" s="31"/>
    </row>
    <row r="986" spans="1:20" s="32" customFormat="1" ht="26.4">
      <c r="A986" s="16" t="s">
        <v>55</v>
      </c>
      <c r="B986" s="14">
        <v>757</v>
      </c>
      <c r="C986" s="15" t="s">
        <v>43</v>
      </c>
      <c r="D986" s="15" t="s">
        <v>53</v>
      </c>
      <c r="E986" s="15" t="s">
        <v>202</v>
      </c>
      <c r="F986" s="15" t="s">
        <v>58</v>
      </c>
      <c r="G986" s="87">
        <f>'прил 5,'!G387</f>
        <v>11366214</v>
      </c>
      <c r="H986" s="87">
        <f>'прил 5,'!H387</f>
        <v>11813745.75</v>
      </c>
      <c r="I986" s="87">
        <f>'прил 5,'!I387</f>
        <v>12279178.789999999</v>
      </c>
      <c r="J986" s="31"/>
      <c r="P986" s="31"/>
      <c r="Q986" s="31"/>
      <c r="R986" s="31"/>
      <c r="S986" s="31"/>
      <c r="T986" s="31"/>
    </row>
    <row r="987" spans="1:20" s="32" customFormat="1" ht="28.5" customHeight="1">
      <c r="A987" s="16" t="s">
        <v>35</v>
      </c>
      <c r="B987" s="14">
        <v>757</v>
      </c>
      <c r="C987" s="15" t="s">
        <v>43</v>
      </c>
      <c r="D987" s="15" t="s">
        <v>53</v>
      </c>
      <c r="E987" s="15" t="s">
        <v>202</v>
      </c>
      <c r="F987" s="15" t="s">
        <v>36</v>
      </c>
      <c r="G987" s="87">
        <f>G988</f>
        <v>168161.2</v>
      </c>
      <c r="H987" s="87">
        <f>H988</f>
        <v>168161.2</v>
      </c>
      <c r="I987" s="87">
        <f>I988</f>
        <v>168161.2</v>
      </c>
      <c r="J987" s="31"/>
      <c r="P987" s="31"/>
      <c r="Q987" s="31"/>
      <c r="R987" s="31"/>
      <c r="S987" s="31"/>
      <c r="T987" s="31"/>
    </row>
    <row r="988" spans="1:20" s="32" customFormat="1" ht="26.4">
      <c r="A988" s="16" t="s">
        <v>37</v>
      </c>
      <c r="B988" s="14">
        <v>757</v>
      </c>
      <c r="C988" s="15" t="s">
        <v>43</v>
      </c>
      <c r="D988" s="15" t="s">
        <v>53</v>
      </c>
      <c r="E988" s="15" t="s">
        <v>202</v>
      </c>
      <c r="F988" s="15" t="s">
        <v>38</v>
      </c>
      <c r="G988" s="87">
        <f>'прил 5,'!G389</f>
        <v>168161.2</v>
      </c>
      <c r="H988" s="87">
        <f>'прил 5,'!H389</f>
        <v>168161.2</v>
      </c>
      <c r="I988" s="87">
        <f>'прил 5,'!I389</f>
        <v>168161.2</v>
      </c>
      <c r="J988" s="31"/>
      <c r="P988" s="31"/>
      <c r="Q988" s="31"/>
      <c r="R988" s="31"/>
      <c r="S988" s="31"/>
      <c r="T988" s="31"/>
    </row>
    <row r="989" spans="1:20" s="32" customFormat="1" hidden="1">
      <c r="A989" s="16" t="s">
        <v>62</v>
      </c>
      <c r="B989" s="14"/>
      <c r="C989" s="15"/>
      <c r="D989" s="15"/>
      <c r="E989" s="15" t="s">
        <v>202</v>
      </c>
      <c r="F989" s="15" t="s">
        <v>63</v>
      </c>
      <c r="G989" s="87">
        <f>G990</f>
        <v>0</v>
      </c>
      <c r="H989" s="87">
        <f>H990</f>
        <v>0</v>
      </c>
      <c r="I989" s="87">
        <f>I990</f>
        <v>0</v>
      </c>
      <c r="J989" s="31"/>
      <c r="P989" s="31"/>
      <c r="Q989" s="31"/>
      <c r="R989" s="31"/>
      <c r="S989" s="31"/>
      <c r="T989" s="31"/>
    </row>
    <row r="990" spans="1:20" hidden="1">
      <c r="A990" s="16" t="s">
        <v>65</v>
      </c>
      <c r="B990" s="14">
        <v>757</v>
      </c>
      <c r="C990" s="15" t="s">
        <v>43</v>
      </c>
      <c r="D990" s="15" t="s">
        <v>53</v>
      </c>
      <c r="E990" s="15" t="s">
        <v>202</v>
      </c>
      <c r="F990" s="15" t="s">
        <v>66</v>
      </c>
      <c r="G990" s="94">
        <f>'прил 5,'!G391</f>
        <v>0</v>
      </c>
      <c r="H990" s="94">
        <f>'прил 5,'!H391</f>
        <v>0</v>
      </c>
      <c r="I990" s="94">
        <f>'прил 5,'!I391</f>
        <v>0</v>
      </c>
    </row>
    <row r="991" spans="1:20" ht="79.2" hidden="1">
      <c r="A991" s="16" t="s">
        <v>392</v>
      </c>
      <c r="B991" s="14">
        <v>757</v>
      </c>
      <c r="C991" s="15" t="s">
        <v>43</v>
      </c>
      <c r="D991" s="15" t="s">
        <v>18</v>
      </c>
      <c r="E991" s="15" t="s">
        <v>391</v>
      </c>
      <c r="F991" s="15"/>
      <c r="G991" s="85">
        <f>G992</f>
        <v>0</v>
      </c>
      <c r="H991" s="85">
        <f>H992</f>
        <v>0</v>
      </c>
      <c r="I991" s="85">
        <f>I992</f>
        <v>0</v>
      </c>
    </row>
    <row r="992" spans="1:20" hidden="1">
      <c r="A992" s="16" t="s">
        <v>31</v>
      </c>
      <c r="B992" s="14">
        <v>757</v>
      </c>
      <c r="C992" s="15" t="s">
        <v>43</v>
      </c>
      <c r="D992" s="15" t="s">
        <v>18</v>
      </c>
      <c r="E992" s="15" t="s">
        <v>391</v>
      </c>
      <c r="F992" s="15" t="s">
        <v>32</v>
      </c>
      <c r="G992" s="85">
        <f>'прил 5,'!G235</f>
        <v>0</v>
      </c>
      <c r="H992" s="85">
        <f>'прил 5,'!H235</f>
        <v>0</v>
      </c>
      <c r="I992" s="85">
        <f>'прил 5,'!I235</f>
        <v>0</v>
      </c>
    </row>
    <row r="993" spans="1:10" ht="45" hidden="1" customHeight="1">
      <c r="A993" s="16" t="s">
        <v>583</v>
      </c>
      <c r="B993" s="15"/>
      <c r="C993" s="15"/>
      <c r="D993" s="15"/>
      <c r="E993" s="15" t="s">
        <v>525</v>
      </c>
      <c r="F993" s="15"/>
      <c r="G993" s="87">
        <f>G994</f>
        <v>0</v>
      </c>
      <c r="H993" s="85">
        <v>0</v>
      </c>
      <c r="I993" s="85">
        <v>0</v>
      </c>
    </row>
    <row r="994" spans="1:10" ht="34.5" hidden="1" customHeight="1">
      <c r="A994" s="16" t="s">
        <v>95</v>
      </c>
      <c r="B994" s="15"/>
      <c r="C994" s="15"/>
      <c r="D994" s="15"/>
      <c r="E994" s="15" t="s">
        <v>525</v>
      </c>
      <c r="F994" s="15" t="s">
        <v>346</v>
      </c>
      <c r="G994" s="87">
        <f>G995</f>
        <v>0</v>
      </c>
      <c r="H994" s="85">
        <v>0</v>
      </c>
      <c r="I994" s="85">
        <v>0</v>
      </c>
    </row>
    <row r="995" spans="1:10" ht="68.25" hidden="1" customHeight="1">
      <c r="A995" s="50" t="s">
        <v>417</v>
      </c>
      <c r="B995" s="15"/>
      <c r="C995" s="15"/>
      <c r="D995" s="15"/>
      <c r="E995" s="15" t="s">
        <v>525</v>
      </c>
      <c r="F995" s="15" t="s">
        <v>416</v>
      </c>
      <c r="G995" s="87">
        <f>'прил 5,'!G158</f>
        <v>0</v>
      </c>
      <c r="H995" s="85">
        <v>0</v>
      </c>
      <c r="I995" s="85">
        <v>0</v>
      </c>
    </row>
    <row r="996" spans="1:10" ht="49.5" hidden="1" customHeight="1">
      <c r="A996" s="50" t="s">
        <v>584</v>
      </c>
      <c r="B996" s="15"/>
      <c r="C996" s="15"/>
      <c r="D996" s="15"/>
      <c r="E996" s="15" t="s">
        <v>526</v>
      </c>
      <c r="F996" s="15"/>
      <c r="G996" s="85">
        <f>G997</f>
        <v>0</v>
      </c>
      <c r="H996" s="85">
        <v>0</v>
      </c>
      <c r="I996" s="85">
        <v>0</v>
      </c>
    </row>
    <row r="997" spans="1:10" ht="39" hidden="1" customHeight="1">
      <c r="A997" s="16" t="s">
        <v>95</v>
      </c>
      <c r="B997" s="15"/>
      <c r="C997" s="15"/>
      <c r="D997" s="15"/>
      <c r="E997" s="15" t="s">
        <v>526</v>
      </c>
      <c r="F997" s="15" t="s">
        <v>346</v>
      </c>
      <c r="G997" s="85">
        <f>G998</f>
        <v>0</v>
      </c>
      <c r="H997" s="85">
        <v>0</v>
      </c>
      <c r="I997" s="85">
        <v>0</v>
      </c>
    </row>
    <row r="998" spans="1:10" ht="50.25" hidden="1" customHeight="1">
      <c r="A998" s="50" t="s">
        <v>417</v>
      </c>
      <c r="B998" s="15"/>
      <c r="C998" s="15"/>
      <c r="D998" s="15"/>
      <c r="E998" s="15" t="s">
        <v>527</v>
      </c>
      <c r="F998" s="15" t="s">
        <v>416</v>
      </c>
      <c r="G998" s="85"/>
      <c r="H998" s="85">
        <v>0</v>
      </c>
      <c r="I998" s="85">
        <v>0</v>
      </c>
    </row>
    <row r="999" spans="1:10" ht="29.25" customHeight="1">
      <c r="A999" s="16" t="s">
        <v>647</v>
      </c>
      <c r="B999" s="15"/>
      <c r="C999" s="15"/>
      <c r="D999" s="15"/>
      <c r="E999" s="15" t="s">
        <v>733</v>
      </c>
      <c r="F999" s="15"/>
      <c r="G999" s="85">
        <f>G1000</f>
        <v>42300</v>
      </c>
      <c r="H999" s="85">
        <f t="shared" ref="H999:I1000" si="297">H1000</f>
        <v>42300</v>
      </c>
      <c r="I999" s="85">
        <f t="shared" si="297"/>
        <v>42300</v>
      </c>
    </row>
    <row r="1000" spans="1:10" ht="18.75" customHeight="1">
      <c r="A1000" s="50" t="s">
        <v>585</v>
      </c>
      <c r="B1000" s="15"/>
      <c r="C1000" s="15"/>
      <c r="D1000" s="15"/>
      <c r="E1000" s="15" t="s">
        <v>733</v>
      </c>
      <c r="F1000" s="15" t="s">
        <v>36</v>
      </c>
      <c r="G1000" s="85">
        <f>G1001</f>
        <v>42300</v>
      </c>
      <c r="H1000" s="85">
        <f t="shared" si="297"/>
        <v>42300</v>
      </c>
      <c r="I1000" s="85">
        <f t="shared" si="297"/>
        <v>42300</v>
      </c>
    </row>
    <row r="1001" spans="1:10" ht="27" customHeight="1">
      <c r="A1001" s="50" t="s">
        <v>37</v>
      </c>
      <c r="B1001" s="15"/>
      <c r="C1001" s="15"/>
      <c r="D1001" s="15"/>
      <c r="E1001" s="15" t="s">
        <v>733</v>
      </c>
      <c r="F1001" s="15" t="s">
        <v>38</v>
      </c>
      <c r="G1001" s="85">
        <f>'прил 5,'!G1316</f>
        <v>42300</v>
      </c>
      <c r="H1001" s="85">
        <f>'прил 5,'!H1316</f>
        <v>42300</v>
      </c>
      <c r="I1001" s="85">
        <f>'прил 5,'!I1316</f>
        <v>42300</v>
      </c>
    </row>
    <row r="1002" spans="1:10" ht="66" hidden="1" customHeight="1">
      <c r="A1002" s="16" t="s">
        <v>524</v>
      </c>
      <c r="B1002" s="14">
        <v>757</v>
      </c>
      <c r="C1002" s="15" t="s">
        <v>25</v>
      </c>
      <c r="D1002" s="15" t="s">
        <v>69</v>
      </c>
      <c r="E1002" s="15" t="s">
        <v>611</v>
      </c>
      <c r="F1002" s="15"/>
      <c r="G1002" s="70">
        <f>G1003</f>
        <v>0</v>
      </c>
      <c r="H1002" s="70">
        <f t="shared" ref="H1002:I1003" si="298">H1003</f>
        <v>0</v>
      </c>
      <c r="I1002" s="87">
        <f t="shared" si="298"/>
        <v>0</v>
      </c>
      <c r="J1002" s="1"/>
    </row>
    <row r="1003" spans="1:10" ht="33.75" hidden="1" customHeight="1">
      <c r="A1003" s="16" t="s">
        <v>29</v>
      </c>
      <c r="B1003" s="14">
        <v>757</v>
      </c>
      <c r="C1003" s="15" t="s">
        <v>25</v>
      </c>
      <c r="D1003" s="15" t="s">
        <v>69</v>
      </c>
      <c r="E1003" s="15" t="s">
        <v>611</v>
      </c>
      <c r="F1003" s="15" t="s">
        <v>30</v>
      </c>
      <c r="G1003" s="70">
        <f>G1004</f>
        <v>0</v>
      </c>
      <c r="H1003" s="70">
        <f t="shared" si="298"/>
        <v>0</v>
      </c>
      <c r="I1003" s="87">
        <f t="shared" si="298"/>
        <v>0</v>
      </c>
      <c r="J1003" s="1"/>
    </row>
    <row r="1004" spans="1:10" ht="27.75" hidden="1" customHeight="1">
      <c r="A1004" s="16" t="s">
        <v>31</v>
      </c>
      <c r="B1004" s="14">
        <v>757</v>
      </c>
      <c r="C1004" s="15" t="s">
        <v>25</v>
      </c>
      <c r="D1004" s="15" t="s">
        <v>69</v>
      </c>
      <c r="E1004" s="15" t="s">
        <v>611</v>
      </c>
      <c r="F1004" s="15" t="s">
        <v>32</v>
      </c>
      <c r="G1004" s="70"/>
      <c r="H1004" s="70"/>
      <c r="I1004" s="87">
        <f>'прил 5,'!I46</f>
        <v>0</v>
      </c>
      <c r="J1004" s="1"/>
    </row>
    <row r="1005" spans="1:10" ht="18" hidden="1" customHeight="1">
      <c r="A1005" s="16" t="s">
        <v>645</v>
      </c>
      <c r="B1005" s="14">
        <v>793</v>
      </c>
      <c r="C1005" s="15" t="s">
        <v>18</v>
      </c>
      <c r="D1005" s="15" t="s">
        <v>22</v>
      </c>
      <c r="E1005" s="15" t="s">
        <v>644</v>
      </c>
      <c r="F1005" s="15"/>
      <c r="G1005" s="70">
        <f>G1006</f>
        <v>0</v>
      </c>
      <c r="H1005" s="70">
        <f t="shared" ref="H1005:I1006" si="299">H1006</f>
        <v>0</v>
      </c>
      <c r="I1005" s="70">
        <f t="shared" si="299"/>
        <v>0</v>
      </c>
      <c r="J1005" s="1"/>
    </row>
    <row r="1006" spans="1:10" ht="19.5" hidden="1" customHeight="1">
      <c r="A1006" s="16" t="s">
        <v>322</v>
      </c>
      <c r="B1006" s="14">
        <v>793</v>
      </c>
      <c r="C1006" s="15" t="s">
        <v>18</v>
      </c>
      <c r="D1006" s="15" t="s">
        <v>22</v>
      </c>
      <c r="E1006" s="15" t="s">
        <v>644</v>
      </c>
      <c r="F1006" s="15" t="s">
        <v>36</v>
      </c>
      <c r="G1006" s="70">
        <f>G1007</f>
        <v>0</v>
      </c>
      <c r="H1006" s="70">
        <f t="shared" si="299"/>
        <v>0</v>
      </c>
      <c r="I1006" s="70">
        <f t="shared" si="299"/>
        <v>0</v>
      </c>
      <c r="J1006" s="1"/>
    </row>
    <row r="1007" spans="1:10" ht="25.5" hidden="1" customHeight="1">
      <c r="A1007" s="16" t="s">
        <v>37</v>
      </c>
      <c r="B1007" s="14">
        <v>793</v>
      </c>
      <c r="C1007" s="15" t="s">
        <v>18</v>
      </c>
      <c r="D1007" s="15" t="s">
        <v>22</v>
      </c>
      <c r="E1007" s="15" t="s">
        <v>644</v>
      </c>
      <c r="F1007" s="15" t="s">
        <v>38</v>
      </c>
      <c r="G1007" s="70">
        <f>'прил 5,'!G1319</f>
        <v>0</v>
      </c>
      <c r="H1007" s="70">
        <f>'прил 5,'!H1319</f>
        <v>0</v>
      </c>
      <c r="I1007" s="70">
        <f>'прил 5,'!I1319</f>
        <v>0</v>
      </c>
      <c r="J1007" s="1"/>
    </row>
    <row r="1008" spans="1:10" ht="81.75" hidden="1" customHeight="1">
      <c r="A1008" s="16" t="s">
        <v>613</v>
      </c>
      <c r="B1008" s="14">
        <v>757</v>
      </c>
      <c r="C1008" s="15" t="s">
        <v>25</v>
      </c>
      <c r="D1008" s="15" t="s">
        <v>69</v>
      </c>
      <c r="E1008" s="15" t="s">
        <v>612</v>
      </c>
      <c r="F1008" s="15"/>
      <c r="G1008" s="70">
        <f>G1009</f>
        <v>0</v>
      </c>
      <c r="H1008" s="70">
        <f t="shared" ref="H1008:I1009" si="300">H1009</f>
        <v>0</v>
      </c>
      <c r="I1008" s="87">
        <f t="shared" si="300"/>
        <v>0</v>
      </c>
      <c r="J1008" s="1"/>
    </row>
    <row r="1009" spans="1:11" ht="47.25" hidden="1" customHeight="1">
      <c r="A1009" s="16" t="s">
        <v>95</v>
      </c>
      <c r="B1009" s="14">
        <v>757</v>
      </c>
      <c r="C1009" s="15" t="s">
        <v>25</v>
      </c>
      <c r="D1009" s="15" t="s">
        <v>69</v>
      </c>
      <c r="E1009" s="15" t="s">
        <v>612</v>
      </c>
      <c r="F1009" s="15" t="s">
        <v>346</v>
      </c>
      <c r="G1009" s="70">
        <f>G1010</f>
        <v>0</v>
      </c>
      <c r="H1009" s="70">
        <f t="shared" si="300"/>
        <v>0</v>
      </c>
      <c r="I1009" s="70">
        <f t="shared" si="300"/>
        <v>0</v>
      </c>
      <c r="J1009" s="1"/>
    </row>
    <row r="1010" spans="1:11" ht="98.25" hidden="1" customHeight="1">
      <c r="A1010" s="50" t="s">
        <v>417</v>
      </c>
      <c r="B1010" s="14">
        <v>757</v>
      </c>
      <c r="C1010" s="15" t="s">
        <v>25</v>
      </c>
      <c r="D1010" s="15" t="s">
        <v>69</v>
      </c>
      <c r="E1010" s="15" t="s">
        <v>612</v>
      </c>
      <c r="F1010" s="15" t="s">
        <v>416</v>
      </c>
      <c r="G1010" s="70"/>
      <c r="H1010" s="70">
        <v>0</v>
      </c>
      <c r="I1010" s="70"/>
      <c r="J1010" s="1"/>
    </row>
    <row r="1011" spans="1:11" ht="19.5" hidden="1" customHeight="1">
      <c r="A1011" s="16" t="s">
        <v>390</v>
      </c>
      <c r="B1011" s="14">
        <v>757</v>
      </c>
      <c r="C1011" s="15" t="s">
        <v>25</v>
      </c>
      <c r="D1011" s="15" t="s">
        <v>69</v>
      </c>
      <c r="E1011" s="15" t="s">
        <v>125</v>
      </c>
      <c r="F1011" s="15"/>
      <c r="G1011" s="87">
        <f>G1012</f>
        <v>0</v>
      </c>
      <c r="H1011" s="85">
        <v>0</v>
      </c>
      <c r="I1011" s="85">
        <v>0</v>
      </c>
      <c r="J1011" s="1"/>
    </row>
    <row r="1012" spans="1:11" ht="39.75" hidden="1" customHeight="1">
      <c r="A1012" s="16" t="s">
        <v>29</v>
      </c>
      <c r="B1012" s="14">
        <v>757</v>
      </c>
      <c r="C1012" s="15" t="s">
        <v>25</v>
      </c>
      <c r="D1012" s="15" t="s">
        <v>69</v>
      </c>
      <c r="E1012" s="15" t="s">
        <v>125</v>
      </c>
      <c r="F1012" s="15" t="s">
        <v>30</v>
      </c>
      <c r="G1012" s="87">
        <f>G1013</f>
        <v>0</v>
      </c>
      <c r="H1012" s="85">
        <v>0</v>
      </c>
      <c r="I1012" s="85">
        <v>0</v>
      </c>
      <c r="J1012" s="1"/>
    </row>
    <row r="1013" spans="1:11" ht="20.25" hidden="1" customHeight="1">
      <c r="A1013" s="16" t="s">
        <v>31</v>
      </c>
      <c r="B1013" s="14">
        <v>757</v>
      </c>
      <c r="C1013" s="15" t="s">
        <v>25</v>
      </c>
      <c r="D1013" s="15" t="s">
        <v>69</v>
      </c>
      <c r="E1013" s="15" t="s">
        <v>125</v>
      </c>
      <c r="F1013" s="15" t="s">
        <v>32</v>
      </c>
      <c r="G1013" s="87">
        <f>'прил 5,'!G55+'прил 5,'!G238</f>
        <v>0</v>
      </c>
      <c r="H1013" s="85">
        <v>0</v>
      </c>
      <c r="I1013" s="85">
        <v>0</v>
      </c>
      <c r="J1013" s="1"/>
    </row>
    <row r="1014" spans="1:11" ht="39" hidden="1" customHeight="1">
      <c r="A1014" s="16" t="s">
        <v>182</v>
      </c>
      <c r="B1014" s="14">
        <v>757</v>
      </c>
      <c r="C1014" s="15" t="s">
        <v>43</v>
      </c>
      <c r="D1014" s="15" t="s">
        <v>18</v>
      </c>
      <c r="E1014" s="15" t="s">
        <v>181</v>
      </c>
      <c r="F1014" s="15"/>
      <c r="G1014" s="87">
        <f>G1015</f>
        <v>0</v>
      </c>
      <c r="H1014" s="70">
        <f t="shared" ref="H1014:I1015" si="301">H1015</f>
        <v>0</v>
      </c>
      <c r="I1014" s="70">
        <f t="shared" si="301"/>
        <v>0</v>
      </c>
      <c r="J1014" s="1"/>
    </row>
    <row r="1015" spans="1:11" ht="39.75" hidden="1" customHeight="1">
      <c r="A1015" s="16" t="s">
        <v>29</v>
      </c>
      <c r="B1015" s="14">
        <v>757</v>
      </c>
      <c r="C1015" s="15" t="s">
        <v>43</v>
      </c>
      <c r="D1015" s="15" t="s">
        <v>18</v>
      </c>
      <c r="E1015" s="15" t="s">
        <v>181</v>
      </c>
      <c r="F1015" s="15" t="s">
        <v>30</v>
      </c>
      <c r="G1015" s="87">
        <f>G1016</f>
        <v>0</v>
      </c>
      <c r="H1015" s="70">
        <f t="shared" si="301"/>
        <v>0</v>
      </c>
      <c r="I1015" s="70">
        <f t="shared" si="301"/>
        <v>0</v>
      </c>
      <c r="J1015" s="1"/>
    </row>
    <row r="1016" spans="1:11" ht="20.25" hidden="1" customHeight="1">
      <c r="A1016" s="16" t="s">
        <v>31</v>
      </c>
      <c r="B1016" s="14">
        <v>757</v>
      </c>
      <c r="C1016" s="15" t="s">
        <v>43</v>
      </c>
      <c r="D1016" s="15" t="s">
        <v>18</v>
      </c>
      <c r="E1016" s="15" t="s">
        <v>181</v>
      </c>
      <c r="F1016" s="15" t="s">
        <v>32</v>
      </c>
      <c r="G1016" s="87">
        <v>0</v>
      </c>
      <c r="H1016" s="70">
        <f>'прил 5,'!H241</f>
        <v>0</v>
      </c>
      <c r="I1016" s="70">
        <v>0</v>
      </c>
      <c r="J1016" s="1"/>
    </row>
    <row r="1017" spans="1:11" ht="87.75" hidden="1" customHeight="1">
      <c r="A1017" s="16" t="s">
        <v>495</v>
      </c>
      <c r="B1017" s="14">
        <v>757</v>
      </c>
      <c r="C1017" s="15" t="s">
        <v>25</v>
      </c>
      <c r="D1017" s="15" t="s">
        <v>69</v>
      </c>
      <c r="E1017" s="15" t="s">
        <v>496</v>
      </c>
      <c r="F1017" s="15"/>
      <c r="G1017" s="87">
        <f>G1018</f>
        <v>0</v>
      </c>
      <c r="H1017" s="70">
        <f t="shared" ref="H1017:K1018" si="302">H1018</f>
        <v>0</v>
      </c>
      <c r="I1017" s="70">
        <f t="shared" si="302"/>
        <v>0</v>
      </c>
      <c r="J1017" s="1"/>
    </row>
    <row r="1018" spans="1:11" ht="45" hidden="1" customHeight="1">
      <c r="A1018" s="16" t="s">
        <v>29</v>
      </c>
      <c r="B1018" s="14">
        <v>757</v>
      </c>
      <c r="C1018" s="15" t="s">
        <v>25</v>
      </c>
      <c r="D1018" s="15" t="s">
        <v>69</v>
      </c>
      <c r="E1018" s="15" t="s">
        <v>496</v>
      </c>
      <c r="F1018" s="15" t="s">
        <v>30</v>
      </c>
      <c r="G1018" s="87">
        <f>G1019</f>
        <v>0</v>
      </c>
      <c r="H1018" s="70">
        <f t="shared" si="302"/>
        <v>0</v>
      </c>
      <c r="I1018" s="70">
        <f t="shared" si="302"/>
        <v>0</v>
      </c>
      <c r="J1018" s="70">
        <f t="shared" si="302"/>
        <v>0</v>
      </c>
      <c r="K1018" s="70">
        <f t="shared" si="302"/>
        <v>0</v>
      </c>
    </row>
    <row r="1019" spans="1:11" ht="19.5" hidden="1" customHeight="1">
      <c r="A1019" s="16" t="s">
        <v>31</v>
      </c>
      <c r="B1019" s="14">
        <v>757</v>
      </c>
      <c r="C1019" s="15" t="s">
        <v>25</v>
      </c>
      <c r="D1019" s="15" t="s">
        <v>69</v>
      </c>
      <c r="E1019" s="15" t="s">
        <v>496</v>
      </c>
      <c r="F1019" s="15" t="s">
        <v>32</v>
      </c>
      <c r="G1019" s="87">
        <v>0</v>
      </c>
      <c r="H1019" s="70">
        <f>'прил 5,'!H58</f>
        <v>0</v>
      </c>
      <c r="I1019" s="70">
        <v>0</v>
      </c>
      <c r="J1019" s="1"/>
    </row>
    <row r="1020" spans="1:11" ht="36" hidden="1" customHeight="1">
      <c r="A1020" s="16" t="s">
        <v>507</v>
      </c>
      <c r="B1020" s="14">
        <v>757</v>
      </c>
      <c r="C1020" s="15" t="s">
        <v>43</v>
      </c>
      <c r="D1020" s="15" t="s">
        <v>18</v>
      </c>
      <c r="E1020" s="15" t="s">
        <v>506</v>
      </c>
      <c r="F1020" s="15"/>
      <c r="G1020" s="87">
        <f>G1021</f>
        <v>0</v>
      </c>
      <c r="H1020" s="70">
        <f t="shared" ref="H1020:K1021" si="303">H1021</f>
        <v>0</v>
      </c>
      <c r="I1020" s="70">
        <f t="shared" si="303"/>
        <v>0</v>
      </c>
      <c r="J1020" s="1"/>
    </row>
    <row r="1021" spans="1:11" ht="45" hidden="1" customHeight="1">
      <c r="A1021" s="16" t="s">
        <v>29</v>
      </c>
      <c r="B1021" s="14">
        <v>757</v>
      </c>
      <c r="C1021" s="15" t="s">
        <v>43</v>
      </c>
      <c r="D1021" s="15" t="s">
        <v>18</v>
      </c>
      <c r="E1021" s="15" t="s">
        <v>506</v>
      </c>
      <c r="F1021" s="15" t="s">
        <v>30</v>
      </c>
      <c r="G1021" s="87">
        <f>G1022</f>
        <v>0</v>
      </c>
      <c r="H1021" s="70">
        <f t="shared" si="303"/>
        <v>0</v>
      </c>
      <c r="I1021" s="70">
        <f t="shared" si="303"/>
        <v>0</v>
      </c>
      <c r="J1021" s="70">
        <f t="shared" si="303"/>
        <v>0</v>
      </c>
      <c r="K1021" s="70">
        <f t="shared" si="303"/>
        <v>0</v>
      </c>
    </row>
    <row r="1022" spans="1:11" ht="19.5" hidden="1" customHeight="1">
      <c r="A1022" s="16" t="s">
        <v>31</v>
      </c>
      <c r="B1022" s="14">
        <v>757</v>
      </c>
      <c r="C1022" s="15" t="s">
        <v>43</v>
      </c>
      <c r="D1022" s="15" t="s">
        <v>18</v>
      </c>
      <c r="E1022" s="15" t="s">
        <v>506</v>
      </c>
      <c r="F1022" s="15" t="s">
        <v>32</v>
      </c>
      <c r="G1022" s="87">
        <v>0</v>
      </c>
      <c r="H1022" s="70">
        <f>'прил 5,'!H263</f>
        <v>0</v>
      </c>
      <c r="I1022" s="70">
        <f>'прил 5,'!I263</f>
        <v>0</v>
      </c>
      <c r="J1022" s="1"/>
    </row>
    <row r="1023" spans="1:11" ht="82.5" hidden="1" customHeight="1">
      <c r="A1023" s="16" t="s">
        <v>559</v>
      </c>
      <c r="B1023" s="14">
        <v>757</v>
      </c>
      <c r="C1023" s="15" t="s">
        <v>43</v>
      </c>
      <c r="D1023" s="15" t="s">
        <v>18</v>
      </c>
      <c r="E1023" s="15" t="s">
        <v>558</v>
      </c>
      <c r="F1023" s="15"/>
      <c r="G1023" s="85">
        <f>G1024+G1029+G1032+G1035</f>
        <v>0</v>
      </c>
      <c r="H1023" s="8">
        <f t="shared" ref="H1023:I1023" si="304">H1024</f>
        <v>0</v>
      </c>
      <c r="I1023" s="8">
        <f t="shared" si="304"/>
        <v>0</v>
      </c>
      <c r="J1023" s="1"/>
    </row>
    <row r="1024" spans="1:11" ht="91.5" hidden="1" customHeight="1">
      <c r="A1024" s="23" t="s">
        <v>557</v>
      </c>
      <c r="B1024" s="14">
        <v>757</v>
      </c>
      <c r="C1024" s="15" t="s">
        <v>43</v>
      </c>
      <c r="D1024" s="15" t="s">
        <v>18</v>
      </c>
      <c r="E1024" s="15" t="s">
        <v>556</v>
      </c>
      <c r="F1024" s="14"/>
      <c r="G1024" s="85">
        <f>G1025+G1027</f>
        <v>0</v>
      </c>
      <c r="H1024" s="85">
        <v>0</v>
      </c>
      <c r="I1024" s="85">
        <v>0</v>
      </c>
      <c r="J1024" s="1"/>
    </row>
    <row r="1025" spans="1:10" ht="26.4" hidden="1">
      <c r="A1025" s="16" t="s">
        <v>29</v>
      </c>
      <c r="B1025" s="14">
        <v>757</v>
      </c>
      <c r="C1025" s="15" t="s">
        <v>43</v>
      </c>
      <c r="D1025" s="15" t="s">
        <v>18</v>
      </c>
      <c r="E1025" s="15" t="s">
        <v>556</v>
      </c>
      <c r="F1025" s="15" t="s">
        <v>30</v>
      </c>
      <c r="G1025" s="85">
        <f>G1026</f>
        <v>0</v>
      </c>
      <c r="H1025" s="8">
        <f>H1026</f>
        <v>0</v>
      </c>
      <c r="I1025" s="8">
        <f>I1026</f>
        <v>0</v>
      </c>
      <c r="J1025" s="1"/>
    </row>
    <row r="1026" spans="1:10" hidden="1">
      <c r="A1026" s="16" t="s">
        <v>31</v>
      </c>
      <c r="B1026" s="14">
        <v>757</v>
      </c>
      <c r="C1026" s="15" t="s">
        <v>43</v>
      </c>
      <c r="D1026" s="15" t="s">
        <v>18</v>
      </c>
      <c r="E1026" s="15" t="s">
        <v>556</v>
      </c>
      <c r="F1026" s="15" t="s">
        <v>32</v>
      </c>
      <c r="G1026" s="85">
        <f>'прил 5,'!G183</f>
        <v>0</v>
      </c>
      <c r="H1026" s="85">
        <v>0</v>
      </c>
      <c r="I1026" s="85">
        <v>0</v>
      </c>
      <c r="J1026" s="1"/>
    </row>
    <row r="1027" spans="1:10" hidden="1">
      <c r="A1027" s="16" t="s">
        <v>155</v>
      </c>
      <c r="B1027" s="14">
        <v>757</v>
      </c>
      <c r="C1027" s="15" t="s">
        <v>43</v>
      </c>
      <c r="D1027" s="15" t="s">
        <v>18</v>
      </c>
      <c r="E1027" s="15" t="s">
        <v>556</v>
      </c>
      <c r="F1027" s="15" t="s">
        <v>156</v>
      </c>
      <c r="G1027" s="85">
        <f>G1028</f>
        <v>0</v>
      </c>
      <c r="H1027" s="85">
        <v>0</v>
      </c>
      <c r="I1027" s="85">
        <v>0</v>
      </c>
      <c r="J1027" s="1"/>
    </row>
    <row r="1028" spans="1:10" hidden="1">
      <c r="A1028" s="16" t="s">
        <v>168</v>
      </c>
      <c r="B1028" s="14">
        <v>757</v>
      </c>
      <c r="C1028" s="15" t="s">
        <v>43</v>
      </c>
      <c r="D1028" s="15" t="s">
        <v>18</v>
      </c>
      <c r="E1028" s="15" t="s">
        <v>556</v>
      </c>
      <c r="F1028" s="15" t="s">
        <v>169</v>
      </c>
      <c r="G1028" s="85">
        <f>'прил 5,'!G185</f>
        <v>0</v>
      </c>
      <c r="H1028" s="85">
        <v>0</v>
      </c>
      <c r="I1028" s="85">
        <v>0</v>
      </c>
      <c r="J1028" s="1"/>
    </row>
    <row r="1029" spans="1:10" ht="91.5" hidden="1" customHeight="1">
      <c r="A1029" s="23" t="s">
        <v>561</v>
      </c>
      <c r="B1029" s="14">
        <v>757</v>
      </c>
      <c r="C1029" s="15" t="s">
        <v>43</v>
      </c>
      <c r="D1029" s="15" t="s">
        <v>18</v>
      </c>
      <c r="E1029" s="15" t="s">
        <v>560</v>
      </c>
      <c r="F1029" s="14"/>
      <c r="G1029" s="85">
        <f>G1030</f>
        <v>0</v>
      </c>
      <c r="H1029" s="85">
        <v>0</v>
      </c>
      <c r="I1029" s="85">
        <v>0</v>
      </c>
      <c r="J1029" s="1"/>
    </row>
    <row r="1030" spans="1:10" ht="26.4" hidden="1">
      <c r="A1030" s="16" t="s">
        <v>29</v>
      </c>
      <c r="B1030" s="14">
        <v>757</v>
      </c>
      <c r="C1030" s="15" t="s">
        <v>43</v>
      </c>
      <c r="D1030" s="15" t="s">
        <v>18</v>
      </c>
      <c r="E1030" s="15" t="s">
        <v>560</v>
      </c>
      <c r="F1030" s="15" t="s">
        <v>30</v>
      </c>
      <c r="G1030" s="85">
        <f>G1031</f>
        <v>0</v>
      </c>
      <c r="H1030" s="8">
        <f>H1031</f>
        <v>0</v>
      </c>
      <c r="I1030" s="8">
        <f>I1031</f>
        <v>0</v>
      </c>
      <c r="J1030" s="1"/>
    </row>
    <row r="1031" spans="1:10" hidden="1">
      <c r="A1031" s="16" t="s">
        <v>31</v>
      </c>
      <c r="B1031" s="14">
        <v>757</v>
      </c>
      <c r="C1031" s="15" t="s">
        <v>43</v>
      </c>
      <c r="D1031" s="15" t="s">
        <v>18</v>
      </c>
      <c r="E1031" s="15" t="s">
        <v>560</v>
      </c>
      <c r="F1031" s="15" t="s">
        <v>32</v>
      </c>
      <c r="G1031" s="85">
        <f>'прил 5,'!G188</f>
        <v>0</v>
      </c>
      <c r="H1031" s="85">
        <v>0</v>
      </c>
      <c r="I1031" s="85">
        <v>0</v>
      </c>
      <c r="J1031" s="1"/>
    </row>
    <row r="1032" spans="1:10" ht="91.5" hidden="1" customHeight="1">
      <c r="A1032" s="23" t="s">
        <v>562</v>
      </c>
      <c r="B1032" s="14">
        <v>757</v>
      </c>
      <c r="C1032" s="15" t="s">
        <v>43</v>
      </c>
      <c r="D1032" s="15" t="s">
        <v>18</v>
      </c>
      <c r="E1032" s="15" t="s">
        <v>563</v>
      </c>
      <c r="F1032" s="14"/>
      <c r="G1032" s="85">
        <f>G1033</f>
        <v>0</v>
      </c>
      <c r="H1032" s="85">
        <v>0</v>
      </c>
      <c r="I1032" s="85">
        <v>0</v>
      </c>
      <c r="J1032" s="1"/>
    </row>
    <row r="1033" spans="1:10" ht="26.4" hidden="1">
      <c r="A1033" s="16" t="s">
        <v>29</v>
      </c>
      <c r="B1033" s="14">
        <v>757</v>
      </c>
      <c r="C1033" s="15" t="s">
        <v>43</v>
      </c>
      <c r="D1033" s="15" t="s">
        <v>18</v>
      </c>
      <c r="E1033" s="15" t="s">
        <v>563</v>
      </c>
      <c r="F1033" s="15" t="s">
        <v>30</v>
      </c>
      <c r="G1033" s="85">
        <f>G1034</f>
        <v>0</v>
      </c>
      <c r="H1033" s="8">
        <f>H1034</f>
        <v>0</v>
      </c>
      <c r="I1033" s="8">
        <f>I1034</f>
        <v>0</v>
      </c>
      <c r="J1033" s="1"/>
    </row>
    <row r="1034" spans="1:10" hidden="1">
      <c r="A1034" s="16" t="s">
        <v>31</v>
      </c>
      <c r="B1034" s="14">
        <v>757</v>
      </c>
      <c r="C1034" s="15" t="s">
        <v>43</v>
      </c>
      <c r="D1034" s="15" t="s">
        <v>18</v>
      </c>
      <c r="E1034" s="15" t="s">
        <v>563</v>
      </c>
      <c r="F1034" s="15" t="s">
        <v>32</v>
      </c>
      <c r="G1034" s="85">
        <f>'прил 5,'!G191</f>
        <v>0</v>
      </c>
      <c r="H1034" s="85">
        <v>0</v>
      </c>
      <c r="I1034" s="85">
        <v>0</v>
      </c>
      <c r="J1034" s="1"/>
    </row>
    <row r="1035" spans="1:10" ht="68.25" hidden="1" customHeight="1">
      <c r="A1035" s="23" t="s">
        <v>565</v>
      </c>
      <c r="B1035" s="14">
        <v>757</v>
      </c>
      <c r="C1035" s="15" t="s">
        <v>43</v>
      </c>
      <c r="D1035" s="15" t="s">
        <v>18</v>
      </c>
      <c r="E1035" s="15" t="s">
        <v>564</v>
      </c>
      <c r="F1035" s="14"/>
      <c r="G1035" s="85">
        <f>G1038+G1036</f>
        <v>0</v>
      </c>
      <c r="H1035" s="85">
        <f t="shared" ref="H1035:I1035" si="305">H1038+H1036</f>
        <v>0</v>
      </c>
      <c r="I1035" s="85">
        <f t="shared" si="305"/>
        <v>0</v>
      </c>
      <c r="J1035" s="1"/>
    </row>
    <row r="1036" spans="1:10" ht="19.5" hidden="1" customHeight="1">
      <c r="A1036" s="130" t="s">
        <v>155</v>
      </c>
      <c r="B1036" s="14">
        <v>757</v>
      </c>
      <c r="C1036" s="15" t="s">
        <v>43</v>
      </c>
      <c r="D1036" s="15" t="s">
        <v>18</v>
      </c>
      <c r="E1036" s="15" t="s">
        <v>564</v>
      </c>
      <c r="F1036" s="14">
        <v>500</v>
      </c>
      <c r="G1036" s="85">
        <f>G1037</f>
        <v>0</v>
      </c>
      <c r="H1036" s="70"/>
      <c r="I1036" s="70"/>
      <c r="J1036" s="1"/>
    </row>
    <row r="1037" spans="1:10" ht="21.75" hidden="1" customHeight="1">
      <c r="A1037" s="130" t="s">
        <v>176</v>
      </c>
      <c r="B1037" s="14">
        <v>757</v>
      </c>
      <c r="C1037" s="15" t="s">
        <v>43</v>
      </c>
      <c r="D1037" s="15" t="s">
        <v>18</v>
      </c>
      <c r="E1037" s="15" t="s">
        <v>564</v>
      </c>
      <c r="F1037" s="14">
        <v>520</v>
      </c>
      <c r="G1037" s="85">
        <f>'прил 5,'!G195</f>
        <v>0</v>
      </c>
      <c r="H1037" s="70"/>
      <c r="I1037" s="70"/>
      <c r="J1037" s="1"/>
    </row>
    <row r="1038" spans="1:10" hidden="1">
      <c r="A1038" s="16" t="s">
        <v>62</v>
      </c>
      <c r="B1038" s="14">
        <v>757</v>
      </c>
      <c r="C1038" s="15" t="s">
        <v>43</v>
      </c>
      <c r="D1038" s="15" t="s">
        <v>18</v>
      </c>
      <c r="E1038" s="15" t="s">
        <v>564</v>
      </c>
      <c r="F1038" s="15" t="s">
        <v>63</v>
      </c>
      <c r="G1038" s="85">
        <f>G1039</f>
        <v>0</v>
      </c>
      <c r="H1038" s="8">
        <f>H1039</f>
        <v>0</v>
      </c>
      <c r="I1038" s="8">
        <f>I1039</f>
        <v>0</v>
      </c>
      <c r="J1038" s="1"/>
    </row>
    <row r="1039" spans="1:10" hidden="1">
      <c r="A1039" s="16" t="s">
        <v>178</v>
      </c>
      <c r="B1039" s="14">
        <v>757</v>
      </c>
      <c r="C1039" s="15" t="s">
        <v>43</v>
      </c>
      <c r="D1039" s="15" t="s">
        <v>18</v>
      </c>
      <c r="E1039" s="15" t="s">
        <v>564</v>
      </c>
      <c r="F1039" s="15" t="s">
        <v>179</v>
      </c>
      <c r="G1039" s="85">
        <f>'прил 5,'!G199</f>
        <v>0</v>
      </c>
      <c r="H1039" s="85">
        <v>0</v>
      </c>
      <c r="I1039" s="85">
        <v>0</v>
      </c>
      <c r="J1039" s="1"/>
    </row>
    <row r="1040" spans="1:10" ht="84" hidden="1" customHeight="1">
      <c r="A1040" s="16" t="s">
        <v>495</v>
      </c>
      <c r="B1040" s="14">
        <v>757</v>
      </c>
      <c r="C1040" s="15" t="s">
        <v>25</v>
      </c>
      <c r="D1040" s="15" t="s">
        <v>69</v>
      </c>
      <c r="E1040" s="15" t="s">
        <v>666</v>
      </c>
      <c r="F1040" s="15"/>
      <c r="G1040" s="70">
        <f>G1041</f>
        <v>0</v>
      </c>
      <c r="H1040" s="70">
        <v>0</v>
      </c>
      <c r="I1040" s="70">
        <v>0</v>
      </c>
      <c r="J1040" s="1"/>
    </row>
    <row r="1041" spans="1:20" ht="60" hidden="1" customHeight="1">
      <c r="A1041" s="16" t="s">
        <v>29</v>
      </c>
      <c r="B1041" s="14">
        <v>757</v>
      </c>
      <c r="C1041" s="15" t="s">
        <v>25</v>
      </c>
      <c r="D1041" s="15" t="s">
        <v>69</v>
      </c>
      <c r="E1041" s="15" t="s">
        <v>666</v>
      </c>
      <c r="F1041" s="15" t="s">
        <v>30</v>
      </c>
      <c r="G1041" s="70">
        <f>G1042</f>
        <v>0</v>
      </c>
      <c r="H1041" s="70">
        <v>0</v>
      </c>
      <c r="I1041" s="70">
        <v>0</v>
      </c>
      <c r="J1041" s="70">
        <f t="shared" ref="J1041:K1041" si="306">J1042</f>
        <v>0</v>
      </c>
      <c r="K1041" s="70">
        <f t="shared" si="306"/>
        <v>0</v>
      </c>
    </row>
    <row r="1042" spans="1:20" ht="60" hidden="1" customHeight="1">
      <c r="A1042" s="16" t="s">
        <v>31</v>
      </c>
      <c r="B1042" s="14">
        <v>757</v>
      </c>
      <c r="C1042" s="15" t="s">
        <v>25</v>
      </c>
      <c r="D1042" s="15" t="s">
        <v>69</v>
      </c>
      <c r="E1042" s="15" t="s">
        <v>666</v>
      </c>
      <c r="F1042" s="15" t="s">
        <v>32</v>
      </c>
      <c r="G1042" s="70"/>
      <c r="H1042" s="70"/>
      <c r="I1042" s="70"/>
      <c r="J1042" s="1"/>
    </row>
    <row r="1043" spans="1:20" s="3" customFormat="1" ht="26.4">
      <c r="A1043" s="82" t="s">
        <v>1092</v>
      </c>
      <c r="B1043" s="149">
        <v>757</v>
      </c>
      <c r="C1043" s="84" t="s">
        <v>25</v>
      </c>
      <c r="D1043" s="84" t="s">
        <v>69</v>
      </c>
      <c r="E1043" s="84" t="s">
        <v>1110</v>
      </c>
      <c r="F1043" s="84"/>
      <c r="G1043" s="87">
        <f t="shared" ref="G1043:I1044" si="307">G1044</f>
        <v>11248630</v>
      </c>
      <c r="H1043" s="87">
        <f t="shared" si="307"/>
        <v>0</v>
      </c>
      <c r="I1043" s="87">
        <f t="shared" si="307"/>
        <v>0</v>
      </c>
      <c r="J1043" s="177"/>
      <c r="K1043" s="198"/>
      <c r="L1043" s="198"/>
      <c r="M1043" s="198"/>
      <c r="N1043" s="198"/>
      <c r="O1043" s="198"/>
      <c r="P1043" s="198"/>
      <c r="Q1043" s="198"/>
      <c r="R1043" s="198"/>
    </row>
    <row r="1044" spans="1:20" s="3" customFormat="1" ht="26.4">
      <c r="A1044" s="82" t="s">
        <v>29</v>
      </c>
      <c r="B1044" s="149">
        <v>757</v>
      </c>
      <c r="C1044" s="84" t="s">
        <v>25</v>
      </c>
      <c r="D1044" s="84" t="s">
        <v>69</v>
      </c>
      <c r="E1044" s="84" t="s">
        <v>1110</v>
      </c>
      <c r="F1044" s="84" t="s">
        <v>30</v>
      </c>
      <c r="G1044" s="87">
        <f t="shared" si="307"/>
        <v>11248630</v>
      </c>
      <c r="H1044" s="87">
        <f t="shared" si="307"/>
        <v>0</v>
      </c>
      <c r="I1044" s="87">
        <f t="shared" si="307"/>
        <v>0</v>
      </c>
      <c r="J1044" s="177"/>
      <c r="K1044" s="198"/>
      <c r="L1044" s="198"/>
      <c r="M1044" s="198"/>
      <c r="N1044" s="198"/>
      <c r="O1044" s="198"/>
      <c r="P1044" s="198"/>
      <c r="Q1044" s="198"/>
      <c r="R1044" s="198"/>
    </row>
    <row r="1045" spans="1:20" s="3" customFormat="1">
      <c r="A1045" s="82" t="s">
        <v>31</v>
      </c>
      <c r="B1045" s="149">
        <v>757</v>
      </c>
      <c r="C1045" s="84" t="s">
        <v>25</v>
      </c>
      <c r="D1045" s="84" t="s">
        <v>69</v>
      </c>
      <c r="E1045" s="84" t="s">
        <v>1110</v>
      </c>
      <c r="F1045" s="84" t="s">
        <v>32</v>
      </c>
      <c r="G1045" s="87">
        <f>'прил 5,'!G89+'прил 5,'!G379</f>
        <v>11248630</v>
      </c>
      <c r="H1045" s="87">
        <v>0</v>
      </c>
      <c r="I1045" s="87">
        <v>0</v>
      </c>
      <c r="J1045" s="177"/>
      <c r="K1045" s="198"/>
      <c r="L1045" s="198"/>
      <c r="M1045" s="198"/>
      <c r="N1045" s="198"/>
      <c r="O1045" s="198"/>
      <c r="P1045" s="198"/>
      <c r="Q1045" s="198"/>
      <c r="R1045" s="198"/>
    </row>
    <row r="1046" spans="1:20" ht="28.5" hidden="1" customHeight="1">
      <c r="A1046" s="16" t="s">
        <v>900</v>
      </c>
      <c r="B1046" s="14">
        <v>757</v>
      </c>
      <c r="C1046" s="15" t="s">
        <v>43</v>
      </c>
      <c r="D1046" s="15" t="s">
        <v>18</v>
      </c>
      <c r="E1046" s="15" t="s">
        <v>899</v>
      </c>
      <c r="F1046" s="15"/>
      <c r="G1046" s="70">
        <f>G1047</f>
        <v>0</v>
      </c>
      <c r="H1046" s="70">
        <f t="shared" ref="H1046:I1046" si="308">H1047</f>
        <v>0</v>
      </c>
      <c r="I1046" s="70">
        <f t="shared" si="308"/>
        <v>0</v>
      </c>
      <c r="J1046" s="1"/>
    </row>
    <row r="1047" spans="1:20" ht="42" hidden="1" customHeight="1">
      <c r="A1047" s="16" t="s">
        <v>29</v>
      </c>
      <c r="B1047" s="14">
        <v>757</v>
      </c>
      <c r="C1047" s="15" t="s">
        <v>43</v>
      </c>
      <c r="D1047" s="15" t="s">
        <v>18</v>
      </c>
      <c r="E1047" s="15" t="s">
        <v>899</v>
      </c>
      <c r="F1047" s="15" t="s">
        <v>30</v>
      </c>
      <c r="G1047" s="70">
        <f>G1048</f>
        <v>0</v>
      </c>
      <c r="H1047" s="70">
        <f t="shared" ref="H1047:I1047" si="309">H1048</f>
        <v>0</v>
      </c>
      <c r="I1047" s="70">
        <f t="shared" si="309"/>
        <v>0</v>
      </c>
      <c r="J1047" s="70">
        <f t="shared" ref="J1047:K1047" si="310">J1048</f>
        <v>0</v>
      </c>
      <c r="K1047" s="70">
        <f t="shared" si="310"/>
        <v>0</v>
      </c>
    </row>
    <row r="1048" spans="1:20" ht="30" hidden="1" customHeight="1">
      <c r="A1048" s="16" t="s">
        <v>31</v>
      </c>
      <c r="B1048" s="14">
        <v>757</v>
      </c>
      <c r="C1048" s="15" t="s">
        <v>43</v>
      </c>
      <c r="D1048" s="15" t="s">
        <v>18</v>
      </c>
      <c r="E1048" s="15" t="s">
        <v>899</v>
      </c>
      <c r="F1048" s="15" t="s">
        <v>32</v>
      </c>
      <c r="G1048" s="70">
        <f>'прил 5,'!G272</f>
        <v>0</v>
      </c>
      <c r="H1048" s="70">
        <f>'прил 5,'!H272</f>
        <v>0</v>
      </c>
      <c r="I1048" s="70">
        <f>'прил 5,'!I272</f>
        <v>0</v>
      </c>
      <c r="J1048" s="1"/>
    </row>
    <row r="1049" spans="1:20" ht="52.5" customHeight="1">
      <c r="A1049" s="104" t="s">
        <v>864</v>
      </c>
      <c r="B1049" s="14">
        <v>757</v>
      </c>
      <c r="C1049" s="15" t="s">
        <v>43</v>
      </c>
      <c r="D1049" s="15" t="s">
        <v>18</v>
      </c>
      <c r="E1049" s="15" t="s">
        <v>669</v>
      </c>
      <c r="F1049" s="15"/>
      <c r="G1049" s="70">
        <f>G1050</f>
        <v>4472402.3899999997</v>
      </c>
      <c r="H1049" s="70">
        <f t="shared" ref="H1049:K1050" si="311">H1050</f>
        <v>0</v>
      </c>
      <c r="I1049" s="70">
        <f t="shared" si="311"/>
        <v>0</v>
      </c>
      <c r="J1049" s="1"/>
    </row>
    <row r="1050" spans="1:20" ht="36" customHeight="1">
      <c r="A1050" s="16" t="s">
        <v>29</v>
      </c>
      <c r="B1050" s="14">
        <v>757</v>
      </c>
      <c r="C1050" s="15" t="s">
        <v>43</v>
      </c>
      <c r="D1050" s="15" t="s">
        <v>18</v>
      </c>
      <c r="E1050" s="15" t="s">
        <v>669</v>
      </c>
      <c r="F1050" s="15" t="s">
        <v>30</v>
      </c>
      <c r="G1050" s="70">
        <f>G1051</f>
        <v>4472402.3899999997</v>
      </c>
      <c r="H1050" s="70">
        <f t="shared" si="311"/>
        <v>0</v>
      </c>
      <c r="I1050" s="70">
        <f t="shared" si="311"/>
        <v>0</v>
      </c>
      <c r="J1050" s="70">
        <f t="shared" si="311"/>
        <v>0</v>
      </c>
      <c r="K1050" s="70">
        <f t="shared" si="311"/>
        <v>0</v>
      </c>
    </row>
    <row r="1051" spans="1:20" ht="26.25" customHeight="1">
      <c r="A1051" s="16" t="s">
        <v>31</v>
      </c>
      <c r="B1051" s="14">
        <v>757</v>
      </c>
      <c r="C1051" s="15" t="s">
        <v>43</v>
      </c>
      <c r="D1051" s="15" t="s">
        <v>18</v>
      </c>
      <c r="E1051" s="15" t="s">
        <v>669</v>
      </c>
      <c r="F1051" s="15" t="s">
        <v>32</v>
      </c>
      <c r="G1051" s="70">
        <f>'прил 5,'!G275</f>
        <v>4472402.3899999997</v>
      </c>
      <c r="H1051" s="70">
        <f>'прил 5,'!H275</f>
        <v>0</v>
      </c>
      <c r="I1051" s="70">
        <f>'прил 5,'!I275</f>
        <v>0</v>
      </c>
      <c r="J1051" s="1"/>
    </row>
    <row r="1052" spans="1:20" ht="84" hidden="1" customHeight="1">
      <c r="A1052" s="16" t="s">
        <v>668</v>
      </c>
      <c r="B1052" s="14">
        <v>757</v>
      </c>
      <c r="C1052" s="15" t="s">
        <v>25</v>
      </c>
      <c r="D1052" s="15" t="s">
        <v>69</v>
      </c>
      <c r="E1052" s="15" t="s">
        <v>667</v>
      </c>
      <c r="F1052" s="15"/>
      <c r="G1052" s="70">
        <f>G1053</f>
        <v>0</v>
      </c>
      <c r="H1052" s="70">
        <f>H1053</f>
        <v>0</v>
      </c>
      <c r="I1052" s="70">
        <f>I1053</f>
        <v>0</v>
      </c>
      <c r="J1052" s="1"/>
    </row>
    <row r="1053" spans="1:20" ht="60" hidden="1" customHeight="1">
      <c r="A1053" s="16" t="s">
        <v>29</v>
      </c>
      <c r="B1053" s="14">
        <v>757</v>
      </c>
      <c r="C1053" s="15" t="s">
        <v>25</v>
      </c>
      <c r="D1053" s="15" t="s">
        <v>69</v>
      </c>
      <c r="E1053" s="15" t="s">
        <v>667</v>
      </c>
      <c r="F1053" s="15" t="s">
        <v>30</v>
      </c>
      <c r="G1053" s="70">
        <f>G1054</f>
        <v>0</v>
      </c>
      <c r="H1053" s="70">
        <f t="shared" ref="H1053:K1053" si="312">H1054</f>
        <v>0</v>
      </c>
      <c r="I1053" s="70">
        <f t="shared" si="312"/>
        <v>0</v>
      </c>
      <c r="J1053" s="70">
        <f t="shared" si="312"/>
        <v>0</v>
      </c>
      <c r="K1053" s="70">
        <f t="shared" si="312"/>
        <v>0</v>
      </c>
    </row>
    <row r="1054" spans="1:20" ht="60" hidden="1" customHeight="1">
      <c r="A1054" s="16" t="s">
        <v>31</v>
      </c>
      <c r="B1054" s="14">
        <v>757</v>
      </c>
      <c r="C1054" s="15" t="s">
        <v>25</v>
      </c>
      <c r="D1054" s="15" t="s">
        <v>69</v>
      </c>
      <c r="E1054" s="15" t="s">
        <v>667</v>
      </c>
      <c r="F1054" s="15" t="s">
        <v>32</v>
      </c>
      <c r="G1054" s="70"/>
      <c r="H1054" s="70"/>
      <c r="I1054" s="70"/>
      <c r="J1054" s="1"/>
    </row>
    <row r="1055" spans="1:20" ht="28.5" hidden="1" customHeight="1">
      <c r="A1055" s="16" t="s">
        <v>906</v>
      </c>
      <c r="B1055" s="14">
        <v>757</v>
      </c>
      <c r="C1055" s="15" t="s">
        <v>43</v>
      </c>
      <c r="D1055" s="15" t="s">
        <v>18</v>
      </c>
      <c r="E1055" s="15" t="s">
        <v>905</v>
      </c>
      <c r="F1055" s="15"/>
      <c r="G1055" s="70">
        <f>G1056</f>
        <v>0</v>
      </c>
      <c r="H1055" s="70">
        <f t="shared" ref="H1055:I1055" si="313">H1056</f>
        <v>0</v>
      </c>
      <c r="I1055" s="70">
        <f t="shared" si="313"/>
        <v>0</v>
      </c>
      <c r="J1055" s="177"/>
      <c r="K1055" s="185"/>
      <c r="L1055" s="185"/>
      <c r="M1055" s="185"/>
      <c r="N1055" s="185"/>
      <c r="O1055" s="185"/>
      <c r="P1055" s="185"/>
      <c r="Q1055" s="185"/>
      <c r="R1055" s="185"/>
      <c r="S1055" s="1"/>
      <c r="T1055" s="1"/>
    </row>
    <row r="1056" spans="1:20" ht="36" hidden="1" customHeight="1">
      <c r="A1056" s="16" t="s">
        <v>907</v>
      </c>
      <c r="B1056" s="14">
        <v>757</v>
      </c>
      <c r="C1056" s="15" t="s">
        <v>43</v>
      </c>
      <c r="D1056" s="15" t="s">
        <v>18</v>
      </c>
      <c r="E1056" s="15" t="s">
        <v>904</v>
      </c>
      <c r="F1056" s="15"/>
      <c r="G1056" s="70">
        <f>G1057</f>
        <v>0</v>
      </c>
      <c r="H1056" s="70">
        <f t="shared" ref="H1056:I1057" si="314">H1057</f>
        <v>0</v>
      </c>
      <c r="I1056" s="70">
        <f t="shared" si="314"/>
        <v>0</v>
      </c>
      <c r="J1056" s="177"/>
      <c r="K1056" s="185"/>
      <c r="L1056" s="185"/>
      <c r="M1056" s="185"/>
      <c r="N1056" s="185"/>
      <c r="O1056" s="185"/>
      <c r="P1056" s="185"/>
      <c r="Q1056" s="185"/>
      <c r="R1056" s="185"/>
      <c r="S1056" s="1"/>
      <c r="T1056" s="1"/>
    </row>
    <row r="1057" spans="1:20" ht="41.25" hidden="1" customHeight="1">
      <c r="A1057" s="16" t="s">
        <v>29</v>
      </c>
      <c r="B1057" s="14">
        <v>757</v>
      </c>
      <c r="C1057" s="15" t="s">
        <v>43</v>
      </c>
      <c r="D1057" s="15" t="s">
        <v>18</v>
      </c>
      <c r="E1057" s="15" t="s">
        <v>904</v>
      </c>
      <c r="F1057" s="15" t="s">
        <v>30</v>
      </c>
      <c r="G1057" s="70">
        <f>G1058</f>
        <v>0</v>
      </c>
      <c r="H1057" s="70">
        <f t="shared" si="314"/>
        <v>0</v>
      </c>
      <c r="I1057" s="70">
        <f t="shared" si="314"/>
        <v>0</v>
      </c>
      <c r="J1057" s="177"/>
      <c r="K1057" s="177"/>
      <c r="L1057" s="177"/>
      <c r="M1057" s="185"/>
      <c r="N1057" s="185"/>
      <c r="O1057" s="185"/>
      <c r="P1057" s="185"/>
      <c r="Q1057" s="185"/>
      <c r="R1057" s="185"/>
      <c r="S1057" s="1"/>
      <c r="T1057" s="1"/>
    </row>
    <row r="1058" spans="1:20" ht="22.5" hidden="1" customHeight="1">
      <c r="A1058" s="16" t="s">
        <v>31</v>
      </c>
      <c r="B1058" s="14">
        <v>757</v>
      </c>
      <c r="C1058" s="15" t="s">
        <v>43</v>
      </c>
      <c r="D1058" s="15" t="s">
        <v>18</v>
      </c>
      <c r="E1058" s="15" t="s">
        <v>904</v>
      </c>
      <c r="F1058" s="15" t="s">
        <v>32</v>
      </c>
      <c r="G1058" s="70">
        <f>'прил 5,'!G279</f>
        <v>0</v>
      </c>
      <c r="H1058" s="70">
        <f>'прил 5,'!H279</f>
        <v>0</v>
      </c>
      <c r="I1058" s="70">
        <f>'прил 5,'!I279</f>
        <v>0</v>
      </c>
      <c r="J1058" s="177"/>
      <c r="K1058" s="185"/>
      <c r="L1058" s="185"/>
      <c r="M1058" s="185"/>
      <c r="N1058" s="185"/>
      <c r="O1058" s="185"/>
      <c r="P1058" s="185"/>
      <c r="Q1058" s="185"/>
      <c r="R1058" s="185"/>
      <c r="S1058" s="1"/>
      <c r="T1058" s="1"/>
    </row>
    <row r="1059" spans="1:20" ht="37.5" customHeight="1">
      <c r="A1059" s="16" t="s">
        <v>182</v>
      </c>
      <c r="B1059" s="14">
        <v>757</v>
      </c>
      <c r="C1059" s="15" t="s">
        <v>43</v>
      </c>
      <c r="D1059" s="15" t="s">
        <v>18</v>
      </c>
      <c r="E1059" s="15" t="s">
        <v>181</v>
      </c>
      <c r="F1059" s="15"/>
      <c r="G1059" s="8">
        <f>G1060</f>
        <v>220600</v>
      </c>
      <c r="H1059" s="8">
        <f t="shared" ref="H1059:I1060" si="315">H1060</f>
        <v>123626.37</v>
      </c>
      <c r="I1059" s="8">
        <f t="shared" si="315"/>
        <v>0</v>
      </c>
      <c r="J1059" s="1"/>
    </row>
    <row r="1060" spans="1:20" ht="26.4">
      <c r="A1060" s="16" t="s">
        <v>29</v>
      </c>
      <c r="B1060" s="14">
        <v>757</v>
      </c>
      <c r="C1060" s="15" t="s">
        <v>43</v>
      </c>
      <c r="D1060" s="15" t="s">
        <v>18</v>
      </c>
      <c r="E1060" s="15" t="s">
        <v>181</v>
      </c>
      <c r="F1060" s="15" t="s">
        <v>30</v>
      </c>
      <c r="G1060" s="8">
        <f>G1061</f>
        <v>220600</v>
      </c>
      <c r="H1060" s="8">
        <f t="shared" si="315"/>
        <v>123626.37</v>
      </c>
      <c r="I1060" s="8">
        <f t="shared" si="315"/>
        <v>0</v>
      </c>
      <c r="J1060" s="1"/>
    </row>
    <row r="1061" spans="1:20">
      <c r="A1061" s="16" t="s">
        <v>31</v>
      </c>
      <c r="B1061" s="14">
        <v>757</v>
      </c>
      <c r="C1061" s="15" t="s">
        <v>43</v>
      </c>
      <c r="D1061" s="15" t="s">
        <v>18</v>
      </c>
      <c r="E1061" s="15" t="s">
        <v>181</v>
      </c>
      <c r="F1061" s="15" t="s">
        <v>32</v>
      </c>
      <c r="G1061" s="8">
        <f>'прил 5,'!G269</f>
        <v>220600</v>
      </c>
      <c r="H1061" s="8">
        <f>'прил 5,'!H269</f>
        <v>123626.37</v>
      </c>
      <c r="I1061" s="8">
        <f>'прил 5,'!I269</f>
        <v>0</v>
      </c>
      <c r="J1061" s="1"/>
    </row>
    <row r="1062" spans="1:20" ht="101.25" hidden="1" customHeight="1">
      <c r="A1062" s="16" t="s">
        <v>270</v>
      </c>
      <c r="B1062" s="14">
        <v>757</v>
      </c>
      <c r="C1062" s="15" t="s">
        <v>25</v>
      </c>
      <c r="D1062" s="15" t="s">
        <v>69</v>
      </c>
      <c r="E1062" s="15" t="s">
        <v>747</v>
      </c>
      <c r="F1062" s="15"/>
      <c r="G1062" s="70">
        <f>G1063</f>
        <v>0</v>
      </c>
      <c r="H1062" s="70">
        <f t="shared" ref="H1062:K1063" si="316">H1063</f>
        <v>0</v>
      </c>
      <c r="I1062" s="70">
        <f t="shared" si="316"/>
        <v>0</v>
      </c>
      <c r="J1062" s="1"/>
    </row>
    <row r="1063" spans="1:20" ht="47.25" hidden="1" customHeight="1">
      <c r="A1063" s="16" t="s">
        <v>29</v>
      </c>
      <c r="B1063" s="14">
        <v>757</v>
      </c>
      <c r="C1063" s="15" t="s">
        <v>25</v>
      </c>
      <c r="D1063" s="15" t="s">
        <v>69</v>
      </c>
      <c r="E1063" s="15" t="s">
        <v>747</v>
      </c>
      <c r="F1063" s="15" t="s">
        <v>30</v>
      </c>
      <c r="G1063" s="70">
        <f>G1064</f>
        <v>0</v>
      </c>
      <c r="H1063" s="70">
        <f t="shared" si="316"/>
        <v>0</v>
      </c>
      <c r="I1063" s="70">
        <f t="shared" si="316"/>
        <v>0</v>
      </c>
      <c r="J1063" s="70">
        <f t="shared" si="316"/>
        <v>0</v>
      </c>
      <c r="K1063" s="70">
        <f t="shared" si="316"/>
        <v>0</v>
      </c>
    </row>
    <row r="1064" spans="1:20" ht="41.25" hidden="1" customHeight="1">
      <c r="A1064" s="16" t="s">
        <v>31</v>
      </c>
      <c r="B1064" s="14">
        <v>757</v>
      </c>
      <c r="C1064" s="15" t="s">
        <v>25</v>
      </c>
      <c r="D1064" s="15" t="s">
        <v>69</v>
      </c>
      <c r="E1064" s="15" t="s">
        <v>747</v>
      </c>
      <c r="F1064" s="15" t="s">
        <v>32</v>
      </c>
      <c r="G1064" s="70"/>
      <c r="H1064" s="70">
        <v>0</v>
      </c>
      <c r="I1064" s="70"/>
      <c r="J1064" s="1"/>
    </row>
    <row r="1065" spans="1:20" s="3" customFormat="1" ht="49.5" hidden="1" customHeight="1">
      <c r="A1065" s="140" t="s">
        <v>864</v>
      </c>
      <c r="B1065" s="14">
        <v>757</v>
      </c>
      <c r="C1065" s="15" t="s">
        <v>43</v>
      </c>
      <c r="D1065" s="15" t="s">
        <v>18</v>
      </c>
      <c r="E1065" s="15" t="s">
        <v>863</v>
      </c>
      <c r="F1065" s="15"/>
      <c r="G1065" s="25">
        <f>G1066</f>
        <v>0</v>
      </c>
      <c r="H1065" s="25">
        <f t="shared" ref="G1065:I1066" si="317">H1066</f>
        <v>0</v>
      </c>
      <c r="I1065" s="25">
        <f t="shared" si="317"/>
        <v>0</v>
      </c>
    </row>
    <row r="1066" spans="1:20" ht="26.4" hidden="1">
      <c r="A1066" s="82" t="s">
        <v>29</v>
      </c>
      <c r="B1066" s="14">
        <v>757</v>
      </c>
      <c r="C1066" s="15" t="s">
        <v>43</v>
      </c>
      <c r="D1066" s="15" t="s">
        <v>18</v>
      </c>
      <c r="E1066" s="15" t="s">
        <v>863</v>
      </c>
      <c r="F1066" s="15" t="s">
        <v>30</v>
      </c>
      <c r="G1066" s="8">
        <f t="shared" si="317"/>
        <v>0</v>
      </c>
      <c r="H1066" s="8">
        <f t="shared" si="317"/>
        <v>0</v>
      </c>
      <c r="I1066" s="8">
        <f t="shared" si="317"/>
        <v>0</v>
      </c>
      <c r="J1066" s="1"/>
      <c r="P1066" s="1"/>
      <c r="Q1066" s="1"/>
      <c r="R1066" s="1"/>
      <c r="S1066" s="1"/>
      <c r="T1066" s="1"/>
    </row>
    <row r="1067" spans="1:20" hidden="1">
      <c r="A1067" s="82" t="s">
        <v>31</v>
      </c>
      <c r="B1067" s="14">
        <v>757</v>
      </c>
      <c r="C1067" s="15" t="s">
        <v>43</v>
      </c>
      <c r="D1067" s="15" t="s">
        <v>18</v>
      </c>
      <c r="E1067" s="15" t="s">
        <v>863</v>
      </c>
      <c r="F1067" s="15" t="s">
        <v>32</v>
      </c>
      <c r="G1067" s="171">
        <v>0</v>
      </c>
      <c r="H1067" s="171"/>
      <c r="I1067" s="171">
        <v>0</v>
      </c>
      <c r="J1067" s="1"/>
      <c r="P1067" s="1"/>
      <c r="Q1067" s="1"/>
      <c r="R1067" s="1"/>
      <c r="S1067" s="1"/>
      <c r="T1067" s="1"/>
    </row>
    <row r="1068" spans="1:20" ht="101.25" hidden="1" customHeight="1">
      <c r="A1068" s="16" t="s">
        <v>270</v>
      </c>
      <c r="B1068" s="14">
        <v>757</v>
      </c>
      <c r="C1068" s="15" t="s">
        <v>25</v>
      </c>
      <c r="D1068" s="15" t="s">
        <v>69</v>
      </c>
      <c r="E1068" s="15" t="s">
        <v>576</v>
      </c>
      <c r="F1068" s="15"/>
      <c r="G1068" s="70">
        <f>G1069+G1072</f>
        <v>0</v>
      </c>
      <c r="H1068" s="70">
        <f t="shared" ref="H1068:K1069" si="318">H1069</f>
        <v>0</v>
      </c>
      <c r="I1068" s="70">
        <f t="shared" si="318"/>
        <v>0</v>
      </c>
      <c r="J1068" s="1"/>
    </row>
    <row r="1069" spans="1:20" ht="47.25" hidden="1" customHeight="1">
      <c r="A1069" s="16" t="s">
        <v>29</v>
      </c>
      <c r="B1069" s="14">
        <v>757</v>
      </c>
      <c r="C1069" s="15" t="s">
        <v>25</v>
      </c>
      <c r="D1069" s="15" t="s">
        <v>69</v>
      </c>
      <c r="E1069" s="15" t="s">
        <v>576</v>
      </c>
      <c r="F1069" s="15" t="s">
        <v>30</v>
      </c>
      <c r="G1069" s="70">
        <f>G1070</f>
        <v>0</v>
      </c>
      <c r="H1069" s="70">
        <f t="shared" si="318"/>
        <v>0</v>
      </c>
      <c r="I1069" s="70">
        <f t="shared" si="318"/>
        <v>0</v>
      </c>
      <c r="J1069" s="70">
        <f t="shared" si="318"/>
        <v>0</v>
      </c>
      <c r="K1069" s="70">
        <f t="shared" si="318"/>
        <v>0</v>
      </c>
    </row>
    <row r="1070" spans="1:20" ht="41.25" hidden="1" customHeight="1">
      <c r="A1070" s="16" t="s">
        <v>31</v>
      </c>
      <c r="B1070" s="14">
        <v>757</v>
      </c>
      <c r="C1070" s="15" t="s">
        <v>25</v>
      </c>
      <c r="D1070" s="15" t="s">
        <v>69</v>
      </c>
      <c r="E1070" s="15" t="s">
        <v>576</v>
      </c>
      <c r="F1070" s="15" t="s">
        <v>32</v>
      </c>
      <c r="G1070" s="70">
        <f>'прил 5,'!G71</f>
        <v>0</v>
      </c>
      <c r="H1070" s="70">
        <f>'прил 5,'!H71</f>
        <v>0</v>
      </c>
      <c r="I1070" s="70">
        <f>'прил 5,'!I71</f>
        <v>0</v>
      </c>
      <c r="J1070" s="1"/>
    </row>
    <row r="1071" spans="1:20" ht="47.25" hidden="1" customHeight="1">
      <c r="A1071" s="82" t="s">
        <v>62</v>
      </c>
      <c r="B1071" s="14">
        <v>757</v>
      </c>
      <c r="C1071" s="15" t="s">
        <v>25</v>
      </c>
      <c r="D1071" s="15" t="s">
        <v>69</v>
      </c>
      <c r="E1071" s="15" t="s">
        <v>576</v>
      </c>
      <c r="F1071" s="15" t="s">
        <v>63</v>
      </c>
      <c r="G1071" s="70">
        <f>G1072</f>
        <v>0</v>
      </c>
      <c r="H1071" s="70">
        <f t="shared" ref="H1071:K1071" si="319">H1072</f>
        <v>0</v>
      </c>
      <c r="I1071" s="70">
        <f t="shared" si="319"/>
        <v>0</v>
      </c>
      <c r="J1071" s="70">
        <f t="shared" si="319"/>
        <v>0</v>
      </c>
      <c r="K1071" s="70">
        <f t="shared" si="319"/>
        <v>0</v>
      </c>
    </row>
    <row r="1072" spans="1:20" ht="41.25" hidden="1" customHeight="1">
      <c r="A1072" s="82" t="s">
        <v>178</v>
      </c>
      <c r="B1072" s="14">
        <v>757</v>
      </c>
      <c r="C1072" s="15" t="s">
        <v>25</v>
      </c>
      <c r="D1072" s="15" t="s">
        <v>69</v>
      </c>
      <c r="E1072" s="15" t="s">
        <v>576</v>
      </c>
      <c r="F1072" s="15" t="s">
        <v>179</v>
      </c>
      <c r="G1072" s="70">
        <f>'прил 5,'!G73</f>
        <v>0</v>
      </c>
      <c r="H1072" s="70">
        <f>'прил 5,'!H73</f>
        <v>0</v>
      </c>
      <c r="I1072" s="70">
        <f>'прил 5,'!I73</f>
        <v>0</v>
      </c>
      <c r="J1072" s="1"/>
    </row>
    <row r="1073" spans="1:20" ht="84" hidden="1" customHeight="1">
      <c r="A1073" s="16" t="s">
        <v>749</v>
      </c>
      <c r="B1073" s="14">
        <v>757</v>
      </c>
      <c r="C1073" s="15" t="s">
        <v>43</v>
      </c>
      <c r="D1073" s="15" t="s">
        <v>18</v>
      </c>
      <c r="E1073" s="15" t="s">
        <v>748</v>
      </c>
      <c r="F1073" s="15"/>
      <c r="G1073" s="70">
        <f>G1074</f>
        <v>0</v>
      </c>
      <c r="H1073" s="70">
        <f t="shared" ref="H1073:K1074" si="320">H1074</f>
        <v>0</v>
      </c>
      <c r="I1073" s="70">
        <f t="shared" si="320"/>
        <v>0</v>
      </c>
      <c r="J1073" s="1"/>
    </row>
    <row r="1074" spans="1:20" ht="60" hidden="1" customHeight="1">
      <c r="A1074" s="82" t="s">
        <v>62</v>
      </c>
      <c r="B1074" s="14">
        <v>757</v>
      </c>
      <c r="C1074" s="15" t="s">
        <v>43</v>
      </c>
      <c r="D1074" s="15" t="s">
        <v>18</v>
      </c>
      <c r="E1074" s="15" t="s">
        <v>806</v>
      </c>
      <c r="F1074" s="15" t="s">
        <v>63</v>
      </c>
      <c r="G1074" s="70">
        <f>G1075</f>
        <v>0</v>
      </c>
      <c r="H1074" s="70">
        <f t="shared" si="320"/>
        <v>0</v>
      </c>
      <c r="I1074" s="70">
        <f t="shared" si="320"/>
        <v>0</v>
      </c>
      <c r="J1074" s="70">
        <f t="shared" si="320"/>
        <v>0</v>
      </c>
      <c r="K1074" s="70">
        <f t="shared" si="320"/>
        <v>0</v>
      </c>
    </row>
    <row r="1075" spans="1:20" ht="60" hidden="1" customHeight="1">
      <c r="A1075" s="82" t="s">
        <v>178</v>
      </c>
      <c r="B1075" s="14">
        <v>757</v>
      </c>
      <c r="C1075" s="15" t="s">
        <v>43</v>
      </c>
      <c r="D1075" s="15" t="s">
        <v>18</v>
      </c>
      <c r="E1075" s="15" t="s">
        <v>748</v>
      </c>
      <c r="F1075" s="15" t="s">
        <v>179</v>
      </c>
      <c r="G1075" s="70">
        <f>'прил 5,'!G282</f>
        <v>0</v>
      </c>
      <c r="H1075" s="70">
        <v>0</v>
      </c>
      <c r="I1075" s="70">
        <v>0</v>
      </c>
      <c r="J1075" s="1"/>
    </row>
    <row r="1076" spans="1:20" ht="84" hidden="1" customHeight="1">
      <c r="A1076" s="16" t="s">
        <v>749</v>
      </c>
      <c r="B1076" s="14">
        <v>757</v>
      </c>
      <c r="C1076" s="15" t="s">
        <v>43</v>
      </c>
      <c r="D1076" s="15" t="s">
        <v>18</v>
      </c>
      <c r="E1076" s="15" t="s">
        <v>558</v>
      </c>
      <c r="F1076" s="15"/>
      <c r="G1076" s="70">
        <f>G1077</f>
        <v>0</v>
      </c>
      <c r="H1076" s="70">
        <f t="shared" ref="H1076:K1077" si="321">H1077</f>
        <v>0</v>
      </c>
      <c r="I1076" s="70">
        <f t="shared" si="321"/>
        <v>0</v>
      </c>
      <c r="J1076" s="1"/>
    </row>
    <row r="1077" spans="1:20" ht="60" hidden="1" customHeight="1">
      <c r="A1077" s="16" t="s">
        <v>29</v>
      </c>
      <c r="B1077" s="14">
        <v>757</v>
      </c>
      <c r="C1077" s="15" t="s">
        <v>43</v>
      </c>
      <c r="D1077" s="15" t="s">
        <v>18</v>
      </c>
      <c r="E1077" s="15" t="s">
        <v>558</v>
      </c>
      <c r="F1077" s="15" t="s">
        <v>30</v>
      </c>
      <c r="G1077" s="70">
        <f>G1078</f>
        <v>0</v>
      </c>
      <c r="H1077" s="70">
        <f t="shared" si="321"/>
        <v>0</v>
      </c>
      <c r="I1077" s="70">
        <f t="shared" si="321"/>
        <v>0</v>
      </c>
      <c r="J1077" s="70">
        <f t="shared" si="321"/>
        <v>0</v>
      </c>
      <c r="K1077" s="70">
        <f t="shared" si="321"/>
        <v>0</v>
      </c>
    </row>
    <row r="1078" spans="1:20" ht="60" hidden="1" customHeight="1">
      <c r="A1078" s="16" t="s">
        <v>31</v>
      </c>
      <c r="B1078" s="14">
        <v>757</v>
      </c>
      <c r="C1078" s="15" t="s">
        <v>43</v>
      </c>
      <c r="D1078" s="15" t="s">
        <v>18</v>
      </c>
      <c r="E1078" s="15" t="s">
        <v>558</v>
      </c>
      <c r="F1078" s="15" t="s">
        <v>32</v>
      </c>
      <c r="G1078" s="70">
        <f>'прил 5,'!G285</f>
        <v>0</v>
      </c>
      <c r="H1078" s="70">
        <v>0</v>
      </c>
      <c r="I1078" s="70">
        <v>0</v>
      </c>
      <c r="J1078" s="1"/>
    </row>
    <row r="1079" spans="1:20" ht="27.75" hidden="1" customHeight="1">
      <c r="A1079" s="82" t="s">
        <v>897</v>
      </c>
      <c r="B1079" s="14">
        <v>757</v>
      </c>
      <c r="C1079" s="15" t="s">
        <v>43</v>
      </c>
      <c r="D1079" s="15" t="s">
        <v>18</v>
      </c>
      <c r="E1079" s="15" t="s">
        <v>898</v>
      </c>
      <c r="F1079" s="15"/>
      <c r="G1079" s="8">
        <f>G1080</f>
        <v>0</v>
      </c>
      <c r="H1079" s="8">
        <f t="shared" ref="H1079:I1079" si="322">H1080</f>
        <v>0</v>
      </c>
      <c r="I1079" s="8">
        <f t="shared" si="322"/>
        <v>0</v>
      </c>
      <c r="J1079" s="178"/>
      <c r="K1079" s="90"/>
      <c r="L1079" s="90"/>
      <c r="M1079" s="90"/>
      <c r="N1079" s="90"/>
      <c r="P1079" s="1"/>
      <c r="Q1079" s="1"/>
      <c r="R1079" s="1"/>
      <c r="S1079" s="1"/>
      <c r="T1079" s="1"/>
    </row>
    <row r="1080" spans="1:20" s="3" customFormat="1" ht="22.5" hidden="1" customHeight="1">
      <c r="A1080" s="140" t="s">
        <v>865</v>
      </c>
      <c r="B1080" s="14">
        <v>757</v>
      </c>
      <c r="C1080" s="15" t="s">
        <v>43</v>
      </c>
      <c r="D1080" s="15" t="s">
        <v>18</v>
      </c>
      <c r="E1080" s="15" t="s">
        <v>896</v>
      </c>
      <c r="F1080" s="15"/>
      <c r="G1080" s="25">
        <f>G1081</f>
        <v>0</v>
      </c>
      <c r="H1080" s="25">
        <f t="shared" ref="G1080:I1081" si="323">H1081</f>
        <v>0</v>
      </c>
      <c r="I1080" s="25">
        <f t="shared" si="323"/>
        <v>0</v>
      </c>
    </row>
    <row r="1081" spans="1:20" ht="26.4" hidden="1">
      <c r="A1081" s="82" t="s">
        <v>29</v>
      </c>
      <c r="B1081" s="14">
        <v>757</v>
      </c>
      <c r="C1081" s="15" t="s">
        <v>43</v>
      </c>
      <c r="D1081" s="15" t="s">
        <v>18</v>
      </c>
      <c r="E1081" s="15" t="s">
        <v>896</v>
      </c>
      <c r="F1081" s="15" t="s">
        <v>30</v>
      </c>
      <c r="G1081" s="8">
        <f t="shared" si="323"/>
        <v>0</v>
      </c>
      <c r="H1081" s="8">
        <f t="shared" si="323"/>
        <v>0</v>
      </c>
      <c r="I1081" s="8">
        <f t="shared" si="323"/>
        <v>0</v>
      </c>
      <c r="J1081" s="1"/>
      <c r="P1081" s="1"/>
      <c r="Q1081" s="1"/>
      <c r="R1081" s="1"/>
      <c r="S1081" s="1"/>
      <c r="T1081" s="1"/>
    </row>
    <row r="1082" spans="1:20" hidden="1">
      <c r="A1082" s="82" t="s">
        <v>31</v>
      </c>
      <c r="B1082" s="14">
        <v>757</v>
      </c>
      <c r="C1082" s="15" t="s">
        <v>43</v>
      </c>
      <c r="D1082" s="15" t="s">
        <v>18</v>
      </c>
      <c r="E1082" s="15" t="s">
        <v>896</v>
      </c>
      <c r="F1082" s="15" t="s">
        <v>32</v>
      </c>
      <c r="G1082" s="8">
        <f>'прил 5,'!G227</f>
        <v>0</v>
      </c>
      <c r="H1082" s="8">
        <v>0</v>
      </c>
      <c r="I1082" s="8">
        <v>0</v>
      </c>
      <c r="J1082" s="1"/>
      <c r="P1082" s="1"/>
      <c r="Q1082" s="1"/>
      <c r="R1082" s="1"/>
      <c r="S1082" s="1"/>
      <c r="T1082" s="1"/>
    </row>
    <row r="1083" spans="1:20" s="76" customFormat="1" ht="36.75" customHeight="1">
      <c r="A1083" s="355" t="s">
        <v>1172</v>
      </c>
      <c r="B1083" s="35">
        <v>757</v>
      </c>
      <c r="C1083" s="36" t="s">
        <v>71</v>
      </c>
      <c r="D1083" s="36" t="s">
        <v>27</v>
      </c>
      <c r="E1083" s="36" t="s">
        <v>193</v>
      </c>
      <c r="F1083" s="36"/>
      <c r="G1083" s="71">
        <f>G1084+G1087+G1090+G1093+G1102+G1107+G1096+G1099</f>
        <v>550000</v>
      </c>
      <c r="H1083" s="71">
        <f t="shared" ref="H1083:I1083" si="324">H1084+H1087+H1090+H1093+H1102+H1107+H1096</f>
        <v>550000</v>
      </c>
      <c r="I1083" s="71">
        <f t="shared" si="324"/>
        <v>550000</v>
      </c>
      <c r="J1083" s="236">
        <v>18813863</v>
      </c>
      <c r="P1083" s="236"/>
      <c r="Q1083" s="236"/>
      <c r="R1083" s="236"/>
      <c r="S1083" s="236"/>
      <c r="T1083" s="236"/>
    </row>
    <row r="1084" spans="1:20" s="28" customFormat="1" ht="27.75" customHeight="1">
      <c r="A1084" s="37" t="s">
        <v>72</v>
      </c>
      <c r="B1084" s="14">
        <v>757</v>
      </c>
      <c r="C1084" s="15" t="s">
        <v>71</v>
      </c>
      <c r="D1084" s="15" t="s">
        <v>27</v>
      </c>
      <c r="E1084" s="15" t="s">
        <v>204</v>
      </c>
      <c r="F1084" s="15"/>
      <c r="G1084" s="70">
        <f t="shared" ref="G1084:I1085" si="325">G1085</f>
        <v>550000</v>
      </c>
      <c r="H1084" s="70">
        <f t="shared" si="325"/>
        <v>550000</v>
      </c>
      <c r="I1084" s="70">
        <f t="shared" si="325"/>
        <v>550000</v>
      </c>
      <c r="J1084" s="109">
        <v>419925</v>
      </c>
      <c r="P1084" s="109"/>
      <c r="Q1084" s="109"/>
      <c r="R1084" s="109"/>
      <c r="S1084" s="109"/>
      <c r="T1084" s="109"/>
    </row>
    <row r="1085" spans="1:20" s="32" customFormat="1" ht="28.5" customHeight="1">
      <c r="A1085" s="16" t="s">
        <v>35</v>
      </c>
      <c r="B1085" s="14">
        <v>757</v>
      </c>
      <c r="C1085" s="15" t="s">
        <v>71</v>
      </c>
      <c r="D1085" s="15" t="s">
        <v>27</v>
      </c>
      <c r="E1085" s="15" t="s">
        <v>204</v>
      </c>
      <c r="F1085" s="15" t="s">
        <v>36</v>
      </c>
      <c r="G1085" s="70">
        <f t="shared" si="325"/>
        <v>550000</v>
      </c>
      <c r="H1085" s="70">
        <f t="shared" si="325"/>
        <v>550000</v>
      </c>
      <c r="I1085" s="70">
        <f t="shared" si="325"/>
        <v>550000</v>
      </c>
      <c r="J1085" s="31">
        <f>SUM(J1083:J1084)</f>
        <v>19233788</v>
      </c>
      <c r="P1085" s="31"/>
      <c r="Q1085" s="31"/>
      <c r="R1085" s="31"/>
      <c r="S1085" s="31"/>
      <c r="T1085" s="31"/>
    </row>
    <row r="1086" spans="1:20" s="32" customFormat="1" ht="26.4">
      <c r="A1086" s="16" t="s">
        <v>37</v>
      </c>
      <c r="B1086" s="14">
        <v>757</v>
      </c>
      <c r="C1086" s="15" t="s">
        <v>71</v>
      </c>
      <c r="D1086" s="15" t="s">
        <v>27</v>
      </c>
      <c r="E1086" s="15" t="s">
        <v>204</v>
      </c>
      <c r="F1086" s="15" t="s">
        <v>38</v>
      </c>
      <c r="G1086" s="70">
        <f>'прил 5,'!G418+'прил 5,'!G1981+'прил 5,'!G446</f>
        <v>550000</v>
      </c>
      <c r="H1086" s="70">
        <f>'прил 5,'!H418+'прил 5,'!H1981+'прил 5,'!H446</f>
        <v>550000</v>
      </c>
      <c r="I1086" s="70">
        <f>'прил 5,'!I418+'прил 5,'!I1981+'прил 5,'!I446</f>
        <v>550000</v>
      </c>
      <c r="J1086" s="31"/>
      <c r="P1086" s="31"/>
      <c r="Q1086" s="31"/>
      <c r="R1086" s="31"/>
      <c r="S1086" s="31"/>
      <c r="T1086" s="31"/>
    </row>
    <row r="1087" spans="1:20" ht="46.5" hidden="1" customHeight="1">
      <c r="A1087" s="16" t="s">
        <v>111</v>
      </c>
      <c r="B1087" s="14">
        <v>757</v>
      </c>
      <c r="C1087" s="15" t="s">
        <v>25</v>
      </c>
      <c r="D1087" s="15" t="s">
        <v>27</v>
      </c>
      <c r="E1087" s="15" t="s">
        <v>194</v>
      </c>
      <c r="F1087" s="14"/>
      <c r="G1087" s="70">
        <f t="shared" ref="G1087:I1088" si="326">G1088</f>
        <v>0</v>
      </c>
      <c r="H1087" s="70">
        <f t="shared" si="326"/>
        <v>0</v>
      </c>
      <c r="I1087" s="70">
        <f t="shared" si="326"/>
        <v>0</v>
      </c>
    </row>
    <row r="1088" spans="1:20" ht="26.4" hidden="1">
      <c r="A1088" s="16" t="s">
        <v>29</v>
      </c>
      <c r="B1088" s="14">
        <v>757</v>
      </c>
      <c r="C1088" s="15" t="s">
        <v>25</v>
      </c>
      <c r="D1088" s="15" t="s">
        <v>27</v>
      </c>
      <c r="E1088" s="15" t="s">
        <v>194</v>
      </c>
      <c r="F1088" s="14">
        <v>600</v>
      </c>
      <c r="G1088" s="70">
        <f t="shared" si="326"/>
        <v>0</v>
      </c>
      <c r="H1088" s="70">
        <f t="shared" si="326"/>
        <v>0</v>
      </c>
      <c r="I1088" s="70">
        <f t="shared" si="326"/>
        <v>0</v>
      </c>
    </row>
    <row r="1089" spans="1:20" hidden="1">
      <c r="A1089" s="16" t="s">
        <v>31</v>
      </c>
      <c r="B1089" s="14">
        <v>757</v>
      </c>
      <c r="C1089" s="15" t="s">
        <v>25</v>
      </c>
      <c r="D1089" s="15" t="s">
        <v>27</v>
      </c>
      <c r="E1089" s="15" t="s">
        <v>194</v>
      </c>
      <c r="F1089" s="14">
        <v>610</v>
      </c>
      <c r="G1089" s="70">
        <f>'прил 5,'!G404</f>
        <v>0</v>
      </c>
      <c r="H1089" s="70">
        <f>'прил 5,'!H404</f>
        <v>0</v>
      </c>
      <c r="I1089" s="70">
        <f>'прил 5,'!I404</f>
        <v>0</v>
      </c>
    </row>
    <row r="1090" spans="1:20" ht="36" hidden="1" customHeight="1">
      <c r="A1090" s="16" t="s">
        <v>601</v>
      </c>
      <c r="B1090" s="15" t="s">
        <v>93</v>
      </c>
      <c r="C1090" s="15" t="s">
        <v>25</v>
      </c>
      <c r="D1090" s="15" t="s">
        <v>69</v>
      </c>
      <c r="E1090" s="15" t="s">
        <v>530</v>
      </c>
      <c r="F1090" s="15"/>
      <c r="G1090" s="70">
        <f t="shared" ref="G1090:I1091" si="327">G1091</f>
        <v>0</v>
      </c>
      <c r="H1090" s="70">
        <f t="shared" si="327"/>
        <v>0</v>
      </c>
      <c r="I1090" s="70">
        <f t="shared" si="327"/>
        <v>0</v>
      </c>
      <c r="J1090" s="1"/>
    </row>
    <row r="1091" spans="1:20" ht="26.4" hidden="1">
      <c r="A1091" s="16" t="s">
        <v>29</v>
      </c>
      <c r="B1091" s="15" t="s">
        <v>93</v>
      </c>
      <c r="C1091" s="15" t="s">
        <v>25</v>
      </c>
      <c r="D1091" s="15" t="s">
        <v>69</v>
      </c>
      <c r="E1091" s="15" t="s">
        <v>530</v>
      </c>
      <c r="F1091" s="15" t="s">
        <v>30</v>
      </c>
      <c r="G1091" s="70">
        <f t="shared" si="327"/>
        <v>0</v>
      </c>
      <c r="H1091" s="70">
        <f t="shared" si="327"/>
        <v>0</v>
      </c>
      <c r="I1091" s="70">
        <f t="shared" si="327"/>
        <v>0</v>
      </c>
      <c r="J1091" s="1"/>
    </row>
    <row r="1092" spans="1:20" ht="19.5" hidden="1" customHeight="1">
      <c r="A1092" s="16" t="s">
        <v>31</v>
      </c>
      <c r="B1092" s="15" t="s">
        <v>93</v>
      </c>
      <c r="C1092" s="15" t="s">
        <v>25</v>
      </c>
      <c r="D1092" s="15" t="s">
        <v>69</v>
      </c>
      <c r="E1092" s="15" t="s">
        <v>530</v>
      </c>
      <c r="F1092" s="15" t="s">
        <v>32</v>
      </c>
      <c r="G1092" s="70">
        <f>'прил 5,'!G935+'прил 5,'!G406</f>
        <v>0</v>
      </c>
      <c r="H1092" s="70">
        <f>'прил 5,'!H935+'прил 5,'!H406</f>
        <v>0</v>
      </c>
      <c r="I1092" s="70">
        <f>'прил 5,'!I935+'прил 5,'!I406</f>
        <v>0</v>
      </c>
      <c r="J1092" s="1"/>
    </row>
    <row r="1093" spans="1:20" s="32" customFormat="1" ht="65.25" hidden="1" customHeight="1">
      <c r="A1093" s="16" t="s">
        <v>598</v>
      </c>
      <c r="B1093" s="14">
        <v>757</v>
      </c>
      <c r="C1093" s="15" t="s">
        <v>71</v>
      </c>
      <c r="D1093" s="15" t="s">
        <v>18</v>
      </c>
      <c r="E1093" s="15" t="s">
        <v>597</v>
      </c>
      <c r="F1093" s="15"/>
      <c r="G1093" s="70">
        <f>G1094</f>
        <v>0</v>
      </c>
      <c r="H1093" s="70"/>
      <c r="I1093" s="70"/>
      <c r="P1093" s="31"/>
      <c r="Q1093" s="31"/>
      <c r="R1093" s="31"/>
      <c r="S1093" s="31"/>
      <c r="T1093" s="31"/>
    </row>
    <row r="1094" spans="1:20" s="32" customFormat="1" ht="25.5" hidden="1" customHeight="1">
      <c r="A1094" s="16" t="s">
        <v>29</v>
      </c>
      <c r="B1094" s="14">
        <v>757</v>
      </c>
      <c r="C1094" s="15" t="s">
        <v>71</v>
      </c>
      <c r="D1094" s="15" t="s">
        <v>18</v>
      </c>
      <c r="E1094" s="15" t="s">
        <v>597</v>
      </c>
      <c r="F1094" s="15" t="s">
        <v>30</v>
      </c>
      <c r="G1094" s="70">
        <f>G1095</f>
        <v>0</v>
      </c>
      <c r="H1094" s="70">
        <v>0</v>
      </c>
      <c r="I1094" s="70">
        <v>0</v>
      </c>
      <c r="P1094" s="31"/>
      <c r="Q1094" s="31"/>
      <c r="R1094" s="31"/>
      <c r="S1094" s="31"/>
      <c r="T1094" s="31"/>
    </row>
    <row r="1095" spans="1:20" s="32" customFormat="1" ht="17.25" hidden="1" customHeight="1">
      <c r="A1095" s="16" t="s">
        <v>31</v>
      </c>
      <c r="B1095" s="14">
        <v>757</v>
      </c>
      <c r="C1095" s="15" t="s">
        <v>71</v>
      </c>
      <c r="D1095" s="15" t="s">
        <v>18</v>
      </c>
      <c r="E1095" s="15" t="s">
        <v>597</v>
      </c>
      <c r="F1095" s="15" t="s">
        <v>32</v>
      </c>
      <c r="G1095" s="70">
        <f>'прил 5,'!G409</f>
        <v>0</v>
      </c>
      <c r="H1095" s="70">
        <f>'прил 5,'!H409</f>
        <v>0</v>
      </c>
      <c r="I1095" s="70">
        <f>'прил 5,'!I409</f>
        <v>0</v>
      </c>
      <c r="P1095" s="31"/>
      <c r="Q1095" s="31"/>
      <c r="R1095" s="31"/>
      <c r="S1095" s="31"/>
      <c r="T1095" s="31"/>
    </row>
    <row r="1096" spans="1:20" s="28" customFormat="1" ht="60.75" hidden="1" customHeight="1">
      <c r="A1096" s="37" t="s">
        <v>949</v>
      </c>
      <c r="B1096" s="14">
        <v>793</v>
      </c>
      <c r="C1096" s="15" t="s">
        <v>71</v>
      </c>
      <c r="D1096" s="15" t="s">
        <v>27</v>
      </c>
      <c r="E1096" s="15" t="s">
        <v>928</v>
      </c>
      <c r="F1096" s="15"/>
      <c r="G1096" s="70">
        <f>G1097</f>
        <v>0</v>
      </c>
      <c r="H1096" s="70">
        <f t="shared" ref="H1096:I1096" si="328">H1097</f>
        <v>0</v>
      </c>
      <c r="I1096" s="70">
        <f t="shared" si="328"/>
        <v>0</v>
      </c>
      <c r="P1096" s="109"/>
      <c r="Q1096" s="109"/>
      <c r="R1096" s="109"/>
      <c r="S1096" s="109"/>
      <c r="T1096" s="109"/>
    </row>
    <row r="1097" spans="1:20" s="32" customFormat="1" ht="28.5" hidden="1" customHeight="1">
      <c r="A1097" s="16" t="s">
        <v>29</v>
      </c>
      <c r="B1097" s="14">
        <v>793</v>
      </c>
      <c r="C1097" s="15" t="s">
        <v>71</v>
      </c>
      <c r="D1097" s="15" t="s">
        <v>27</v>
      </c>
      <c r="E1097" s="15" t="s">
        <v>928</v>
      </c>
      <c r="F1097" s="15" t="s">
        <v>30</v>
      </c>
      <c r="G1097" s="70">
        <f>G1098</f>
        <v>0</v>
      </c>
      <c r="H1097" s="70">
        <f>H1098</f>
        <v>0</v>
      </c>
      <c r="I1097" s="70">
        <f>I1098</f>
        <v>0</v>
      </c>
      <c r="P1097" s="31"/>
      <c r="Q1097" s="31"/>
      <c r="R1097" s="31"/>
      <c r="S1097" s="31"/>
      <c r="T1097" s="31"/>
    </row>
    <row r="1098" spans="1:20" s="32" customFormat="1" hidden="1">
      <c r="A1098" s="16" t="s">
        <v>31</v>
      </c>
      <c r="B1098" s="14">
        <v>793</v>
      </c>
      <c r="C1098" s="15" t="s">
        <v>71</v>
      </c>
      <c r="D1098" s="15" t="s">
        <v>27</v>
      </c>
      <c r="E1098" s="15" t="s">
        <v>928</v>
      </c>
      <c r="F1098" s="15" t="s">
        <v>32</v>
      </c>
      <c r="G1098" s="70">
        <f>'прил 5,'!G857</f>
        <v>0</v>
      </c>
      <c r="H1098" s="70">
        <f>'прил 5,'!H1984+'прил 5,'!H1127+'прил 5,'!H977</f>
        <v>0</v>
      </c>
      <c r="I1098" s="70">
        <f>'прил 5,'!I1984+'прил 5,'!I1127+'прил 5,'!I977</f>
        <v>0</v>
      </c>
      <c r="J1098" s="31">
        <f>J1105-G1105</f>
        <v>0</v>
      </c>
      <c r="P1098" s="31"/>
      <c r="Q1098" s="31"/>
      <c r="R1098" s="31"/>
      <c r="S1098" s="31"/>
      <c r="T1098" s="31"/>
    </row>
    <row r="1099" spans="1:20" s="28" customFormat="1" ht="31.5" hidden="1" customHeight="1">
      <c r="A1099" s="37" t="s">
        <v>601</v>
      </c>
      <c r="B1099" s="14">
        <v>793</v>
      </c>
      <c r="C1099" s="15" t="s">
        <v>71</v>
      </c>
      <c r="D1099" s="15" t="s">
        <v>27</v>
      </c>
      <c r="E1099" s="15" t="s">
        <v>530</v>
      </c>
      <c r="F1099" s="15"/>
      <c r="G1099" s="70">
        <f>G1100</f>
        <v>0</v>
      </c>
      <c r="H1099" s="70">
        <f t="shared" ref="H1099:I1099" si="329">H1100</f>
        <v>0</v>
      </c>
      <c r="I1099" s="70">
        <f t="shared" si="329"/>
        <v>0</v>
      </c>
      <c r="P1099" s="109"/>
      <c r="Q1099" s="109"/>
      <c r="R1099" s="109"/>
      <c r="S1099" s="109"/>
      <c r="T1099" s="109"/>
    </row>
    <row r="1100" spans="1:20" s="32" customFormat="1" ht="28.5" hidden="1" customHeight="1">
      <c r="A1100" s="16" t="s">
        <v>29</v>
      </c>
      <c r="B1100" s="14">
        <v>793</v>
      </c>
      <c r="C1100" s="15" t="s">
        <v>71</v>
      </c>
      <c r="D1100" s="15" t="s">
        <v>27</v>
      </c>
      <c r="E1100" s="15" t="s">
        <v>530</v>
      </c>
      <c r="F1100" s="15" t="s">
        <v>30</v>
      </c>
      <c r="G1100" s="70">
        <f>G1101</f>
        <v>0</v>
      </c>
      <c r="H1100" s="70">
        <f>H1101</f>
        <v>0</v>
      </c>
      <c r="I1100" s="70">
        <f>I1101</f>
        <v>0</v>
      </c>
      <c r="P1100" s="31"/>
      <c r="Q1100" s="31"/>
      <c r="R1100" s="31"/>
      <c r="S1100" s="31"/>
      <c r="T1100" s="31"/>
    </row>
    <row r="1101" spans="1:20" s="32" customFormat="1" hidden="1">
      <c r="A1101" s="16" t="s">
        <v>31</v>
      </c>
      <c r="B1101" s="14">
        <v>793</v>
      </c>
      <c r="C1101" s="15" t="s">
        <v>71</v>
      </c>
      <c r="D1101" s="15" t="s">
        <v>27</v>
      </c>
      <c r="E1101" s="15" t="s">
        <v>530</v>
      </c>
      <c r="F1101" s="15" t="s">
        <v>32</v>
      </c>
      <c r="G1101" s="70">
        <f>'прил 5,'!G980</f>
        <v>0</v>
      </c>
      <c r="H1101" s="70">
        <f>'прил 5,'!H980</f>
        <v>0</v>
      </c>
      <c r="I1101" s="70">
        <f>'прил 5,'!I980</f>
        <v>0</v>
      </c>
      <c r="J1101" s="31">
        <f>J1108-G1108</f>
        <v>230000</v>
      </c>
      <c r="P1101" s="31"/>
      <c r="Q1101" s="31"/>
      <c r="R1101" s="31"/>
      <c r="S1101" s="31"/>
      <c r="T1101" s="31"/>
    </row>
    <row r="1102" spans="1:20" s="28" customFormat="1" ht="27.75" hidden="1" customHeight="1">
      <c r="A1102" s="37" t="s">
        <v>679</v>
      </c>
      <c r="B1102" s="14">
        <v>757</v>
      </c>
      <c r="C1102" s="15" t="s">
        <v>25</v>
      </c>
      <c r="D1102" s="15" t="s">
        <v>69</v>
      </c>
      <c r="E1102" s="15" t="s">
        <v>678</v>
      </c>
      <c r="F1102" s="15"/>
      <c r="G1102" s="70">
        <f>G1103</f>
        <v>0</v>
      </c>
      <c r="H1102" s="70">
        <f t="shared" ref="H1102:I1102" si="330">H1103</f>
        <v>0</v>
      </c>
      <c r="I1102" s="70">
        <f t="shared" si="330"/>
        <v>0</v>
      </c>
      <c r="P1102" s="109"/>
      <c r="Q1102" s="109"/>
      <c r="R1102" s="109"/>
      <c r="S1102" s="109"/>
      <c r="T1102" s="109"/>
    </row>
    <row r="1103" spans="1:20" s="32" customFormat="1" ht="28.5" hidden="1" customHeight="1">
      <c r="A1103" s="16" t="s">
        <v>29</v>
      </c>
      <c r="B1103" s="14">
        <v>757</v>
      </c>
      <c r="C1103" s="15" t="s">
        <v>25</v>
      </c>
      <c r="D1103" s="15" t="s">
        <v>69</v>
      </c>
      <c r="E1103" s="15" t="s">
        <v>678</v>
      </c>
      <c r="F1103" s="15" t="s">
        <v>30</v>
      </c>
      <c r="G1103" s="70">
        <f>G1104</f>
        <v>0</v>
      </c>
      <c r="H1103" s="70">
        <f>H1104</f>
        <v>0</v>
      </c>
      <c r="I1103" s="70">
        <f>I1104</f>
        <v>0</v>
      </c>
      <c r="P1103" s="31"/>
      <c r="Q1103" s="31"/>
      <c r="R1103" s="31"/>
      <c r="S1103" s="31"/>
      <c r="T1103" s="31"/>
    </row>
    <row r="1104" spans="1:20" s="32" customFormat="1" hidden="1">
      <c r="A1104" s="16" t="s">
        <v>31</v>
      </c>
      <c r="B1104" s="14">
        <v>757</v>
      </c>
      <c r="C1104" s="15" t="s">
        <v>25</v>
      </c>
      <c r="D1104" s="15" t="s">
        <v>69</v>
      </c>
      <c r="E1104" s="15" t="s">
        <v>678</v>
      </c>
      <c r="F1104" s="15" t="s">
        <v>32</v>
      </c>
      <c r="G1104" s="70">
        <f>'прил 5,'!G947</f>
        <v>0</v>
      </c>
      <c r="H1104" s="70"/>
      <c r="I1104" s="70"/>
      <c r="J1104" s="31">
        <f>J1108-G1108</f>
        <v>230000</v>
      </c>
      <c r="P1104" s="31"/>
      <c r="Q1104" s="31"/>
      <c r="R1104" s="31"/>
      <c r="S1104" s="31"/>
      <c r="T1104" s="31"/>
    </row>
    <row r="1105" spans="1:20" s="28" customFormat="1" ht="27.75" hidden="1" customHeight="1">
      <c r="A1105" s="37" t="s">
        <v>601</v>
      </c>
      <c r="B1105" s="15" t="s">
        <v>93</v>
      </c>
      <c r="C1105" s="15" t="s">
        <v>25</v>
      </c>
      <c r="D1105" s="15" t="s">
        <v>69</v>
      </c>
      <c r="E1105" s="15" t="s">
        <v>530</v>
      </c>
      <c r="F1105" s="15"/>
      <c r="G1105" s="70">
        <f>G1106</f>
        <v>0</v>
      </c>
      <c r="H1105" s="70">
        <f t="shared" ref="H1105:I1105" si="331">H1106</f>
        <v>0</v>
      </c>
      <c r="I1105" s="70">
        <f t="shared" si="331"/>
        <v>0</v>
      </c>
      <c r="P1105" s="109"/>
      <c r="Q1105" s="109"/>
      <c r="R1105" s="109"/>
      <c r="S1105" s="109"/>
      <c r="T1105" s="109"/>
    </row>
    <row r="1106" spans="1:20" s="32" customFormat="1" ht="28.5" hidden="1" customHeight="1">
      <c r="A1106" s="16" t="s">
        <v>29</v>
      </c>
      <c r="B1106" s="15" t="s">
        <v>93</v>
      </c>
      <c r="C1106" s="15" t="s">
        <v>25</v>
      </c>
      <c r="D1106" s="15" t="s">
        <v>69</v>
      </c>
      <c r="E1106" s="15" t="s">
        <v>530</v>
      </c>
      <c r="F1106" s="15" t="s">
        <v>30</v>
      </c>
      <c r="G1106" s="70">
        <f>G1107</f>
        <v>0</v>
      </c>
      <c r="H1106" s="70">
        <f>H1107</f>
        <v>0</v>
      </c>
      <c r="I1106" s="70">
        <f>I1107</f>
        <v>0</v>
      </c>
      <c r="P1106" s="31"/>
      <c r="Q1106" s="31"/>
      <c r="R1106" s="31"/>
      <c r="S1106" s="31"/>
      <c r="T1106" s="31"/>
    </row>
    <row r="1107" spans="1:20" s="32" customFormat="1" hidden="1">
      <c r="A1107" s="16" t="s">
        <v>31</v>
      </c>
      <c r="B1107" s="15" t="s">
        <v>93</v>
      </c>
      <c r="C1107" s="15" t="s">
        <v>25</v>
      </c>
      <c r="D1107" s="15" t="s">
        <v>69</v>
      </c>
      <c r="E1107" s="15" t="s">
        <v>530</v>
      </c>
      <c r="F1107" s="15" t="s">
        <v>32</v>
      </c>
      <c r="G1107" s="70"/>
      <c r="H1107" s="70"/>
      <c r="I1107" s="70"/>
      <c r="J1107" s="31">
        <f>J1111-G1111</f>
        <v>-50000</v>
      </c>
      <c r="P1107" s="31"/>
      <c r="Q1107" s="31"/>
      <c r="R1107" s="31"/>
      <c r="S1107" s="31"/>
      <c r="T1107" s="31"/>
    </row>
    <row r="1108" spans="1:20" s="22" customFormat="1" ht="51.75" customHeight="1">
      <c r="A1108" s="107" t="s">
        <v>1173</v>
      </c>
      <c r="B1108" s="35">
        <v>793</v>
      </c>
      <c r="C1108" s="36" t="s">
        <v>53</v>
      </c>
      <c r="D1108" s="36" t="s">
        <v>87</v>
      </c>
      <c r="E1108" s="35" t="s">
        <v>258</v>
      </c>
      <c r="F1108" s="35"/>
      <c r="G1108" s="71">
        <f>G1109</f>
        <v>50000</v>
      </c>
      <c r="H1108" s="71">
        <f t="shared" ref="H1108:I1111" si="332">H1109</f>
        <v>50000</v>
      </c>
      <c r="I1108" s="71">
        <f t="shared" si="332"/>
        <v>50000</v>
      </c>
      <c r="J1108" s="21">
        <v>280000</v>
      </c>
      <c r="P1108" s="363"/>
      <c r="Q1108" s="21"/>
      <c r="R1108" s="21"/>
      <c r="S1108" s="21"/>
      <c r="T1108" s="21"/>
    </row>
    <row r="1109" spans="1:20" ht="36" hidden="1" customHeight="1">
      <c r="A1109" s="16" t="s">
        <v>113</v>
      </c>
      <c r="B1109" s="14">
        <v>793</v>
      </c>
      <c r="C1109" s="15" t="s">
        <v>53</v>
      </c>
      <c r="D1109" s="15" t="s">
        <v>87</v>
      </c>
      <c r="E1109" s="14" t="s">
        <v>258</v>
      </c>
      <c r="F1109" s="14"/>
      <c r="G1109" s="87">
        <f>G1110</f>
        <v>50000</v>
      </c>
      <c r="H1109" s="87">
        <f t="shared" si="332"/>
        <v>50000</v>
      </c>
      <c r="I1109" s="87">
        <f t="shared" si="332"/>
        <v>50000</v>
      </c>
    </row>
    <row r="1110" spans="1:20" ht="39" customHeight="1">
      <c r="A1110" s="16" t="s">
        <v>367</v>
      </c>
      <c r="B1110" s="14">
        <v>793</v>
      </c>
      <c r="C1110" s="15" t="s">
        <v>53</v>
      </c>
      <c r="D1110" s="15" t="s">
        <v>87</v>
      </c>
      <c r="E1110" s="14" t="s">
        <v>259</v>
      </c>
      <c r="F1110" s="14"/>
      <c r="G1110" s="87">
        <f>G1111</f>
        <v>50000</v>
      </c>
      <c r="H1110" s="87">
        <f t="shared" si="332"/>
        <v>50000</v>
      </c>
      <c r="I1110" s="87">
        <f t="shared" si="332"/>
        <v>50000</v>
      </c>
    </row>
    <row r="1111" spans="1:20" ht="27.75" customHeight="1">
      <c r="A1111" s="16" t="s">
        <v>322</v>
      </c>
      <c r="B1111" s="14">
        <v>793</v>
      </c>
      <c r="C1111" s="15" t="s">
        <v>53</v>
      </c>
      <c r="D1111" s="15" t="s">
        <v>87</v>
      </c>
      <c r="E1111" s="14" t="s">
        <v>259</v>
      </c>
      <c r="F1111" s="14">
        <v>200</v>
      </c>
      <c r="G1111" s="87">
        <f>G1112</f>
        <v>50000</v>
      </c>
      <c r="H1111" s="87">
        <f t="shared" si="332"/>
        <v>50000</v>
      </c>
      <c r="I1111" s="87">
        <f t="shared" si="332"/>
        <v>50000</v>
      </c>
    </row>
    <row r="1112" spans="1:20" ht="27.75" customHeight="1">
      <c r="A1112" s="16" t="s">
        <v>37</v>
      </c>
      <c r="B1112" s="14">
        <v>793</v>
      </c>
      <c r="C1112" s="15" t="s">
        <v>53</v>
      </c>
      <c r="D1112" s="15" t="s">
        <v>87</v>
      </c>
      <c r="E1112" s="14" t="s">
        <v>259</v>
      </c>
      <c r="F1112" s="14">
        <v>240</v>
      </c>
      <c r="G1112" s="87">
        <f>'прил 5,'!G1577</f>
        <v>50000</v>
      </c>
      <c r="H1112" s="87">
        <f>'прил 5,'!H1577</f>
        <v>50000</v>
      </c>
      <c r="I1112" s="87">
        <f>'прил 5,'!I1577</f>
        <v>50000</v>
      </c>
    </row>
    <row r="1113" spans="1:20" s="233" customFormat="1" ht="35.25" customHeight="1">
      <c r="A1113" s="107" t="s">
        <v>1174</v>
      </c>
      <c r="B1113" s="35">
        <v>757</v>
      </c>
      <c r="C1113" s="36" t="s">
        <v>25</v>
      </c>
      <c r="D1113" s="36" t="s">
        <v>25</v>
      </c>
      <c r="E1113" s="36" t="s">
        <v>195</v>
      </c>
      <c r="F1113" s="36"/>
      <c r="G1113" s="71">
        <f>G1114+G1122+G1118</f>
        <v>400050</v>
      </c>
      <c r="H1113" s="71">
        <f>H1114+H1122+H1118</f>
        <v>200050</v>
      </c>
      <c r="I1113" s="71">
        <f>I1114+I1122+I1118</f>
        <v>200050</v>
      </c>
      <c r="J1113" s="232">
        <v>30000</v>
      </c>
      <c r="P1113" s="232"/>
      <c r="Q1113" s="232"/>
      <c r="R1113" s="232"/>
      <c r="S1113" s="232"/>
      <c r="T1113" s="232"/>
    </row>
    <row r="1114" spans="1:20" s="18" customFormat="1">
      <c r="A1114" s="16" t="s">
        <v>338</v>
      </c>
      <c r="B1114" s="14">
        <v>757</v>
      </c>
      <c r="C1114" s="15" t="s">
        <v>25</v>
      </c>
      <c r="D1114" s="15" t="s">
        <v>25</v>
      </c>
      <c r="E1114" s="15" t="s">
        <v>196</v>
      </c>
      <c r="F1114" s="15"/>
      <c r="G1114" s="87">
        <f>G1115+G1117</f>
        <v>400050</v>
      </c>
      <c r="H1114" s="87">
        <f>H1115+H1117</f>
        <v>200050</v>
      </c>
      <c r="I1114" s="87">
        <f>I1115+I1117</f>
        <v>200050</v>
      </c>
      <c r="J1114" s="17">
        <v>100000</v>
      </c>
      <c r="P1114" s="17"/>
      <c r="Q1114" s="17"/>
      <c r="R1114" s="17"/>
      <c r="S1114" s="17"/>
      <c r="T1114" s="17"/>
    </row>
    <row r="1115" spans="1:20" s="18" customFormat="1" ht="26.4">
      <c r="A1115" s="16" t="s">
        <v>35</v>
      </c>
      <c r="B1115" s="14">
        <v>757</v>
      </c>
      <c r="C1115" s="15" t="s">
        <v>25</v>
      </c>
      <c r="D1115" s="15" t="s">
        <v>25</v>
      </c>
      <c r="E1115" s="15" t="s">
        <v>196</v>
      </c>
      <c r="F1115" s="15" t="s">
        <v>36</v>
      </c>
      <c r="G1115" s="87">
        <f>G1116</f>
        <v>400050</v>
      </c>
      <c r="H1115" s="87">
        <f>H1116</f>
        <v>200050</v>
      </c>
      <c r="I1115" s="87">
        <f>I1116</f>
        <v>200050</v>
      </c>
      <c r="J1115" s="17"/>
      <c r="P1115" s="17"/>
      <c r="Q1115" s="17"/>
      <c r="R1115" s="17"/>
      <c r="S1115" s="17"/>
      <c r="T1115" s="17"/>
    </row>
    <row r="1116" spans="1:20" s="18" customFormat="1" ht="26.4">
      <c r="A1116" s="16" t="s">
        <v>37</v>
      </c>
      <c r="B1116" s="14">
        <v>757</v>
      </c>
      <c r="C1116" s="15" t="s">
        <v>25</v>
      </c>
      <c r="D1116" s="15" t="s">
        <v>25</v>
      </c>
      <c r="E1116" s="15" t="s">
        <v>196</v>
      </c>
      <c r="F1116" s="15" t="s">
        <v>38</v>
      </c>
      <c r="G1116" s="87">
        <f>'прил 5,'!G119+'прил 5,'!G1876+'прил 5,'!G137</f>
        <v>400050</v>
      </c>
      <c r="H1116" s="87">
        <f>'прил 5,'!H119+'прил 5,'!H1876+'прил 5,'!H137</f>
        <v>200050</v>
      </c>
      <c r="I1116" s="87">
        <f>'прил 5,'!I119+'прил 5,'!I1876+'прил 5,'!I137</f>
        <v>200050</v>
      </c>
      <c r="J1116" s="87">
        <f>'прил 5,'!K119+'прил 5,'!K1876</f>
        <v>0</v>
      </c>
      <c r="K1116" s="87">
        <f>'прил 5,'!L119+'прил 5,'!L1876</f>
        <v>0</v>
      </c>
      <c r="L1116" s="87">
        <f>'прил 5,'!M119+'прил 5,'!M1876</f>
        <v>0</v>
      </c>
      <c r="M1116" s="87">
        <f>'прил 5,'!N119+'прил 5,'!N1876</f>
        <v>0</v>
      </c>
      <c r="N1116" s="87">
        <f>'прил 5,'!O119+'прил 5,'!O1876</f>
        <v>0</v>
      </c>
      <c r="O1116" s="87">
        <f>'прил 5,'!P119+'прил 5,'!P1876</f>
        <v>0</v>
      </c>
      <c r="P1116" s="17"/>
      <c r="Q1116" s="17"/>
      <c r="R1116" s="17"/>
      <c r="S1116" s="17"/>
      <c r="T1116" s="17"/>
    </row>
    <row r="1117" spans="1:20" s="18" customFormat="1" ht="26.4" hidden="1">
      <c r="A1117" s="16" t="s">
        <v>29</v>
      </c>
      <c r="B1117" s="15" t="s">
        <v>93</v>
      </c>
      <c r="C1117" s="15" t="s">
        <v>25</v>
      </c>
      <c r="D1117" s="15" t="s">
        <v>69</v>
      </c>
      <c r="E1117" s="15" t="s">
        <v>196</v>
      </c>
      <c r="F1117" s="15" t="s">
        <v>30</v>
      </c>
      <c r="G1117" s="70">
        <f>G1121</f>
        <v>0</v>
      </c>
      <c r="H1117" s="70">
        <f t="shared" ref="H1117:I1117" si="333">H1121</f>
        <v>0</v>
      </c>
      <c r="I1117" s="70">
        <f t="shared" si="333"/>
        <v>0</v>
      </c>
      <c r="J1117" s="17"/>
      <c r="P1117" s="17"/>
      <c r="Q1117" s="17"/>
      <c r="R1117" s="17"/>
      <c r="S1117" s="17"/>
      <c r="T1117" s="17"/>
    </row>
    <row r="1118" spans="1:20" s="18" customFormat="1" ht="26.4" hidden="1">
      <c r="A1118" s="16" t="s">
        <v>297</v>
      </c>
      <c r="B1118" s="14">
        <v>793</v>
      </c>
      <c r="C1118" s="15" t="s">
        <v>25</v>
      </c>
      <c r="D1118" s="15" t="s">
        <v>25</v>
      </c>
      <c r="E1118" s="15" t="s">
        <v>778</v>
      </c>
      <c r="F1118" s="15"/>
      <c r="G1118" s="70">
        <f>G1119</f>
        <v>0</v>
      </c>
      <c r="H1118" s="70"/>
      <c r="I1118" s="70"/>
      <c r="J1118" s="177"/>
      <c r="K1118" s="199"/>
      <c r="L1118" s="199"/>
      <c r="M1118" s="199"/>
      <c r="N1118" s="199"/>
      <c r="O1118" s="199"/>
      <c r="P1118" s="199"/>
      <c r="Q1118" s="199"/>
      <c r="R1118" s="199"/>
    </row>
    <row r="1119" spans="1:20" s="18" customFormat="1" ht="26.4" hidden="1">
      <c r="A1119" s="16" t="s">
        <v>35</v>
      </c>
      <c r="B1119" s="15" t="s">
        <v>818</v>
      </c>
      <c r="C1119" s="15" t="s">
        <v>25</v>
      </c>
      <c r="D1119" s="15" t="s">
        <v>25</v>
      </c>
      <c r="E1119" s="15" t="s">
        <v>778</v>
      </c>
      <c r="F1119" s="15" t="s">
        <v>36</v>
      </c>
      <c r="G1119" s="70">
        <f>G1120</f>
        <v>0</v>
      </c>
      <c r="H1119" s="70">
        <f>H1120</f>
        <v>0</v>
      </c>
      <c r="I1119" s="70">
        <f>I1120</f>
        <v>0</v>
      </c>
      <c r="J1119" s="177"/>
      <c r="K1119" s="199"/>
      <c r="L1119" s="199"/>
      <c r="M1119" s="199"/>
      <c r="N1119" s="199"/>
      <c r="O1119" s="199"/>
      <c r="P1119" s="199"/>
      <c r="Q1119" s="199"/>
      <c r="R1119" s="199"/>
    </row>
    <row r="1120" spans="1:20" s="18" customFormat="1" ht="26.4" hidden="1">
      <c r="A1120" s="16" t="s">
        <v>37</v>
      </c>
      <c r="B1120" s="15" t="s">
        <v>818</v>
      </c>
      <c r="C1120" s="15" t="s">
        <v>25</v>
      </c>
      <c r="D1120" s="15" t="s">
        <v>25</v>
      </c>
      <c r="E1120" s="15" t="s">
        <v>778</v>
      </c>
      <c r="F1120" s="15" t="s">
        <v>38</v>
      </c>
      <c r="G1120" s="70">
        <f>'прил 5,'!G1879</f>
        <v>0</v>
      </c>
      <c r="H1120" s="70"/>
      <c r="I1120" s="70"/>
      <c r="J1120" s="177"/>
      <c r="K1120" s="199"/>
      <c r="L1120" s="199"/>
      <c r="M1120" s="199"/>
      <c r="N1120" s="199"/>
      <c r="O1120" s="199"/>
      <c r="P1120" s="199"/>
      <c r="Q1120" s="199"/>
      <c r="R1120" s="199"/>
    </row>
    <row r="1121" spans="1:20" s="18" customFormat="1" hidden="1">
      <c r="A1121" s="16" t="s">
        <v>31</v>
      </c>
      <c r="B1121" s="15" t="s">
        <v>93</v>
      </c>
      <c r="C1121" s="15" t="s">
        <v>25</v>
      </c>
      <c r="D1121" s="15" t="s">
        <v>69</v>
      </c>
      <c r="E1121" s="15" t="s">
        <v>196</v>
      </c>
      <c r="F1121" s="15" t="s">
        <v>32</v>
      </c>
      <c r="G1121" s="70">
        <f>'прил 5,'!G121+'прил 5,'!G1042</f>
        <v>0</v>
      </c>
      <c r="H1121" s="70">
        <f>'прил 5,'!H121+'прил 5,'!H1042</f>
        <v>0</v>
      </c>
      <c r="I1121" s="70">
        <f>'прил 5,'!I121+'прил 5,'!I1042</f>
        <v>0</v>
      </c>
      <c r="J1121" s="17"/>
      <c r="P1121" s="17"/>
      <c r="Q1121" s="17"/>
      <c r="R1121" s="17"/>
      <c r="S1121" s="17"/>
      <c r="T1121" s="17"/>
    </row>
    <row r="1122" spans="1:20" s="18" customFormat="1" ht="26.4" hidden="1">
      <c r="A1122" s="82" t="s">
        <v>297</v>
      </c>
      <c r="B1122" s="14">
        <v>757</v>
      </c>
      <c r="C1122" s="15" t="s">
        <v>25</v>
      </c>
      <c r="D1122" s="15" t="s">
        <v>25</v>
      </c>
      <c r="E1122" s="15" t="s">
        <v>778</v>
      </c>
      <c r="F1122" s="15"/>
      <c r="G1122" s="87">
        <f>G1123</f>
        <v>0</v>
      </c>
      <c r="H1122" s="70"/>
      <c r="I1122" s="70"/>
      <c r="P1122" s="17"/>
      <c r="Q1122" s="17"/>
      <c r="R1122" s="17"/>
      <c r="S1122" s="17"/>
      <c r="T1122" s="17"/>
    </row>
    <row r="1123" spans="1:20" s="18" customFormat="1" ht="26.4" hidden="1">
      <c r="A1123" s="82" t="s">
        <v>35</v>
      </c>
      <c r="B1123" s="14">
        <v>757</v>
      </c>
      <c r="C1123" s="15" t="s">
        <v>25</v>
      </c>
      <c r="D1123" s="15" t="s">
        <v>25</v>
      </c>
      <c r="E1123" s="15" t="s">
        <v>778</v>
      </c>
      <c r="F1123" s="15" t="s">
        <v>36</v>
      </c>
      <c r="G1123" s="87">
        <f>G1124</f>
        <v>0</v>
      </c>
      <c r="H1123" s="70"/>
      <c r="I1123" s="70"/>
      <c r="P1123" s="17"/>
      <c r="Q1123" s="17"/>
      <c r="R1123" s="17"/>
      <c r="S1123" s="17"/>
      <c r="T1123" s="17"/>
    </row>
    <row r="1124" spans="1:20" s="18" customFormat="1" ht="26.4" hidden="1">
      <c r="A1124" s="82" t="s">
        <v>37</v>
      </c>
      <c r="B1124" s="14">
        <v>757</v>
      </c>
      <c r="C1124" s="15" t="s">
        <v>25</v>
      </c>
      <c r="D1124" s="15" t="s">
        <v>25</v>
      </c>
      <c r="E1124" s="15" t="s">
        <v>778</v>
      </c>
      <c r="F1124" s="15" t="s">
        <v>38</v>
      </c>
      <c r="G1124" s="70">
        <f>'прил 5,'!G124</f>
        <v>0</v>
      </c>
      <c r="H1124" s="70"/>
      <c r="I1124" s="70"/>
      <c r="P1124" s="17"/>
      <c r="Q1124" s="17"/>
      <c r="R1124" s="17"/>
      <c r="S1124" s="17"/>
      <c r="T1124" s="17"/>
    </row>
    <row r="1125" spans="1:20" s="22" customFormat="1" ht="52.8">
      <c r="A1125" s="107" t="s">
        <v>1175</v>
      </c>
      <c r="B1125" s="35">
        <v>793</v>
      </c>
      <c r="C1125" s="36" t="s">
        <v>69</v>
      </c>
      <c r="D1125" s="36" t="s">
        <v>308</v>
      </c>
      <c r="E1125" s="36" t="s">
        <v>253</v>
      </c>
      <c r="F1125" s="36"/>
      <c r="G1125" s="71">
        <f>G1126+G1129+G1132</f>
        <v>100000</v>
      </c>
      <c r="H1125" s="71">
        <f t="shared" ref="H1125:I1125" si="334">H1126+H1129+H1132</f>
        <v>100000</v>
      </c>
      <c r="I1125" s="71">
        <f t="shared" si="334"/>
        <v>100000</v>
      </c>
      <c r="J1125" s="21">
        <v>100000</v>
      </c>
      <c r="P1125" s="21"/>
      <c r="Q1125" s="21"/>
      <c r="R1125" s="21"/>
      <c r="S1125" s="21"/>
      <c r="T1125" s="21"/>
    </row>
    <row r="1126" spans="1:20" ht="66" hidden="1">
      <c r="A1126" s="16" t="s">
        <v>503</v>
      </c>
      <c r="B1126" s="14">
        <v>793</v>
      </c>
      <c r="C1126" s="15" t="s">
        <v>69</v>
      </c>
      <c r="D1126" s="15" t="s">
        <v>308</v>
      </c>
      <c r="E1126" s="15" t="s">
        <v>254</v>
      </c>
      <c r="F1126" s="15"/>
      <c r="G1126" s="87">
        <f t="shared" ref="G1126:I1127" si="335">G1127</f>
        <v>0</v>
      </c>
      <c r="H1126" s="87">
        <f t="shared" si="335"/>
        <v>0</v>
      </c>
      <c r="I1126" s="87">
        <f t="shared" si="335"/>
        <v>0</v>
      </c>
    </row>
    <row r="1127" spans="1:20" ht="26.4" hidden="1">
      <c r="A1127" s="16" t="s">
        <v>37</v>
      </c>
      <c r="B1127" s="14">
        <v>793</v>
      </c>
      <c r="C1127" s="15" t="s">
        <v>69</v>
      </c>
      <c r="D1127" s="15" t="s">
        <v>308</v>
      </c>
      <c r="E1127" s="15" t="s">
        <v>254</v>
      </c>
      <c r="F1127" s="15" t="s">
        <v>36</v>
      </c>
      <c r="G1127" s="87">
        <f t="shared" si="335"/>
        <v>0</v>
      </c>
      <c r="H1127" s="87">
        <f t="shared" si="335"/>
        <v>0</v>
      </c>
      <c r="I1127" s="87">
        <f t="shared" si="335"/>
        <v>0</v>
      </c>
    </row>
    <row r="1128" spans="1:20" ht="33" hidden="1" customHeight="1">
      <c r="A1128" s="16" t="s">
        <v>37</v>
      </c>
      <c r="B1128" s="14">
        <v>793</v>
      </c>
      <c r="C1128" s="15" t="s">
        <v>69</v>
      </c>
      <c r="D1128" s="15" t="s">
        <v>308</v>
      </c>
      <c r="E1128" s="15" t="s">
        <v>254</v>
      </c>
      <c r="F1128" s="15" t="s">
        <v>38</v>
      </c>
      <c r="G1128" s="87">
        <f>'прил 5,'!G1463</f>
        <v>0</v>
      </c>
      <c r="H1128" s="87">
        <f>'прил 5,'!H1463</f>
        <v>0</v>
      </c>
      <c r="I1128" s="87">
        <f>'прил 5,'!I1463</f>
        <v>0</v>
      </c>
    </row>
    <row r="1129" spans="1:20" ht="39.6">
      <c r="A1129" s="16" t="s">
        <v>413</v>
      </c>
      <c r="B1129" s="14">
        <v>793</v>
      </c>
      <c r="C1129" s="15" t="s">
        <v>69</v>
      </c>
      <c r="D1129" s="15" t="s">
        <v>308</v>
      </c>
      <c r="E1129" s="15" t="s">
        <v>412</v>
      </c>
      <c r="F1129" s="15"/>
      <c r="G1129" s="70">
        <f>G1130</f>
        <v>100000</v>
      </c>
      <c r="H1129" s="70">
        <f t="shared" ref="H1129:I1129" si="336">H1130</f>
        <v>100000</v>
      </c>
      <c r="I1129" s="70">
        <f t="shared" si="336"/>
        <v>100000</v>
      </c>
      <c r="J1129" s="1"/>
    </row>
    <row r="1130" spans="1:20" ht="26.4">
      <c r="A1130" s="16" t="s">
        <v>37</v>
      </c>
      <c r="B1130" s="14">
        <v>793</v>
      </c>
      <c r="C1130" s="15" t="s">
        <v>69</v>
      </c>
      <c r="D1130" s="15" t="s">
        <v>308</v>
      </c>
      <c r="E1130" s="15" t="s">
        <v>412</v>
      </c>
      <c r="F1130" s="15" t="s">
        <v>36</v>
      </c>
      <c r="G1130" s="70">
        <f>G1131</f>
        <v>100000</v>
      </c>
      <c r="H1130" s="70">
        <f t="shared" ref="H1130:O1130" si="337">H1131</f>
        <v>100000</v>
      </c>
      <c r="I1130" s="70">
        <f t="shared" si="337"/>
        <v>100000</v>
      </c>
      <c r="J1130" s="70">
        <f t="shared" si="337"/>
        <v>0</v>
      </c>
      <c r="K1130" s="70">
        <f t="shared" si="337"/>
        <v>0</v>
      </c>
      <c r="L1130" s="70">
        <f t="shared" si="337"/>
        <v>0</v>
      </c>
      <c r="M1130" s="70">
        <f t="shared" si="337"/>
        <v>0</v>
      </c>
      <c r="N1130" s="70">
        <f t="shared" si="337"/>
        <v>0</v>
      </c>
      <c r="O1130" s="70">
        <f t="shared" si="337"/>
        <v>0</v>
      </c>
    </row>
    <row r="1131" spans="1:20" ht="26.4">
      <c r="A1131" s="16" t="s">
        <v>37</v>
      </c>
      <c r="B1131" s="14">
        <v>793</v>
      </c>
      <c r="C1131" s="15" t="s">
        <v>69</v>
      </c>
      <c r="D1131" s="15" t="s">
        <v>308</v>
      </c>
      <c r="E1131" s="15" t="s">
        <v>412</v>
      </c>
      <c r="F1131" s="15" t="s">
        <v>38</v>
      </c>
      <c r="G1131" s="70">
        <f>'прил 5,'!G1466</f>
        <v>100000</v>
      </c>
      <c r="H1131" s="70">
        <f>'прил 5,'!H1466</f>
        <v>100000</v>
      </c>
      <c r="I1131" s="70">
        <f>'прил 5,'!I1466</f>
        <v>100000</v>
      </c>
      <c r="J1131" s="1"/>
    </row>
    <row r="1132" spans="1:20" ht="46.5" hidden="1" customHeight="1">
      <c r="A1132" s="57" t="s">
        <v>483</v>
      </c>
      <c r="B1132" s="14">
        <v>793</v>
      </c>
      <c r="C1132" s="15" t="s">
        <v>69</v>
      </c>
      <c r="D1132" s="15" t="s">
        <v>308</v>
      </c>
      <c r="E1132" s="15" t="s">
        <v>759</v>
      </c>
      <c r="F1132" s="15"/>
      <c r="G1132" s="70">
        <f>G1133</f>
        <v>0</v>
      </c>
      <c r="H1132" s="70">
        <f t="shared" ref="H1132:I1132" si="338">H1133</f>
        <v>0</v>
      </c>
      <c r="I1132" s="70">
        <f t="shared" si="338"/>
        <v>0</v>
      </c>
      <c r="J1132" s="1"/>
    </row>
    <row r="1133" spans="1:20" hidden="1">
      <c r="A1133" s="16" t="s">
        <v>322</v>
      </c>
      <c r="B1133" s="14">
        <v>793</v>
      </c>
      <c r="C1133" s="15" t="s">
        <v>69</v>
      </c>
      <c r="D1133" s="15" t="s">
        <v>308</v>
      </c>
      <c r="E1133" s="15" t="s">
        <v>759</v>
      </c>
      <c r="F1133" s="15" t="s">
        <v>36</v>
      </c>
      <c r="G1133" s="70">
        <f>G1134</f>
        <v>0</v>
      </c>
      <c r="H1133" s="70">
        <f>H1134</f>
        <v>0</v>
      </c>
      <c r="I1133" s="70">
        <f>I1134</f>
        <v>0</v>
      </c>
      <c r="J1133" s="1"/>
    </row>
    <row r="1134" spans="1:20" ht="26.4" hidden="1">
      <c r="A1134" s="16" t="s">
        <v>37</v>
      </c>
      <c r="B1134" s="14">
        <v>793</v>
      </c>
      <c r="C1134" s="15" t="s">
        <v>69</v>
      </c>
      <c r="D1134" s="15" t="s">
        <v>308</v>
      </c>
      <c r="E1134" s="15" t="s">
        <v>759</v>
      </c>
      <c r="F1134" s="15" t="s">
        <v>38</v>
      </c>
      <c r="G1134" s="70"/>
      <c r="H1134" s="70"/>
      <c r="I1134" s="70"/>
      <c r="J1134" s="1"/>
    </row>
    <row r="1135" spans="1:20" s="233" customFormat="1" ht="30" hidden="1" customHeight="1">
      <c r="A1135" s="77" t="s">
        <v>469</v>
      </c>
      <c r="B1135" s="36" t="s">
        <v>93</v>
      </c>
      <c r="C1135" s="36" t="s">
        <v>25</v>
      </c>
      <c r="D1135" s="36" t="s">
        <v>18</v>
      </c>
      <c r="E1135" s="36" t="s">
        <v>218</v>
      </c>
      <c r="F1135" s="36"/>
      <c r="G1135" s="71">
        <f>G1136</f>
        <v>0</v>
      </c>
      <c r="H1135" s="71">
        <f>H1136</f>
        <v>0</v>
      </c>
      <c r="I1135" s="71">
        <f>I1136</f>
        <v>0</v>
      </c>
      <c r="J1135" s="232">
        <v>100000</v>
      </c>
      <c r="P1135" s="232"/>
      <c r="Q1135" s="232"/>
      <c r="R1135" s="232"/>
      <c r="S1135" s="232"/>
      <c r="T1135" s="232"/>
    </row>
    <row r="1136" spans="1:20" s="18" customFormat="1" ht="26.4" hidden="1">
      <c r="A1136" s="16" t="s">
        <v>98</v>
      </c>
      <c r="B1136" s="15" t="s">
        <v>93</v>
      </c>
      <c r="C1136" s="15" t="s">
        <v>25</v>
      </c>
      <c r="D1136" s="15" t="s">
        <v>18</v>
      </c>
      <c r="E1136" s="15" t="s">
        <v>219</v>
      </c>
      <c r="F1136" s="15"/>
      <c r="G1136" s="87">
        <f>G1137+G1139</f>
        <v>0</v>
      </c>
      <c r="H1136" s="87">
        <f>H1137+H1139</f>
        <v>0</v>
      </c>
      <c r="I1136" s="87">
        <f>I1137+I1139</f>
        <v>0</v>
      </c>
      <c r="J1136" s="17">
        <v>50000</v>
      </c>
      <c r="P1136" s="17"/>
      <c r="Q1136" s="17"/>
      <c r="R1136" s="17"/>
      <c r="S1136" s="17"/>
      <c r="T1136" s="17"/>
    </row>
    <row r="1137" spans="1:20" s="18" customFormat="1" ht="25.5" hidden="1" customHeight="1">
      <c r="A1137" s="16" t="s">
        <v>351</v>
      </c>
      <c r="B1137" s="14">
        <v>793</v>
      </c>
      <c r="C1137" s="15" t="s">
        <v>68</v>
      </c>
      <c r="D1137" s="15" t="s">
        <v>69</v>
      </c>
      <c r="E1137" s="15" t="s">
        <v>219</v>
      </c>
      <c r="F1137" s="15" t="s">
        <v>148</v>
      </c>
      <c r="G1137" s="87">
        <f>G1138</f>
        <v>0</v>
      </c>
      <c r="H1137" s="87">
        <f>H1138</f>
        <v>0</v>
      </c>
      <c r="I1137" s="87">
        <f>I1138</f>
        <v>0</v>
      </c>
      <c r="J1137" s="17">
        <v>630000</v>
      </c>
      <c r="P1137" s="17"/>
      <c r="Q1137" s="17"/>
      <c r="R1137" s="17"/>
      <c r="S1137" s="17"/>
      <c r="T1137" s="17"/>
    </row>
    <row r="1138" spans="1:20" s="18" customFormat="1" ht="26.4" hidden="1">
      <c r="A1138" s="16" t="s">
        <v>149</v>
      </c>
      <c r="B1138" s="14">
        <v>793</v>
      </c>
      <c r="C1138" s="15" t="s">
        <v>68</v>
      </c>
      <c r="D1138" s="15" t="s">
        <v>69</v>
      </c>
      <c r="E1138" s="15" t="s">
        <v>219</v>
      </c>
      <c r="F1138" s="15" t="s">
        <v>150</v>
      </c>
      <c r="G1138" s="87">
        <f>'прил 5,'!G1921</f>
        <v>0</v>
      </c>
      <c r="H1138" s="87">
        <f>'прил 5,'!H1921</f>
        <v>0</v>
      </c>
      <c r="I1138" s="87">
        <f>'прил 5,'!I1921</f>
        <v>0</v>
      </c>
      <c r="J1138" s="17">
        <f>SUM(J1135:J1137)</f>
        <v>780000</v>
      </c>
      <c r="P1138" s="17"/>
      <c r="Q1138" s="17"/>
      <c r="R1138" s="17"/>
      <c r="S1138" s="17"/>
      <c r="T1138" s="17"/>
    </row>
    <row r="1139" spans="1:20" s="18" customFormat="1" ht="26.4" hidden="1">
      <c r="A1139" s="16" t="s">
        <v>29</v>
      </c>
      <c r="B1139" s="15" t="s">
        <v>93</v>
      </c>
      <c r="C1139" s="15" t="s">
        <v>25</v>
      </c>
      <c r="D1139" s="15" t="s">
        <v>18</v>
      </c>
      <c r="E1139" s="15" t="s">
        <v>219</v>
      </c>
      <c r="F1139" s="15" t="s">
        <v>30</v>
      </c>
      <c r="G1139" s="87">
        <f>G1140</f>
        <v>0</v>
      </c>
      <c r="H1139" s="87">
        <f>H1140</f>
        <v>0</v>
      </c>
      <c r="I1139" s="87">
        <f>I1140</f>
        <v>0</v>
      </c>
      <c r="J1139" s="17"/>
      <c r="P1139" s="17"/>
      <c r="Q1139" s="17"/>
      <c r="R1139" s="17"/>
      <c r="S1139" s="17"/>
      <c r="T1139" s="17"/>
    </row>
    <row r="1140" spans="1:20" s="18" customFormat="1" hidden="1">
      <c r="A1140" s="16" t="s">
        <v>31</v>
      </c>
      <c r="B1140" s="15" t="s">
        <v>93</v>
      </c>
      <c r="C1140" s="15" t="s">
        <v>25</v>
      </c>
      <c r="D1140" s="15" t="s">
        <v>18</v>
      </c>
      <c r="E1140" s="15" t="s">
        <v>219</v>
      </c>
      <c r="F1140" s="15" t="s">
        <v>32</v>
      </c>
      <c r="G1140" s="87">
        <f>'прил 5,'!G615+'прил 5,'!G808</f>
        <v>0</v>
      </c>
      <c r="H1140" s="87">
        <f>'прил 5,'!H615+'прил 5,'!H808</f>
        <v>0</v>
      </c>
      <c r="I1140" s="87">
        <f>'прил 5,'!I615+'прил 5,'!I808</f>
        <v>0</v>
      </c>
      <c r="J1140" s="17"/>
      <c r="P1140" s="17"/>
      <c r="Q1140" s="17"/>
      <c r="R1140" s="17"/>
      <c r="S1140" s="17"/>
      <c r="T1140" s="17"/>
    </row>
    <row r="1141" spans="1:20" s="22" customFormat="1" ht="52.8">
      <c r="A1141" s="107" t="s">
        <v>1176</v>
      </c>
      <c r="B1141" s="35">
        <v>793</v>
      </c>
      <c r="C1141" s="36" t="s">
        <v>69</v>
      </c>
      <c r="D1141" s="36" t="s">
        <v>308</v>
      </c>
      <c r="E1141" s="36" t="s">
        <v>255</v>
      </c>
      <c r="F1141" s="36"/>
      <c r="G1141" s="71">
        <f>G1142</f>
        <v>330000</v>
      </c>
      <c r="H1141" s="71">
        <f>H1144+H1145</f>
        <v>330000</v>
      </c>
      <c r="I1141" s="71">
        <f>I1144+I1145</f>
        <v>330000</v>
      </c>
      <c r="J1141" s="21">
        <v>100000</v>
      </c>
      <c r="P1141" s="21"/>
      <c r="Q1141" s="21"/>
      <c r="R1141" s="21"/>
      <c r="S1141" s="21"/>
      <c r="T1141" s="21"/>
    </row>
    <row r="1142" spans="1:20" ht="39.6">
      <c r="A1142" s="16" t="s">
        <v>335</v>
      </c>
      <c r="B1142" s="14">
        <v>793</v>
      </c>
      <c r="C1142" s="15" t="s">
        <v>69</v>
      </c>
      <c r="D1142" s="15" t="s">
        <v>308</v>
      </c>
      <c r="E1142" s="15" t="s">
        <v>256</v>
      </c>
      <c r="F1142" s="15"/>
      <c r="G1142" s="87">
        <f>G1143+G1145</f>
        <v>330000</v>
      </c>
      <c r="H1142" s="87">
        <f t="shared" ref="H1142:I1142" si="339">H1143+H1145</f>
        <v>330000</v>
      </c>
      <c r="I1142" s="87">
        <f t="shared" si="339"/>
        <v>330000</v>
      </c>
      <c r="J1142" s="2">
        <v>75000</v>
      </c>
    </row>
    <row r="1143" spans="1:20" ht="26.4">
      <c r="A1143" s="16" t="s">
        <v>37</v>
      </c>
      <c r="B1143" s="14">
        <v>793</v>
      </c>
      <c r="C1143" s="15" t="s">
        <v>69</v>
      </c>
      <c r="D1143" s="15" t="s">
        <v>308</v>
      </c>
      <c r="E1143" s="15" t="s">
        <v>256</v>
      </c>
      <c r="F1143" s="15" t="s">
        <v>36</v>
      </c>
      <c r="G1143" s="87">
        <f>G1144</f>
        <v>130000</v>
      </c>
      <c r="H1143" s="87">
        <f t="shared" ref="H1143:I1143" si="340">H1144</f>
        <v>130000</v>
      </c>
      <c r="I1143" s="87">
        <f t="shared" si="340"/>
        <v>130000</v>
      </c>
    </row>
    <row r="1144" spans="1:20" ht="31.5" customHeight="1">
      <c r="A1144" s="16" t="s">
        <v>37</v>
      </c>
      <c r="B1144" s="14">
        <v>793</v>
      </c>
      <c r="C1144" s="15" t="s">
        <v>69</v>
      </c>
      <c r="D1144" s="15" t="s">
        <v>308</v>
      </c>
      <c r="E1144" s="15" t="s">
        <v>256</v>
      </c>
      <c r="F1144" s="15" t="s">
        <v>38</v>
      </c>
      <c r="G1144" s="87">
        <f>'прил 5,'!G1473+'прил 5,'!G532</f>
        <v>130000</v>
      </c>
      <c r="H1144" s="87">
        <f>'прил 5,'!H532+'прил 5,'!H1473</f>
        <v>130000</v>
      </c>
      <c r="I1144" s="87">
        <f>'прил 5,'!I532+'прил 5,'!I1473</f>
        <v>130000</v>
      </c>
    </row>
    <row r="1145" spans="1:20" s="18" customFormat="1" ht="26.4">
      <c r="A1145" s="16" t="s">
        <v>29</v>
      </c>
      <c r="B1145" s="14">
        <v>774</v>
      </c>
      <c r="C1145" s="15" t="s">
        <v>69</v>
      </c>
      <c r="D1145" s="15" t="s">
        <v>308</v>
      </c>
      <c r="E1145" s="15" t="s">
        <v>256</v>
      </c>
      <c r="F1145" s="15" t="s">
        <v>30</v>
      </c>
      <c r="G1145" s="70">
        <f t="shared" ref="G1145:I1145" si="341">G1146</f>
        <v>200000</v>
      </c>
      <c r="H1145" s="70">
        <f t="shared" si="341"/>
        <v>200000</v>
      </c>
      <c r="I1145" s="70">
        <f t="shared" si="341"/>
        <v>200000</v>
      </c>
      <c r="P1145" s="17"/>
      <c r="Q1145" s="17"/>
      <c r="R1145" s="17"/>
      <c r="S1145" s="17"/>
      <c r="T1145" s="17"/>
    </row>
    <row r="1146" spans="1:20" s="18" customFormat="1">
      <c r="A1146" s="16" t="s">
        <v>31</v>
      </c>
      <c r="B1146" s="14">
        <v>774</v>
      </c>
      <c r="C1146" s="15" t="s">
        <v>69</v>
      </c>
      <c r="D1146" s="15" t="s">
        <v>308</v>
      </c>
      <c r="E1146" s="15" t="s">
        <v>256</v>
      </c>
      <c r="F1146" s="15" t="s">
        <v>32</v>
      </c>
      <c r="G1146" s="70">
        <f>'прил 5,'!G534</f>
        <v>200000</v>
      </c>
      <c r="H1146" s="70">
        <f>'прил 5,'!H534</f>
        <v>200000</v>
      </c>
      <c r="I1146" s="70">
        <f>'прил 5,'!I534</f>
        <v>200000</v>
      </c>
      <c r="L1146" s="17"/>
      <c r="P1146" s="17"/>
      <c r="Q1146" s="17"/>
      <c r="R1146" s="17"/>
      <c r="S1146" s="17"/>
      <c r="T1146" s="17"/>
    </row>
    <row r="1147" spans="1:20" s="76" customFormat="1" ht="45" customHeight="1">
      <c r="A1147" s="107" t="s">
        <v>1177</v>
      </c>
      <c r="B1147" s="35">
        <v>792</v>
      </c>
      <c r="C1147" s="36" t="s">
        <v>18</v>
      </c>
      <c r="D1147" s="36" t="s">
        <v>53</v>
      </c>
      <c r="E1147" s="36" t="s">
        <v>228</v>
      </c>
      <c r="F1147" s="75"/>
      <c r="G1147" s="71">
        <f>G1148+G1156+G1160+G1162</f>
        <v>15360950</v>
      </c>
      <c r="H1147" s="71">
        <f t="shared" ref="H1147:I1147" si="342">H1148+H1156+H1160+H1162</f>
        <v>15498113</v>
      </c>
      <c r="I1147" s="71">
        <f t="shared" si="342"/>
        <v>15636647</v>
      </c>
      <c r="J1147" s="236">
        <v>1012500</v>
      </c>
      <c r="P1147" s="175"/>
      <c r="Q1147" s="236"/>
      <c r="R1147" s="236"/>
      <c r="S1147" s="236"/>
      <c r="T1147" s="236"/>
    </row>
    <row r="1148" spans="1:20" s="46" customFormat="1" ht="51" customHeight="1">
      <c r="A1148" s="16" t="s">
        <v>161</v>
      </c>
      <c r="B1148" s="14">
        <v>792</v>
      </c>
      <c r="C1148" s="15" t="s">
        <v>18</v>
      </c>
      <c r="D1148" s="15" t="s">
        <v>160</v>
      </c>
      <c r="E1148" s="15" t="s">
        <v>230</v>
      </c>
      <c r="F1148" s="15"/>
      <c r="G1148" s="87">
        <f>G1149</f>
        <v>15274950</v>
      </c>
      <c r="H1148" s="87">
        <f t="shared" ref="H1148:I1148" si="343">H1149</f>
        <v>15412113</v>
      </c>
      <c r="I1148" s="87">
        <f t="shared" si="343"/>
        <v>15550647</v>
      </c>
      <c r="J1148" s="110">
        <v>11992167</v>
      </c>
      <c r="P1148" s="110"/>
      <c r="Q1148" s="110"/>
      <c r="R1148" s="110"/>
      <c r="S1148" s="110"/>
      <c r="T1148" s="110"/>
    </row>
    <row r="1149" spans="1:20" s="46" customFormat="1" ht="34.5" customHeight="1">
      <c r="A1149" s="16" t="s">
        <v>75</v>
      </c>
      <c r="B1149" s="14">
        <v>792</v>
      </c>
      <c r="C1149" s="15" t="s">
        <v>18</v>
      </c>
      <c r="D1149" s="15" t="s">
        <v>160</v>
      </c>
      <c r="E1149" s="15" t="s">
        <v>231</v>
      </c>
      <c r="F1149" s="15"/>
      <c r="G1149" s="87">
        <f>G1150+G1152+G1154</f>
        <v>15274950</v>
      </c>
      <c r="H1149" s="87">
        <f t="shared" ref="H1149:I1149" si="344">H1150+H1152+H1154</f>
        <v>15412113</v>
      </c>
      <c r="I1149" s="87">
        <f t="shared" si="344"/>
        <v>15550647</v>
      </c>
      <c r="J1149" s="110">
        <v>967059</v>
      </c>
      <c r="P1149" s="110"/>
      <c r="Q1149" s="110"/>
      <c r="R1149" s="110"/>
      <c r="S1149" s="110"/>
      <c r="T1149" s="110"/>
    </row>
    <row r="1150" spans="1:20" s="46" customFormat="1" ht="52.8">
      <c r="A1150" s="16" t="s">
        <v>54</v>
      </c>
      <c r="B1150" s="14">
        <v>792</v>
      </c>
      <c r="C1150" s="15" t="s">
        <v>18</v>
      </c>
      <c r="D1150" s="15" t="s">
        <v>160</v>
      </c>
      <c r="E1150" s="15" t="s">
        <v>231</v>
      </c>
      <c r="F1150" s="15" t="s">
        <v>57</v>
      </c>
      <c r="G1150" s="87">
        <f>G1151</f>
        <v>13878289</v>
      </c>
      <c r="H1150" s="87">
        <f>H1151</f>
        <v>14015452</v>
      </c>
      <c r="I1150" s="87">
        <f>I1151</f>
        <v>14153986</v>
      </c>
      <c r="J1150" s="110">
        <v>26000</v>
      </c>
      <c r="P1150" s="110"/>
      <c r="Q1150" s="110"/>
      <c r="R1150" s="110"/>
      <c r="S1150" s="110"/>
      <c r="T1150" s="110"/>
    </row>
    <row r="1151" spans="1:20" s="46" customFormat="1" ht="26.4">
      <c r="A1151" s="16" t="s">
        <v>55</v>
      </c>
      <c r="B1151" s="14">
        <v>792</v>
      </c>
      <c r="C1151" s="15" t="s">
        <v>18</v>
      </c>
      <c r="D1151" s="15" t="s">
        <v>160</v>
      </c>
      <c r="E1151" s="15" t="s">
        <v>231</v>
      </c>
      <c r="F1151" s="15" t="s">
        <v>58</v>
      </c>
      <c r="G1151" s="87">
        <f>'прил 5,'!G1146</f>
        <v>13878289</v>
      </c>
      <c r="H1151" s="87">
        <f>'прил 5,'!H1146</f>
        <v>14015452</v>
      </c>
      <c r="I1151" s="87">
        <f>'прил 5,'!I1146</f>
        <v>14153986</v>
      </c>
      <c r="J1151" s="110">
        <v>3043600</v>
      </c>
      <c r="P1151" s="110"/>
      <c r="Q1151" s="110"/>
      <c r="R1151" s="110"/>
      <c r="S1151" s="110"/>
      <c r="T1151" s="110"/>
    </row>
    <row r="1152" spans="1:20" s="46" customFormat="1" ht="26.4">
      <c r="A1152" s="16" t="s">
        <v>35</v>
      </c>
      <c r="B1152" s="14">
        <v>792</v>
      </c>
      <c r="C1152" s="15" t="s">
        <v>18</v>
      </c>
      <c r="D1152" s="15" t="s">
        <v>160</v>
      </c>
      <c r="E1152" s="15" t="s">
        <v>231</v>
      </c>
      <c r="F1152" s="15" t="s">
        <v>36</v>
      </c>
      <c r="G1152" s="87">
        <f>G1153</f>
        <v>1369661</v>
      </c>
      <c r="H1152" s="87">
        <f>H1153</f>
        <v>1369661</v>
      </c>
      <c r="I1152" s="87">
        <f>I1153</f>
        <v>1369661</v>
      </c>
      <c r="J1152" s="110">
        <v>50000</v>
      </c>
      <c r="P1152" s="110"/>
      <c r="Q1152" s="110"/>
      <c r="R1152" s="110"/>
      <c r="S1152" s="110"/>
      <c r="T1152" s="110"/>
    </row>
    <row r="1153" spans="1:20" s="46" customFormat="1" ht="26.4">
      <c r="A1153" s="16" t="s">
        <v>37</v>
      </c>
      <c r="B1153" s="14">
        <v>792</v>
      </c>
      <c r="C1153" s="15" t="s">
        <v>18</v>
      </c>
      <c r="D1153" s="15" t="s">
        <v>160</v>
      </c>
      <c r="E1153" s="15" t="s">
        <v>231</v>
      </c>
      <c r="F1153" s="15" t="s">
        <v>38</v>
      </c>
      <c r="G1153" s="87">
        <f>'прил 5,'!G1148</f>
        <v>1369661</v>
      </c>
      <c r="H1153" s="87">
        <f>'прил 5,'!H1148</f>
        <v>1369661</v>
      </c>
      <c r="I1153" s="87">
        <f>'прил 5,'!I1148</f>
        <v>1369661</v>
      </c>
      <c r="J1153" s="110">
        <v>15487188</v>
      </c>
      <c r="P1153" s="110"/>
      <c r="Q1153" s="110"/>
      <c r="R1153" s="110"/>
      <c r="S1153" s="110"/>
      <c r="T1153" s="110"/>
    </row>
    <row r="1154" spans="1:20" s="46" customFormat="1">
      <c r="A1154" s="30" t="s">
        <v>62</v>
      </c>
      <c r="B1154" s="14">
        <v>792</v>
      </c>
      <c r="C1154" s="15" t="s">
        <v>18</v>
      </c>
      <c r="D1154" s="15" t="s">
        <v>160</v>
      </c>
      <c r="E1154" s="15" t="s">
        <v>231</v>
      </c>
      <c r="F1154" s="15" t="s">
        <v>63</v>
      </c>
      <c r="G1154" s="70">
        <f>G1155</f>
        <v>27000</v>
      </c>
      <c r="H1154" s="70">
        <f>H1155</f>
        <v>27000</v>
      </c>
      <c r="I1154" s="70">
        <f>I1155</f>
        <v>27000</v>
      </c>
      <c r="J1154" s="110">
        <v>4802400</v>
      </c>
      <c r="P1154" s="110"/>
      <c r="Q1154" s="110"/>
      <c r="R1154" s="110"/>
      <c r="S1154" s="110"/>
      <c r="T1154" s="110"/>
    </row>
    <row r="1155" spans="1:20" s="46" customFormat="1">
      <c r="A1155" s="30" t="s">
        <v>143</v>
      </c>
      <c r="B1155" s="14">
        <v>792</v>
      </c>
      <c r="C1155" s="15" t="s">
        <v>18</v>
      </c>
      <c r="D1155" s="15" t="s">
        <v>160</v>
      </c>
      <c r="E1155" s="15" t="s">
        <v>231</v>
      </c>
      <c r="F1155" s="15" t="s">
        <v>66</v>
      </c>
      <c r="G1155" s="70">
        <f>'прил 5,'!G1150</f>
        <v>27000</v>
      </c>
      <c r="H1155" s="70">
        <f>'прил 5,'!H1150</f>
        <v>27000</v>
      </c>
      <c r="I1155" s="70">
        <f>'прил 5,'!I1150</f>
        <v>27000</v>
      </c>
      <c r="J1155" s="110">
        <v>16556640</v>
      </c>
      <c r="P1155" s="110"/>
      <c r="Q1155" s="110"/>
      <c r="R1155" s="110"/>
      <c r="S1155" s="110"/>
      <c r="T1155" s="110"/>
    </row>
    <row r="1156" spans="1:20" s="28" customFormat="1" ht="26.4">
      <c r="A1156" s="16" t="s">
        <v>301</v>
      </c>
      <c r="B1156" s="14">
        <v>792</v>
      </c>
      <c r="C1156" s="15" t="s">
        <v>22</v>
      </c>
      <c r="D1156" s="15" t="s">
        <v>18</v>
      </c>
      <c r="E1156" s="15" t="s">
        <v>234</v>
      </c>
      <c r="F1156" s="39"/>
      <c r="G1156" s="87">
        <f>G1157</f>
        <v>86000</v>
      </c>
      <c r="H1156" s="87">
        <f t="shared" ref="H1156:I1158" si="345">H1157</f>
        <v>86000</v>
      </c>
      <c r="I1156" s="87">
        <f t="shared" si="345"/>
        <v>86000</v>
      </c>
      <c r="J1156" s="109">
        <v>3200000</v>
      </c>
      <c r="P1156" s="109"/>
      <c r="Q1156" s="109"/>
      <c r="R1156" s="109"/>
      <c r="S1156" s="109"/>
      <c r="T1156" s="109"/>
    </row>
    <row r="1157" spans="1:20">
      <c r="A1157" s="16" t="s">
        <v>302</v>
      </c>
      <c r="B1157" s="14">
        <v>792</v>
      </c>
      <c r="C1157" s="15" t="s">
        <v>22</v>
      </c>
      <c r="D1157" s="15" t="s">
        <v>18</v>
      </c>
      <c r="E1157" s="15" t="s">
        <v>235</v>
      </c>
      <c r="F1157" s="15"/>
      <c r="G1157" s="87">
        <f>G1158</f>
        <v>86000</v>
      </c>
      <c r="H1157" s="87">
        <f t="shared" si="345"/>
        <v>86000</v>
      </c>
      <c r="I1157" s="87">
        <f t="shared" si="345"/>
        <v>86000</v>
      </c>
      <c r="J1157" s="2">
        <f>SUM(J1147:J1156)</f>
        <v>57137554</v>
      </c>
    </row>
    <row r="1158" spans="1:20">
      <c r="A1158" s="16" t="s">
        <v>303</v>
      </c>
      <c r="B1158" s="14">
        <v>792</v>
      </c>
      <c r="C1158" s="15" t="s">
        <v>22</v>
      </c>
      <c r="D1158" s="15" t="s">
        <v>18</v>
      </c>
      <c r="E1158" s="15" t="s">
        <v>235</v>
      </c>
      <c r="F1158" s="15" t="s">
        <v>304</v>
      </c>
      <c r="G1158" s="87">
        <f>G1159</f>
        <v>86000</v>
      </c>
      <c r="H1158" s="87">
        <f t="shared" si="345"/>
        <v>86000</v>
      </c>
      <c r="I1158" s="87">
        <f t="shared" si="345"/>
        <v>86000</v>
      </c>
      <c r="J1158" s="2">
        <f>H1147-J1157</f>
        <v>-41639441</v>
      </c>
    </row>
    <row r="1159" spans="1:20">
      <c r="A1159" s="16" t="s">
        <v>305</v>
      </c>
      <c r="B1159" s="14">
        <v>792</v>
      </c>
      <c r="C1159" s="15" t="s">
        <v>22</v>
      </c>
      <c r="D1159" s="15" t="s">
        <v>18</v>
      </c>
      <c r="E1159" s="15" t="s">
        <v>235</v>
      </c>
      <c r="F1159" s="15" t="s">
        <v>306</v>
      </c>
      <c r="G1159" s="87">
        <f>'прил 5,'!G1180+'прил 5,'!G1994</f>
        <v>86000</v>
      </c>
      <c r="H1159" s="87">
        <f>'прил 5,'!H1180+'прил 5,'!H1994</f>
        <v>86000</v>
      </c>
      <c r="I1159" s="87">
        <f>'прил 5,'!I1180+'прил 5,'!I1994</f>
        <v>86000</v>
      </c>
    </row>
    <row r="1160" spans="1:20" s="18" customFormat="1" ht="39.6" hidden="1">
      <c r="A1160" s="16" t="s">
        <v>154</v>
      </c>
      <c r="B1160" s="14">
        <v>792</v>
      </c>
      <c r="C1160" s="15" t="s">
        <v>308</v>
      </c>
      <c r="D1160" s="15" t="s">
        <v>18</v>
      </c>
      <c r="E1160" s="15" t="s">
        <v>229</v>
      </c>
      <c r="F1160" s="15"/>
      <c r="G1160" s="87">
        <f>G1175+G1179+G1182+G1161+G1170</f>
        <v>0</v>
      </c>
      <c r="H1160" s="87">
        <f t="shared" ref="H1160:I1160" si="346">H1175+H1179+H1182+H1161+H1170</f>
        <v>0</v>
      </c>
      <c r="I1160" s="87">
        <f t="shared" si="346"/>
        <v>0</v>
      </c>
      <c r="J1160" s="17"/>
      <c r="P1160" s="17"/>
      <c r="Q1160" s="17"/>
      <c r="R1160" s="17"/>
      <c r="S1160" s="17"/>
      <c r="T1160" s="17"/>
    </row>
    <row r="1161" spans="1:20" s="28" customFormat="1" ht="26.4" hidden="1">
      <c r="A1161" s="16" t="s">
        <v>165</v>
      </c>
      <c r="B1161" s="14">
        <v>792</v>
      </c>
      <c r="C1161" s="15" t="s">
        <v>27</v>
      </c>
      <c r="D1161" s="15" t="s">
        <v>69</v>
      </c>
      <c r="E1161" s="15" t="s">
        <v>382</v>
      </c>
      <c r="F1161" s="39"/>
      <c r="G1161" s="87">
        <f>G1168</f>
        <v>0</v>
      </c>
      <c r="H1161" s="87">
        <f>H1168</f>
        <v>0</v>
      </c>
      <c r="I1161" s="87">
        <f>I1168</f>
        <v>0</v>
      </c>
      <c r="J1161" s="109"/>
      <c r="P1161" s="109"/>
      <c r="Q1161" s="109"/>
      <c r="R1161" s="109"/>
      <c r="S1161" s="109"/>
      <c r="T1161" s="109"/>
    </row>
    <row r="1162" spans="1:20" s="46" customFormat="1" ht="41.25" hidden="1" customHeight="1">
      <c r="A1162" s="16" t="s">
        <v>154</v>
      </c>
      <c r="B1162" s="315">
        <v>800</v>
      </c>
      <c r="C1162" s="15" t="s">
        <v>27</v>
      </c>
      <c r="D1162" s="15" t="s">
        <v>69</v>
      </c>
      <c r="E1162" s="15" t="s">
        <v>229</v>
      </c>
      <c r="F1162" s="15"/>
      <c r="G1162" s="70">
        <f t="shared" ref="G1162:I1162" si="347">G1163</f>
        <v>0</v>
      </c>
      <c r="H1162" s="70">
        <f t="shared" si="347"/>
        <v>0</v>
      </c>
      <c r="I1162" s="70">
        <f t="shared" si="347"/>
        <v>0</v>
      </c>
      <c r="J1162" s="176"/>
      <c r="K1162" s="58"/>
      <c r="L1162" s="58"/>
      <c r="M1162" s="58"/>
      <c r="N1162" s="58"/>
      <c r="O1162" s="58"/>
      <c r="P1162" s="58"/>
      <c r="Q1162" s="58"/>
      <c r="R1162" s="58"/>
    </row>
    <row r="1163" spans="1:20" s="28" customFormat="1" ht="26.4" hidden="1">
      <c r="A1163" s="16" t="s">
        <v>165</v>
      </c>
      <c r="B1163" s="315">
        <v>800</v>
      </c>
      <c r="C1163" s="15" t="s">
        <v>27</v>
      </c>
      <c r="D1163" s="15" t="s">
        <v>69</v>
      </c>
      <c r="E1163" s="15" t="s">
        <v>382</v>
      </c>
      <c r="F1163" s="39"/>
      <c r="G1163" s="70"/>
      <c r="H1163" s="70"/>
      <c r="I1163" s="70"/>
      <c r="J1163" s="176"/>
      <c r="K1163" s="323"/>
      <c r="L1163" s="323"/>
      <c r="M1163" s="323"/>
      <c r="N1163" s="323"/>
      <c r="O1163" s="323"/>
      <c r="P1163" s="323"/>
      <c r="Q1163" s="323"/>
      <c r="R1163" s="323"/>
    </row>
    <row r="1164" spans="1:20" ht="22.5" hidden="1" customHeight="1">
      <c r="A1164" s="82" t="s">
        <v>55</v>
      </c>
      <c r="B1164" s="315">
        <v>800</v>
      </c>
      <c r="C1164" s="15" t="s">
        <v>27</v>
      </c>
      <c r="D1164" s="15" t="s">
        <v>69</v>
      </c>
      <c r="E1164" s="15" t="s">
        <v>382</v>
      </c>
      <c r="F1164" s="15" t="s">
        <v>57</v>
      </c>
      <c r="G1164" s="70"/>
      <c r="H1164" s="70"/>
      <c r="I1164" s="70"/>
      <c r="J1164" s="176"/>
      <c r="K1164" s="69"/>
      <c r="L1164" s="69"/>
      <c r="M1164" s="69"/>
      <c r="N1164" s="69"/>
      <c r="O1164" s="69"/>
      <c r="P1164" s="69"/>
      <c r="Q1164" s="69"/>
      <c r="R1164" s="69"/>
      <c r="S1164" s="1"/>
      <c r="T1164" s="1"/>
    </row>
    <row r="1165" spans="1:20" hidden="1">
      <c r="A1165" s="82" t="s">
        <v>322</v>
      </c>
      <c r="B1165" s="315">
        <v>800</v>
      </c>
      <c r="C1165" s="15" t="s">
        <v>27</v>
      </c>
      <c r="D1165" s="15" t="s">
        <v>69</v>
      </c>
      <c r="E1165" s="15" t="s">
        <v>382</v>
      </c>
      <c r="F1165" s="15" t="s">
        <v>58</v>
      </c>
      <c r="G1165" s="70"/>
      <c r="H1165" s="70"/>
      <c r="I1165" s="70"/>
      <c r="J1165" s="176"/>
      <c r="K1165" s="69"/>
      <c r="L1165" s="69"/>
      <c r="M1165" s="69"/>
      <c r="N1165" s="69"/>
      <c r="O1165" s="69"/>
      <c r="P1165" s="69"/>
      <c r="Q1165" s="69"/>
      <c r="R1165" s="69"/>
      <c r="S1165" s="1"/>
      <c r="T1165" s="1"/>
    </row>
    <row r="1166" spans="1:20" ht="22.5" hidden="1" customHeight="1">
      <c r="A1166" s="82" t="s">
        <v>55</v>
      </c>
      <c r="B1166" s="315">
        <v>800</v>
      </c>
      <c r="C1166" s="15" t="s">
        <v>27</v>
      </c>
      <c r="D1166" s="15" t="s">
        <v>69</v>
      </c>
      <c r="E1166" s="15" t="s">
        <v>382</v>
      </c>
      <c r="F1166" s="84" t="s">
        <v>36</v>
      </c>
      <c r="G1166" s="70"/>
      <c r="H1166" s="70"/>
      <c r="I1166" s="70"/>
      <c r="J1166" s="176"/>
      <c r="K1166" s="69"/>
      <c r="L1166" s="69"/>
      <c r="M1166" s="69"/>
      <c r="N1166" s="69"/>
      <c r="O1166" s="69"/>
      <c r="P1166" s="69"/>
      <c r="Q1166" s="69"/>
      <c r="R1166" s="69"/>
      <c r="S1166" s="1"/>
      <c r="T1166" s="1"/>
    </row>
    <row r="1167" spans="1:20" hidden="1">
      <c r="A1167" s="82" t="s">
        <v>322</v>
      </c>
      <c r="B1167" s="315">
        <v>800</v>
      </c>
      <c r="C1167" s="15" t="s">
        <v>27</v>
      </c>
      <c r="D1167" s="15" t="s">
        <v>69</v>
      </c>
      <c r="E1167" s="15" t="s">
        <v>382</v>
      </c>
      <c r="F1167" s="84" t="s">
        <v>38</v>
      </c>
      <c r="G1167" s="70"/>
      <c r="H1167" s="70"/>
      <c r="I1167" s="70"/>
      <c r="J1167" s="176"/>
      <c r="K1167" s="69"/>
      <c r="L1167" s="69"/>
      <c r="M1167" s="69"/>
      <c r="N1167" s="69"/>
      <c r="O1167" s="69"/>
      <c r="P1167" s="69"/>
      <c r="Q1167" s="69"/>
      <c r="R1167" s="69"/>
      <c r="S1167" s="1"/>
      <c r="T1167" s="1"/>
    </row>
    <row r="1168" spans="1:20" hidden="1">
      <c r="A1168" s="16" t="s">
        <v>155</v>
      </c>
      <c r="B1168" s="14">
        <v>792</v>
      </c>
      <c r="C1168" s="15" t="s">
        <v>27</v>
      </c>
      <c r="D1168" s="15" t="s">
        <v>69</v>
      </c>
      <c r="E1168" s="15" t="s">
        <v>382</v>
      </c>
      <c r="F1168" s="15" t="s">
        <v>156</v>
      </c>
      <c r="G1168" s="87">
        <f t="shared" ref="G1168:I1168" si="348">G1169</f>
        <v>0</v>
      </c>
      <c r="H1168" s="87">
        <f t="shared" si="348"/>
        <v>0</v>
      </c>
      <c r="I1168" s="87">
        <f t="shared" si="348"/>
        <v>0</v>
      </c>
    </row>
    <row r="1169" spans="1:20" hidden="1">
      <c r="A1169" s="16" t="s">
        <v>157</v>
      </c>
      <c r="B1169" s="14">
        <v>792</v>
      </c>
      <c r="C1169" s="15" t="s">
        <v>27</v>
      </c>
      <c r="D1169" s="15" t="s">
        <v>69</v>
      </c>
      <c r="E1169" s="15" t="s">
        <v>382</v>
      </c>
      <c r="F1169" s="15" t="s">
        <v>158</v>
      </c>
      <c r="G1169" s="87">
        <f>'прил 5,'!G1162</f>
        <v>0</v>
      </c>
      <c r="H1169" s="87">
        <f>'прил 5,'!H1162</f>
        <v>0</v>
      </c>
      <c r="I1169" s="87">
        <f>'прил 5,'!I1162</f>
        <v>0</v>
      </c>
    </row>
    <row r="1170" spans="1:20" ht="66" hidden="1">
      <c r="A1170" s="16" t="s">
        <v>664</v>
      </c>
      <c r="B1170" s="14">
        <v>792</v>
      </c>
      <c r="C1170" s="15" t="s">
        <v>18</v>
      </c>
      <c r="D1170" s="15" t="s">
        <v>53</v>
      </c>
      <c r="E1170" s="15" t="s">
        <v>663</v>
      </c>
      <c r="F1170" s="15"/>
      <c r="G1170" s="87">
        <f t="shared" ref="G1170:I1171" si="349">G1171</f>
        <v>0</v>
      </c>
      <c r="H1170" s="87">
        <f t="shared" si="349"/>
        <v>0</v>
      </c>
      <c r="I1170" s="87">
        <f t="shared" si="349"/>
        <v>0</v>
      </c>
    </row>
    <row r="1171" spans="1:20" hidden="1">
      <c r="A1171" s="16" t="s">
        <v>155</v>
      </c>
      <c r="B1171" s="14">
        <v>792</v>
      </c>
      <c r="C1171" s="15" t="s">
        <v>18</v>
      </c>
      <c r="D1171" s="15" t="s">
        <v>53</v>
      </c>
      <c r="E1171" s="15" t="s">
        <v>663</v>
      </c>
      <c r="F1171" s="15" t="s">
        <v>156</v>
      </c>
      <c r="G1171" s="87">
        <f t="shared" si="349"/>
        <v>0</v>
      </c>
      <c r="H1171" s="87">
        <f t="shared" si="349"/>
        <v>0</v>
      </c>
      <c r="I1171" s="87">
        <f t="shared" si="349"/>
        <v>0</v>
      </c>
    </row>
    <row r="1172" spans="1:20" hidden="1">
      <c r="A1172" s="16" t="s">
        <v>157</v>
      </c>
      <c r="B1172" s="14">
        <v>792</v>
      </c>
      <c r="C1172" s="15" t="s">
        <v>18</v>
      </c>
      <c r="D1172" s="15" t="s">
        <v>53</v>
      </c>
      <c r="E1172" s="15" t="s">
        <v>663</v>
      </c>
      <c r="F1172" s="15" t="s">
        <v>158</v>
      </c>
      <c r="G1172" s="87">
        <f>'прил 5,'!G1140</f>
        <v>0</v>
      </c>
      <c r="H1172" s="87">
        <f>'прил 5,'!H1140</f>
        <v>0</v>
      </c>
      <c r="I1172" s="87">
        <f>'прил 5,'!I1140</f>
        <v>0</v>
      </c>
    </row>
    <row r="1173" spans="1:20" s="28" customFormat="1" ht="29.25" hidden="1" customHeight="1">
      <c r="A1173" s="16" t="s">
        <v>313</v>
      </c>
      <c r="B1173" s="14">
        <v>792</v>
      </c>
      <c r="C1173" s="15" t="s">
        <v>308</v>
      </c>
      <c r="D1173" s="15" t="s">
        <v>18</v>
      </c>
      <c r="E1173" s="15" t="s">
        <v>236</v>
      </c>
      <c r="F1173" s="15"/>
      <c r="G1173" s="87">
        <f t="shared" ref="G1173:I1174" si="350">G1174</f>
        <v>0</v>
      </c>
      <c r="H1173" s="87">
        <f t="shared" si="350"/>
        <v>0</v>
      </c>
      <c r="I1173" s="87">
        <f t="shared" si="350"/>
        <v>0</v>
      </c>
      <c r="J1173" s="109"/>
      <c r="P1173" s="109"/>
      <c r="Q1173" s="109"/>
      <c r="R1173" s="109"/>
      <c r="S1173" s="109"/>
      <c r="T1173" s="109"/>
    </row>
    <row r="1174" spans="1:20" s="28" customFormat="1" hidden="1">
      <c r="A1174" s="16" t="s">
        <v>155</v>
      </c>
      <c r="B1174" s="14">
        <v>792</v>
      </c>
      <c r="C1174" s="15" t="s">
        <v>308</v>
      </c>
      <c r="D1174" s="15" t="s">
        <v>18</v>
      </c>
      <c r="E1174" s="15" t="s">
        <v>236</v>
      </c>
      <c r="F1174" s="15" t="s">
        <v>156</v>
      </c>
      <c r="G1174" s="87">
        <f t="shared" si="350"/>
        <v>0</v>
      </c>
      <c r="H1174" s="87">
        <f t="shared" si="350"/>
        <v>0</v>
      </c>
      <c r="I1174" s="87">
        <f t="shared" si="350"/>
        <v>0</v>
      </c>
      <c r="J1174" s="109"/>
      <c r="P1174" s="109"/>
      <c r="Q1174" s="109"/>
      <c r="R1174" s="109"/>
      <c r="S1174" s="109"/>
      <c r="T1174" s="109"/>
    </row>
    <row r="1175" spans="1:20" s="3" customFormat="1" hidden="1">
      <c r="A1175" s="16" t="s">
        <v>311</v>
      </c>
      <c r="B1175" s="14">
        <v>792</v>
      </c>
      <c r="C1175" s="15" t="s">
        <v>308</v>
      </c>
      <c r="D1175" s="15" t="s">
        <v>18</v>
      </c>
      <c r="E1175" s="15" t="s">
        <v>236</v>
      </c>
      <c r="F1175" s="15" t="s">
        <v>312</v>
      </c>
      <c r="G1175" s="87">
        <f>'прил 5,'!G1190</f>
        <v>0</v>
      </c>
      <c r="H1175" s="87">
        <f>'прил 5,'!H1190</f>
        <v>0</v>
      </c>
      <c r="I1175" s="87">
        <f>'прил 5,'!I1190</f>
        <v>0</v>
      </c>
      <c r="J1175" s="111"/>
      <c r="P1175" s="111"/>
      <c r="Q1175" s="111"/>
      <c r="R1175" s="111"/>
      <c r="S1175" s="111"/>
      <c r="T1175" s="111"/>
    </row>
    <row r="1176" spans="1:20" s="3" customFormat="1" hidden="1">
      <c r="A1176" s="16" t="s">
        <v>6</v>
      </c>
      <c r="B1176" s="14">
        <v>792</v>
      </c>
      <c r="C1176" s="15" t="s">
        <v>308</v>
      </c>
      <c r="D1176" s="15" t="s">
        <v>18</v>
      </c>
      <c r="E1176" s="15" t="s">
        <v>236</v>
      </c>
      <c r="F1176" s="15" t="s">
        <v>5</v>
      </c>
      <c r="G1176" s="87"/>
      <c r="H1176" s="87"/>
      <c r="I1176" s="87"/>
      <c r="J1176" s="111"/>
      <c r="P1176" s="111"/>
      <c r="Q1176" s="111"/>
      <c r="R1176" s="111"/>
      <c r="S1176" s="111"/>
      <c r="T1176" s="111"/>
    </row>
    <row r="1177" spans="1:20" s="18" customFormat="1" ht="26.4" hidden="1">
      <c r="A1177" s="16" t="s">
        <v>310</v>
      </c>
      <c r="B1177" s="14">
        <v>792</v>
      </c>
      <c r="C1177" s="15" t="s">
        <v>308</v>
      </c>
      <c r="D1177" s="15" t="s">
        <v>18</v>
      </c>
      <c r="E1177" s="15" t="s">
        <v>282</v>
      </c>
      <c r="F1177" s="15"/>
      <c r="G1177" s="87">
        <f t="shared" ref="G1177:I1178" si="351">G1178</f>
        <v>0</v>
      </c>
      <c r="H1177" s="87">
        <f t="shared" si="351"/>
        <v>0</v>
      </c>
      <c r="I1177" s="87">
        <f t="shared" si="351"/>
        <v>0</v>
      </c>
      <c r="J1177" s="17"/>
      <c r="P1177" s="17"/>
      <c r="Q1177" s="17"/>
      <c r="R1177" s="17"/>
      <c r="S1177" s="17"/>
      <c r="T1177" s="17"/>
    </row>
    <row r="1178" spans="1:20" s="18" customFormat="1" hidden="1">
      <c r="A1178" s="16" t="s">
        <v>155</v>
      </c>
      <c r="B1178" s="14">
        <v>792</v>
      </c>
      <c r="C1178" s="15" t="s">
        <v>308</v>
      </c>
      <c r="D1178" s="15" t="s">
        <v>18</v>
      </c>
      <c r="E1178" s="15" t="s">
        <v>282</v>
      </c>
      <c r="F1178" s="15" t="s">
        <v>156</v>
      </c>
      <c r="G1178" s="87">
        <f t="shared" si="351"/>
        <v>0</v>
      </c>
      <c r="H1178" s="87">
        <f t="shared" si="351"/>
        <v>0</v>
      </c>
      <c r="I1178" s="87">
        <f t="shared" si="351"/>
        <v>0</v>
      </c>
      <c r="J1178" s="17"/>
      <c r="P1178" s="17"/>
      <c r="Q1178" s="17"/>
      <c r="R1178" s="17"/>
      <c r="S1178" s="17"/>
      <c r="T1178" s="17"/>
    </row>
    <row r="1179" spans="1:20" s="18" customFormat="1" hidden="1">
      <c r="A1179" s="16" t="s">
        <v>311</v>
      </c>
      <c r="B1179" s="14">
        <v>792</v>
      </c>
      <c r="C1179" s="15" t="s">
        <v>308</v>
      </c>
      <c r="D1179" s="15" t="s">
        <v>18</v>
      </c>
      <c r="E1179" s="15" t="s">
        <v>282</v>
      </c>
      <c r="F1179" s="15" t="s">
        <v>312</v>
      </c>
      <c r="G1179" s="87">
        <f>'прил 5,'!G1187</f>
        <v>0</v>
      </c>
      <c r="H1179" s="87">
        <f>'прил 5,'!H1187</f>
        <v>0</v>
      </c>
      <c r="I1179" s="87">
        <f>'прил 5,'!I1187</f>
        <v>0</v>
      </c>
      <c r="J1179" s="17"/>
      <c r="P1179" s="17"/>
      <c r="Q1179" s="17"/>
      <c r="R1179" s="17"/>
      <c r="S1179" s="17"/>
      <c r="T1179" s="17"/>
    </row>
    <row r="1180" spans="1:20" s="3" customFormat="1" ht="26.4" hidden="1">
      <c r="A1180" s="16" t="s">
        <v>465</v>
      </c>
      <c r="B1180" s="14"/>
      <c r="C1180" s="15"/>
      <c r="D1180" s="15"/>
      <c r="E1180" s="15" t="s">
        <v>237</v>
      </c>
      <c r="F1180" s="15"/>
      <c r="G1180" s="87">
        <f t="shared" ref="G1180:I1181" si="352">G1181</f>
        <v>0</v>
      </c>
      <c r="H1180" s="87">
        <f t="shared" si="352"/>
        <v>0</v>
      </c>
      <c r="I1180" s="87">
        <f t="shared" si="352"/>
        <v>0</v>
      </c>
      <c r="J1180" s="111"/>
      <c r="P1180" s="111"/>
      <c r="Q1180" s="111"/>
      <c r="R1180" s="111"/>
      <c r="S1180" s="111"/>
      <c r="T1180" s="111"/>
    </row>
    <row r="1181" spans="1:20" s="3" customFormat="1" hidden="1">
      <c r="A1181" s="16" t="s">
        <v>155</v>
      </c>
      <c r="B1181" s="14">
        <v>792</v>
      </c>
      <c r="C1181" s="15" t="s">
        <v>308</v>
      </c>
      <c r="D1181" s="15" t="s">
        <v>69</v>
      </c>
      <c r="E1181" s="15" t="s">
        <v>237</v>
      </c>
      <c r="F1181" s="15" t="s">
        <v>156</v>
      </c>
      <c r="G1181" s="87">
        <f t="shared" si="352"/>
        <v>0</v>
      </c>
      <c r="H1181" s="87">
        <f t="shared" si="352"/>
        <v>0</v>
      </c>
      <c r="I1181" s="87">
        <f t="shared" si="352"/>
        <v>0</v>
      </c>
      <c r="J1181" s="111"/>
      <c r="P1181" s="111"/>
      <c r="Q1181" s="111"/>
      <c r="R1181" s="111"/>
      <c r="S1181" s="111"/>
      <c r="T1181" s="111"/>
    </row>
    <row r="1182" spans="1:20" s="3" customFormat="1" hidden="1">
      <c r="A1182" s="16" t="s">
        <v>176</v>
      </c>
      <c r="B1182" s="14">
        <v>792</v>
      </c>
      <c r="C1182" s="15" t="s">
        <v>308</v>
      </c>
      <c r="D1182" s="15" t="s">
        <v>69</v>
      </c>
      <c r="E1182" s="15" t="s">
        <v>237</v>
      </c>
      <c r="F1182" s="15" t="s">
        <v>177</v>
      </c>
      <c r="G1182" s="87">
        <f>'прил 5,'!G1196</f>
        <v>0</v>
      </c>
      <c r="H1182" s="87">
        <f>'прил 5,'!H1196</f>
        <v>0</v>
      </c>
      <c r="I1182" s="87">
        <f>'прил 5,'!I1196</f>
        <v>0</v>
      </c>
      <c r="J1182" s="111"/>
      <c r="P1182" s="111"/>
      <c r="Q1182" s="111"/>
      <c r="R1182" s="111"/>
      <c r="S1182" s="111"/>
      <c r="T1182" s="111"/>
    </row>
    <row r="1183" spans="1:20" s="76" customFormat="1" ht="66">
      <c r="A1183" s="357" t="s">
        <v>1178</v>
      </c>
      <c r="B1183" s="35">
        <v>793</v>
      </c>
      <c r="C1183" s="36" t="s">
        <v>69</v>
      </c>
      <c r="D1183" s="36" t="s">
        <v>122</v>
      </c>
      <c r="E1183" s="36" t="s">
        <v>250</v>
      </c>
      <c r="F1183" s="75"/>
      <c r="G1183" s="71">
        <f>G1190+G1195+G1198+G1207+G1210+G1189+G1184+G1201+G1213+G1204+G1216</f>
        <v>5900580</v>
      </c>
      <c r="H1183" s="71">
        <f>H1189+H1194+H1197+H1200+H1203+H1209</f>
        <v>2250000</v>
      </c>
      <c r="I1183" s="71">
        <f>I1189+I1194+I1197+I1200+I1203+I1209</f>
        <v>2250000</v>
      </c>
      <c r="J1183" s="236">
        <v>162500</v>
      </c>
      <c r="P1183" s="175"/>
      <c r="Q1183" s="238"/>
      <c r="R1183" s="236"/>
      <c r="S1183" s="236"/>
      <c r="T1183" s="236"/>
    </row>
    <row r="1184" spans="1:20" s="28" customFormat="1" ht="26.4" hidden="1">
      <c r="A1184" s="40" t="s">
        <v>603</v>
      </c>
      <c r="B1184" s="14">
        <v>793</v>
      </c>
      <c r="C1184" s="15" t="s">
        <v>69</v>
      </c>
      <c r="D1184" s="15" t="s">
        <v>68</v>
      </c>
      <c r="E1184" s="15" t="s">
        <v>639</v>
      </c>
      <c r="F1184" s="39"/>
      <c r="G1184" s="87">
        <f>G1185</f>
        <v>0</v>
      </c>
      <c r="H1184" s="70"/>
      <c r="I1184" s="70"/>
      <c r="P1184" s="109"/>
      <c r="Q1184" s="109"/>
      <c r="R1184" s="109"/>
      <c r="S1184" s="109"/>
      <c r="T1184" s="109"/>
    </row>
    <row r="1185" spans="1:20" s="28" customFormat="1" hidden="1">
      <c r="A1185" s="16" t="s">
        <v>155</v>
      </c>
      <c r="B1185" s="14">
        <v>793</v>
      </c>
      <c r="C1185" s="15" t="s">
        <v>69</v>
      </c>
      <c r="D1185" s="15" t="s">
        <v>68</v>
      </c>
      <c r="E1185" s="15" t="s">
        <v>639</v>
      </c>
      <c r="F1185" s="15" t="s">
        <v>156</v>
      </c>
      <c r="G1185" s="87">
        <f>G1186</f>
        <v>0</v>
      </c>
      <c r="H1185" s="70"/>
      <c r="I1185" s="70"/>
      <c r="P1185" s="109"/>
      <c r="Q1185" s="109"/>
      <c r="R1185" s="109"/>
      <c r="S1185" s="109"/>
      <c r="T1185" s="109"/>
    </row>
    <row r="1186" spans="1:20" s="28" customFormat="1" hidden="1">
      <c r="A1186" s="16" t="s">
        <v>168</v>
      </c>
      <c r="B1186" s="14">
        <v>793</v>
      </c>
      <c r="C1186" s="15" t="s">
        <v>69</v>
      </c>
      <c r="D1186" s="15" t="s">
        <v>68</v>
      </c>
      <c r="E1186" s="15" t="s">
        <v>639</v>
      </c>
      <c r="F1186" s="15" t="s">
        <v>169</v>
      </c>
      <c r="G1186" s="87">
        <f>'прил 5,'!G1426</f>
        <v>0</v>
      </c>
      <c r="H1186" s="70"/>
      <c r="I1186" s="70"/>
      <c r="P1186" s="109"/>
      <c r="Q1186" s="109"/>
      <c r="R1186" s="109"/>
      <c r="S1186" s="109"/>
      <c r="T1186" s="109"/>
    </row>
    <row r="1187" spans="1:20" s="28" customFormat="1" ht="54.75" customHeight="1">
      <c r="A1187" s="40" t="s">
        <v>333</v>
      </c>
      <c r="B1187" s="14">
        <v>793</v>
      </c>
      <c r="C1187" s="15" t="s">
        <v>69</v>
      </c>
      <c r="D1187" s="15" t="s">
        <v>122</v>
      </c>
      <c r="E1187" s="15" t="s">
        <v>137</v>
      </c>
      <c r="F1187" s="39"/>
      <c r="G1187" s="70">
        <f>G1188</f>
        <v>250000</v>
      </c>
      <c r="H1187" s="70">
        <f t="shared" ref="H1187:I1187" si="353">H1188</f>
        <v>250000</v>
      </c>
      <c r="I1187" s="70">
        <f t="shared" si="353"/>
        <v>250000</v>
      </c>
      <c r="P1187" s="109"/>
      <c r="Q1187" s="109"/>
      <c r="R1187" s="109"/>
      <c r="S1187" s="109"/>
      <c r="T1187" s="109"/>
    </row>
    <row r="1188" spans="1:20" s="28" customFormat="1">
      <c r="A1188" s="16" t="s">
        <v>322</v>
      </c>
      <c r="B1188" s="14">
        <v>793</v>
      </c>
      <c r="C1188" s="15" t="s">
        <v>69</v>
      </c>
      <c r="D1188" s="15" t="s">
        <v>122</v>
      </c>
      <c r="E1188" s="15" t="s">
        <v>137</v>
      </c>
      <c r="F1188" s="15" t="s">
        <v>36</v>
      </c>
      <c r="G1188" s="70">
        <f>G1189</f>
        <v>250000</v>
      </c>
      <c r="H1188" s="70">
        <f t="shared" ref="H1188:I1188" si="354">H1189</f>
        <v>250000</v>
      </c>
      <c r="I1188" s="70">
        <f t="shared" si="354"/>
        <v>250000</v>
      </c>
      <c r="P1188" s="109"/>
      <c r="Q1188" s="109"/>
      <c r="R1188" s="109"/>
      <c r="S1188" s="109"/>
      <c r="T1188" s="109"/>
    </row>
    <row r="1189" spans="1:20" s="28" customFormat="1" ht="26.4">
      <c r="A1189" s="16" t="s">
        <v>37</v>
      </c>
      <c r="B1189" s="14">
        <v>793</v>
      </c>
      <c r="C1189" s="15" t="s">
        <v>69</v>
      </c>
      <c r="D1189" s="15" t="s">
        <v>122</v>
      </c>
      <c r="E1189" s="15" t="s">
        <v>137</v>
      </c>
      <c r="F1189" s="15" t="s">
        <v>38</v>
      </c>
      <c r="G1189" s="70">
        <f>'прил 5,'!G1434</f>
        <v>250000</v>
      </c>
      <c r="H1189" s="70">
        <f>'прил 5,'!H1394+'прил 5,'!H1434</f>
        <v>250000</v>
      </c>
      <c r="I1189" s="70">
        <f>'прил 5,'!I1394+'прил 5,'!I1434</f>
        <v>250000</v>
      </c>
      <c r="P1189" s="109"/>
      <c r="Q1189" s="109"/>
      <c r="R1189" s="109"/>
      <c r="S1189" s="109"/>
      <c r="T1189" s="109"/>
    </row>
    <row r="1190" spans="1:20" ht="57.75" hidden="1" customHeight="1">
      <c r="A1190" s="57" t="s">
        <v>481</v>
      </c>
      <c r="B1190" s="14">
        <v>793</v>
      </c>
      <c r="C1190" s="15" t="s">
        <v>69</v>
      </c>
      <c r="D1190" s="15" t="s">
        <v>122</v>
      </c>
      <c r="E1190" s="15" t="s">
        <v>251</v>
      </c>
      <c r="F1190" s="15"/>
      <c r="G1190" s="70">
        <f>G1191+G1193</f>
        <v>0</v>
      </c>
      <c r="H1190" s="70">
        <f>H1191+H1193</f>
        <v>0</v>
      </c>
      <c r="I1190" s="70">
        <f>I1191+I1193</f>
        <v>0</v>
      </c>
      <c r="J1190" s="2">
        <v>50000</v>
      </c>
    </row>
    <row r="1191" spans="1:20" hidden="1">
      <c r="A1191" s="16" t="s">
        <v>322</v>
      </c>
      <c r="B1191" s="14">
        <v>793</v>
      </c>
      <c r="C1191" s="15" t="s">
        <v>69</v>
      </c>
      <c r="D1191" s="15" t="s">
        <v>122</v>
      </c>
      <c r="E1191" s="15" t="s">
        <v>251</v>
      </c>
      <c r="F1191" s="15" t="s">
        <v>36</v>
      </c>
      <c r="G1191" s="70">
        <f>G1192</f>
        <v>0</v>
      </c>
      <c r="H1191" s="70">
        <f t="shared" ref="H1191:O1191" si="355">H1192</f>
        <v>0</v>
      </c>
      <c r="I1191" s="70">
        <f t="shared" si="355"/>
        <v>0</v>
      </c>
      <c r="J1191" s="70">
        <f t="shared" si="355"/>
        <v>60000</v>
      </c>
      <c r="K1191" s="70">
        <f t="shared" si="355"/>
        <v>0</v>
      </c>
      <c r="L1191" s="70">
        <f t="shared" si="355"/>
        <v>0</v>
      </c>
      <c r="M1191" s="70">
        <f t="shared" si="355"/>
        <v>0</v>
      </c>
      <c r="N1191" s="70">
        <f t="shared" si="355"/>
        <v>0</v>
      </c>
      <c r="O1191" s="70">
        <f t="shared" si="355"/>
        <v>0</v>
      </c>
    </row>
    <row r="1192" spans="1:20" ht="26.4" hidden="1">
      <c r="A1192" s="16" t="s">
        <v>37</v>
      </c>
      <c r="B1192" s="14">
        <v>793</v>
      </c>
      <c r="C1192" s="15" t="s">
        <v>69</v>
      </c>
      <c r="D1192" s="15" t="s">
        <v>122</v>
      </c>
      <c r="E1192" s="15" t="s">
        <v>251</v>
      </c>
      <c r="F1192" s="15" t="s">
        <v>38</v>
      </c>
      <c r="G1192" s="70">
        <f>'прил 5,'!G1397+'прил 5,'!G1437</f>
        <v>0</v>
      </c>
      <c r="H1192" s="70">
        <f>'прил 5,'!H1397+'прил 5,'!H1437</f>
        <v>0</v>
      </c>
      <c r="I1192" s="70">
        <f>'прил 5,'!I1397+'прил 5,'!I1437</f>
        <v>0</v>
      </c>
      <c r="J1192" s="2">
        <v>60000</v>
      </c>
    </row>
    <row r="1193" spans="1:20" ht="18" hidden="1" customHeight="1">
      <c r="A1193" s="16" t="s">
        <v>114</v>
      </c>
      <c r="B1193" s="14">
        <v>793</v>
      </c>
      <c r="C1193" s="15" t="s">
        <v>69</v>
      </c>
      <c r="D1193" s="15" t="s">
        <v>122</v>
      </c>
      <c r="E1193" s="15" t="s">
        <v>252</v>
      </c>
      <c r="F1193" s="15" t="s">
        <v>63</v>
      </c>
      <c r="G1193" s="70">
        <f>G1194</f>
        <v>0</v>
      </c>
      <c r="H1193" s="70">
        <f>H1194</f>
        <v>0</v>
      </c>
      <c r="I1193" s="70">
        <f>I1194</f>
        <v>0</v>
      </c>
    </row>
    <row r="1194" spans="1:20" ht="18.75" hidden="1" customHeight="1">
      <c r="A1194" s="16" t="s">
        <v>178</v>
      </c>
      <c r="B1194" s="14"/>
      <c r="C1194" s="15"/>
      <c r="D1194" s="15"/>
      <c r="E1194" s="15" t="s">
        <v>252</v>
      </c>
      <c r="F1194" s="15" t="s">
        <v>179</v>
      </c>
      <c r="G1194" s="70">
        <f>'прил 5,'!G1399+'прил 5,'!G1439</f>
        <v>0</v>
      </c>
      <c r="H1194" s="70">
        <f>'прил 5,'!H1399+'прил 5,'!H1439</f>
        <v>0</v>
      </c>
      <c r="I1194" s="70">
        <f>'прил 5,'!I1399+'прил 5,'!I1439</f>
        <v>0</v>
      </c>
      <c r="J1194" s="70">
        <f>'прил 5,'!K1399+'прил 5,'!K1439</f>
        <v>0</v>
      </c>
      <c r="K1194" s="70">
        <f>'прил 5,'!L1399+'прил 5,'!L1439</f>
        <v>0</v>
      </c>
      <c r="L1194" s="70">
        <f>'прил 5,'!M1399+'прил 5,'!M1439</f>
        <v>0</v>
      </c>
      <c r="M1194" s="70">
        <f>'прил 5,'!N1399+'прил 5,'!N1439</f>
        <v>0</v>
      </c>
      <c r="N1194" s="70">
        <f>'прил 5,'!O1399+'прил 5,'!O1439</f>
        <v>0</v>
      </c>
      <c r="O1194" s="70">
        <f>'прил 5,'!P1399+'прил 5,'!P1439</f>
        <v>0</v>
      </c>
    </row>
    <row r="1195" spans="1:20" ht="21" hidden="1" customHeight="1">
      <c r="A1195" s="16" t="s">
        <v>184</v>
      </c>
      <c r="B1195" s="14">
        <v>793</v>
      </c>
      <c r="C1195" s="15" t="s">
        <v>69</v>
      </c>
      <c r="D1195" s="15" t="s">
        <v>68</v>
      </c>
      <c r="E1195" s="15" t="s">
        <v>135</v>
      </c>
      <c r="F1195" s="15"/>
      <c r="G1195" s="70">
        <f t="shared" ref="G1195:G1196" si="356">G1196</f>
        <v>0</v>
      </c>
      <c r="H1195" s="103">
        <f>H1196</f>
        <v>0</v>
      </c>
      <c r="I1195" s="103">
        <f>I1196</f>
        <v>0</v>
      </c>
    </row>
    <row r="1196" spans="1:20" ht="24.75" hidden="1" customHeight="1">
      <c r="A1196" s="16" t="s">
        <v>322</v>
      </c>
      <c r="B1196" s="14">
        <v>793</v>
      </c>
      <c r="C1196" s="15" t="s">
        <v>69</v>
      </c>
      <c r="D1196" s="15" t="s">
        <v>68</v>
      </c>
      <c r="E1196" s="15" t="s">
        <v>135</v>
      </c>
      <c r="F1196" s="15" t="s">
        <v>36</v>
      </c>
      <c r="G1196" s="70">
        <f t="shared" si="356"/>
        <v>0</v>
      </c>
      <c r="H1196" s="103">
        <f>H1197</f>
        <v>0</v>
      </c>
      <c r="I1196" s="103">
        <f>I1197</f>
        <v>0</v>
      </c>
      <c r="J1196" s="2">
        <f>J1194-H1183</f>
        <v>-2250000</v>
      </c>
    </row>
    <row r="1197" spans="1:20" ht="26.4" hidden="1">
      <c r="A1197" s="16" t="s">
        <v>37</v>
      </c>
      <c r="B1197" s="14">
        <v>793</v>
      </c>
      <c r="C1197" s="15" t="s">
        <v>69</v>
      </c>
      <c r="D1197" s="15" t="s">
        <v>68</v>
      </c>
      <c r="E1197" s="15" t="s">
        <v>135</v>
      </c>
      <c r="F1197" s="15" t="s">
        <v>38</v>
      </c>
      <c r="G1197" s="70">
        <f>'прил 5,'!G1431</f>
        <v>0</v>
      </c>
      <c r="H1197" s="70">
        <f>'прил 5,'!H1431</f>
        <v>0</v>
      </c>
      <c r="I1197" s="70">
        <f>'прил 5,'!I1431</f>
        <v>0</v>
      </c>
      <c r="J1197" s="70">
        <f>'прил 5,'!K1431</f>
        <v>0</v>
      </c>
      <c r="K1197" s="70">
        <f>'прил 5,'!L1431</f>
        <v>0</v>
      </c>
      <c r="L1197" s="70">
        <f>'прил 5,'!M1431</f>
        <v>0</v>
      </c>
      <c r="M1197" s="70">
        <f>'прил 5,'!N1431</f>
        <v>0</v>
      </c>
      <c r="N1197" s="70">
        <f>'прил 5,'!O1431</f>
        <v>0</v>
      </c>
      <c r="O1197" s="70">
        <f>'прил 5,'!P1431</f>
        <v>0</v>
      </c>
    </row>
    <row r="1198" spans="1:20" ht="38.25" hidden="1" customHeight="1">
      <c r="A1198" s="16" t="s">
        <v>442</v>
      </c>
      <c r="B1198" s="14">
        <v>793</v>
      </c>
      <c r="C1198" s="15" t="s">
        <v>69</v>
      </c>
      <c r="D1198" s="15" t="s">
        <v>122</v>
      </c>
      <c r="E1198" s="15" t="s">
        <v>443</v>
      </c>
      <c r="F1198" s="15"/>
      <c r="G1198" s="70">
        <f t="shared" ref="G1198:I1199" si="357">G1199</f>
        <v>0</v>
      </c>
      <c r="H1198" s="103">
        <f t="shared" si="357"/>
        <v>0</v>
      </c>
      <c r="I1198" s="103">
        <f t="shared" si="357"/>
        <v>0</v>
      </c>
    </row>
    <row r="1199" spans="1:20" ht="21.75" hidden="1" customHeight="1">
      <c r="A1199" s="16" t="s">
        <v>37</v>
      </c>
      <c r="B1199" s="14">
        <v>793</v>
      </c>
      <c r="C1199" s="15" t="s">
        <v>69</v>
      </c>
      <c r="D1199" s="15" t="s">
        <v>122</v>
      </c>
      <c r="E1199" s="15" t="s">
        <v>443</v>
      </c>
      <c r="F1199" s="15" t="s">
        <v>36</v>
      </c>
      <c r="G1199" s="70">
        <f t="shared" si="357"/>
        <v>0</v>
      </c>
      <c r="H1199" s="103">
        <f t="shared" si="357"/>
        <v>0</v>
      </c>
      <c r="I1199" s="103">
        <f t="shared" si="357"/>
        <v>0</v>
      </c>
    </row>
    <row r="1200" spans="1:20" ht="26.4" hidden="1">
      <c r="A1200" s="16" t="s">
        <v>37</v>
      </c>
      <c r="B1200" s="14">
        <v>793</v>
      </c>
      <c r="C1200" s="15" t="s">
        <v>69</v>
      </c>
      <c r="D1200" s="15" t="s">
        <v>122</v>
      </c>
      <c r="E1200" s="15" t="s">
        <v>443</v>
      </c>
      <c r="F1200" s="15" t="s">
        <v>38</v>
      </c>
      <c r="G1200" s="70">
        <f>'прил 5,'!G1402</f>
        <v>0</v>
      </c>
      <c r="H1200" s="70">
        <f>'прил 5,'!H1402</f>
        <v>0</v>
      </c>
      <c r="I1200" s="70">
        <f>'прил 5,'!I1402</f>
        <v>0</v>
      </c>
    </row>
    <row r="1201" spans="1:20" ht="38.25" hidden="1" customHeight="1">
      <c r="A1201" s="16" t="s">
        <v>774</v>
      </c>
      <c r="B1201" s="14">
        <v>793</v>
      </c>
      <c r="C1201" s="15" t="s">
        <v>69</v>
      </c>
      <c r="D1201" s="15" t="s">
        <v>122</v>
      </c>
      <c r="E1201" s="15" t="s">
        <v>773</v>
      </c>
      <c r="F1201" s="15"/>
      <c r="G1201" s="70">
        <f>G1202</f>
        <v>0</v>
      </c>
      <c r="H1201" s="70">
        <f t="shared" ref="H1201:I1202" si="358">H1202</f>
        <v>0</v>
      </c>
      <c r="I1201" s="70">
        <f t="shared" si="358"/>
        <v>0</v>
      </c>
      <c r="J1201" s="1"/>
    </row>
    <row r="1202" spans="1:20" ht="28.5" hidden="1" customHeight="1">
      <c r="A1202" s="16" t="s">
        <v>37</v>
      </c>
      <c r="B1202" s="14">
        <v>793</v>
      </c>
      <c r="C1202" s="15" t="s">
        <v>69</v>
      </c>
      <c r="D1202" s="15" t="s">
        <v>122</v>
      </c>
      <c r="E1202" s="15" t="s">
        <v>773</v>
      </c>
      <c r="F1202" s="15" t="s">
        <v>36</v>
      </c>
      <c r="G1202" s="70">
        <f>G1203</f>
        <v>0</v>
      </c>
      <c r="H1202" s="70">
        <f t="shared" si="358"/>
        <v>0</v>
      </c>
      <c r="I1202" s="70">
        <f t="shared" si="358"/>
        <v>0</v>
      </c>
      <c r="J1202" s="1"/>
    </row>
    <row r="1203" spans="1:20" ht="26.4" hidden="1">
      <c r="A1203" s="16" t="s">
        <v>37</v>
      </c>
      <c r="B1203" s="14">
        <v>793</v>
      </c>
      <c r="C1203" s="15" t="s">
        <v>69</v>
      </c>
      <c r="D1203" s="15" t="s">
        <v>122</v>
      </c>
      <c r="E1203" s="15" t="s">
        <v>773</v>
      </c>
      <c r="F1203" s="15" t="s">
        <v>38</v>
      </c>
      <c r="G1203" s="70">
        <f>'прил 5,'!G1405</f>
        <v>0</v>
      </c>
      <c r="H1203" s="70">
        <v>0</v>
      </c>
      <c r="I1203" s="70">
        <v>0</v>
      </c>
      <c r="J1203" s="1"/>
    </row>
    <row r="1204" spans="1:20" ht="38.25" hidden="1" customHeight="1">
      <c r="A1204" s="16" t="s">
        <v>1034</v>
      </c>
      <c r="B1204" s="14">
        <v>793</v>
      </c>
      <c r="C1204" s="15" t="s">
        <v>69</v>
      </c>
      <c r="D1204" s="15" t="s">
        <v>122</v>
      </c>
      <c r="E1204" s="15" t="s">
        <v>1031</v>
      </c>
      <c r="F1204" s="15"/>
      <c r="G1204" s="70">
        <f>G1205</f>
        <v>0</v>
      </c>
      <c r="H1204" s="70">
        <f t="shared" ref="H1204:I1205" si="359">H1205</f>
        <v>0</v>
      </c>
      <c r="I1204" s="70">
        <f t="shared" si="359"/>
        <v>0</v>
      </c>
      <c r="J1204" s="177"/>
      <c r="K1204" s="185"/>
      <c r="L1204" s="185"/>
      <c r="M1204" s="185"/>
      <c r="N1204" s="185"/>
      <c r="O1204" s="185"/>
      <c r="P1204" s="185"/>
      <c r="Q1204" s="185"/>
      <c r="R1204" s="185"/>
      <c r="S1204" s="1"/>
      <c r="T1204" s="1"/>
    </row>
    <row r="1205" spans="1:20" ht="28.5" hidden="1" customHeight="1">
      <c r="A1205" s="16" t="s">
        <v>37</v>
      </c>
      <c r="B1205" s="14">
        <v>793</v>
      </c>
      <c r="C1205" s="15" t="s">
        <v>69</v>
      </c>
      <c r="D1205" s="15" t="s">
        <v>122</v>
      </c>
      <c r="E1205" s="15" t="s">
        <v>1031</v>
      </c>
      <c r="F1205" s="15" t="s">
        <v>36</v>
      </c>
      <c r="G1205" s="70">
        <f>G1206</f>
        <v>0</v>
      </c>
      <c r="H1205" s="70">
        <f t="shared" si="359"/>
        <v>0</v>
      </c>
      <c r="I1205" s="70">
        <f t="shared" si="359"/>
        <v>0</v>
      </c>
      <c r="J1205" s="177"/>
      <c r="K1205" s="185"/>
      <c r="L1205" s="185"/>
      <c r="M1205" s="185"/>
      <c r="N1205" s="185"/>
      <c r="O1205" s="185"/>
      <c r="P1205" s="185"/>
      <c r="Q1205" s="185"/>
      <c r="R1205" s="185"/>
      <c r="S1205" s="1"/>
      <c r="T1205" s="1"/>
    </row>
    <row r="1206" spans="1:20" ht="26.4" hidden="1">
      <c r="A1206" s="16" t="s">
        <v>37</v>
      </c>
      <c r="B1206" s="14">
        <v>793</v>
      </c>
      <c r="C1206" s="15" t="s">
        <v>69</v>
      </c>
      <c r="D1206" s="15" t="s">
        <v>122</v>
      </c>
      <c r="E1206" s="15" t="s">
        <v>1031</v>
      </c>
      <c r="F1206" s="15" t="s">
        <v>38</v>
      </c>
      <c r="G1206" s="70">
        <f>'прил 5,'!G1442</f>
        <v>0</v>
      </c>
      <c r="H1206" s="70">
        <v>0</v>
      </c>
      <c r="I1206" s="70">
        <v>0</v>
      </c>
      <c r="J1206" s="177"/>
      <c r="K1206" s="185"/>
      <c r="L1206" s="185"/>
      <c r="M1206" s="185"/>
      <c r="N1206" s="185"/>
      <c r="O1206" s="185"/>
      <c r="P1206" s="185"/>
      <c r="Q1206" s="185"/>
      <c r="R1206" s="185"/>
      <c r="S1206" s="1"/>
      <c r="T1206" s="1"/>
    </row>
    <row r="1207" spans="1:20" ht="46.5" customHeight="1">
      <c r="A1207" s="57" t="s">
        <v>763</v>
      </c>
      <c r="B1207" s="14">
        <v>793</v>
      </c>
      <c r="C1207" s="15" t="s">
        <v>69</v>
      </c>
      <c r="D1207" s="15" t="s">
        <v>122</v>
      </c>
      <c r="E1207" s="15" t="s">
        <v>480</v>
      </c>
      <c r="F1207" s="15"/>
      <c r="G1207" s="70">
        <f>G1209</f>
        <v>2000000</v>
      </c>
      <c r="H1207" s="70">
        <f t="shared" ref="H1207:I1207" si="360">H1209</f>
        <v>2000000</v>
      </c>
      <c r="I1207" s="70">
        <f t="shared" si="360"/>
        <v>2000000</v>
      </c>
      <c r="J1207" s="1"/>
    </row>
    <row r="1208" spans="1:20">
      <c r="A1208" s="16" t="s">
        <v>322</v>
      </c>
      <c r="B1208" s="14">
        <v>793</v>
      </c>
      <c r="C1208" s="15" t="s">
        <v>69</v>
      </c>
      <c r="D1208" s="15" t="s">
        <v>122</v>
      </c>
      <c r="E1208" s="15" t="s">
        <v>480</v>
      </c>
      <c r="F1208" s="15" t="s">
        <v>36</v>
      </c>
      <c r="G1208" s="70">
        <f>G1209</f>
        <v>2000000</v>
      </c>
      <c r="H1208" s="70">
        <f>H1209</f>
        <v>2000000</v>
      </c>
      <c r="I1208" s="70">
        <f>I1209</f>
        <v>2000000</v>
      </c>
      <c r="J1208" s="1"/>
    </row>
    <row r="1209" spans="1:20" ht="26.4">
      <c r="A1209" s="16" t="s">
        <v>37</v>
      </c>
      <c r="B1209" s="14">
        <v>793</v>
      </c>
      <c r="C1209" s="15" t="s">
        <v>69</v>
      </c>
      <c r="D1209" s="15" t="s">
        <v>122</v>
      </c>
      <c r="E1209" s="15" t="s">
        <v>480</v>
      </c>
      <c r="F1209" s="15" t="s">
        <v>38</v>
      </c>
      <c r="G1209" s="70">
        <f>'прил 5,'!G1408+'прил 5,'!G1445</f>
        <v>2000000</v>
      </c>
      <c r="H1209" s="70">
        <f>'прил 5,'!H1445+'прил 5,'!H1408</f>
        <v>2000000</v>
      </c>
      <c r="I1209" s="70">
        <f>'прил 5,'!I1408+'прил 5,'!I1456+'прил 5,'!I1445</f>
        <v>2000000</v>
      </c>
      <c r="J1209" s="1"/>
    </row>
    <row r="1210" spans="1:20" ht="46.5" hidden="1" customHeight="1">
      <c r="A1210" s="57" t="s">
        <v>483</v>
      </c>
      <c r="B1210" s="14">
        <v>793</v>
      </c>
      <c r="C1210" s="15" t="s">
        <v>69</v>
      </c>
      <c r="D1210" s="15" t="s">
        <v>122</v>
      </c>
      <c r="E1210" s="15" t="s">
        <v>482</v>
      </c>
      <c r="F1210" s="15"/>
      <c r="G1210" s="70">
        <f>G1211</f>
        <v>0</v>
      </c>
      <c r="H1210" s="70">
        <f t="shared" ref="H1210:I1210" si="361">H1211</f>
        <v>0</v>
      </c>
      <c r="I1210" s="70">
        <f t="shared" si="361"/>
        <v>0</v>
      </c>
      <c r="J1210" s="1"/>
    </row>
    <row r="1211" spans="1:20" hidden="1">
      <c r="A1211" s="16" t="s">
        <v>322</v>
      </c>
      <c r="B1211" s="14">
        <v>793</v>
      </c>
      <c r="C1211" s="15" t="s">
        <v>69</v>
      </c>
      <c r="D1211" s="15" t="s">
        <v>122</v>
      </c>
      <c r="E1211" s="15" t="s">
        <v>482</v>
      </c>
      <c r="F1211" s="15" t="s">
        <v>36</v>
      </c>
      <c r="G1211" s="70">
        <f>G1212</f>
        <v>0</v>
      </c>
      <c r="H1211" s="70">
        <f>H1212</f>
        <v>0</v>
      </c>
      <c r="I1211" s="70">
        <f>I1212</f>
        <v>0</v>
      </c>
      <c r="J1211" s="1"/>
    </row>
    <row r="1212" spans="1:20" ht="26.4" hidden="1">
      <c r="A1212" s="16" t="s">
        <v>37</v>
      </c>
      <c r="B1212" s="14">
        <v>793</v>
      </c>
      <c r="C1212" s="15" t="s">
        <v>69</v>
      </c>
      <c r="D1212" s="15" t="s">
        <v>122</v>
      </c>
      <c r="E1212" s="15" t="s">
        <v>482</v>
      </c>
      <c r="F1212" s="15" t="s">
        <v>38</v>
      </c>
      <c r="G1212" s="70">
        <f>'прил 5,'!G1411</f>
        <v>0</v>
      </c>
      <c r="H1212" s="164">
        <f>'прил 5,'!H1411</f>
        <v>0</v>
      </c>
      <c r="I1212" s="70">
        <f>'прил 5,'!I1411</f>
        <v>0</v>
      </c>
      <c r="J1212" s="70">
        <f>'прил 5,'!K1411</f>
        <v>0</v>
      </c>
      <c r="K1212" s="70">
        <f>'прил 5,'!L1411</f>
        <v>0</v>
      </c>
      <c r="L1212" s="70">
        <f>'прил 5,'!M1411</f>
        <v>0</v>
      </c>
      <c r="M1212" s="70">
        <f>'прил 5,'!N1411</f>
        <v>0</v>
      </c>
      <c r="N1212" s="70">
        <f>'прил 5,'!O1411</f>
        <v>0</v>
      </c>
      <c r="O1212" s="70">
        <f>'прил 5,'!P1411</f>
        <v>0</v>
      </c>
    </row>
    <row r="1213" spans="1:20" ht="79.5" hidden="1" customHeight="1">
      <c r="A1213" s="57" t="s">
        <v>976</v>
      </c>
      <c r="B1213" s="14">
        <v>793</v>
      </c>
      <c r="C1213" s="15" t="s">
        <v>69</v>
      </c>
      <c r="D1213" s="15" t="s">
        <v>68</v>
      </c>
      <c r="E1213" s="15" t="s">
        <v>482</v>
      </c>
      <c r="F1213" s="15"/>
      <c r="G1213" s="70">
        <f>G1214</f>
        <v>0</v>
      </c>
      <c r="H1213" s="70">
        <f t="shared" ref="H1213:I1213" si="362">H1214</f>
        <v>0</v>
      </c>
      <c r="I1213" s="70">
        <f t="shared" si="362"/>
        <v>0</v>
      </c>
      <c r="J1213" s="177"/>
      <c r="K1213" s="177"/>
      <c r="L1213" s="177"/>
      <c r="M1213" s="177"/>
      <c r="N1213" s="177"/>
      <c r="O1213" s="177"/>
      <c r="P1213" s="185"/>
      <c r="Q1213" s="185"/>
      <c r="R1213" s="185"/>
      <c r="S1213" s="1"/>
      <c r="T1213" s="1"/>
    </row>
    <row r="1214" spans="1:20" hidden="1">
      <c r="A1214" s="16" t="s">
        <v>322</v>
      </c>
      <c r="B1214" s="14">
        <v>793</v>
      </c>
      <c r="C1214" s="15" t="s">
        <v>69</v>
      </c>
      <c r="D1214" s="15" t="s">
        <v>68</v>
      </c>
      <c r="E1214" s="15" t="s">
        <v>482</v>
      </c>
      <c r="F1214" s="15" t="s">
        <v>156</v>
      </c>
      <c r="G1214" s="70">
        <f>G1215</f>
        <v>0</v>
      </c>
      <c r="H1214" s="70">
        <f>H1215</f>
        <v>0</v>
      </c>
      <c r="I1214" s="70">
        <f>I1215</f>
        <v>0</v>
      </c>
      <c r="J1214" s="177"/>
      <c r="K1214" s="185"/>
      <c r="L1214" s="185"/>
      <c r="M1214" s="185"/>
      <c r="N1214" s="185"/>
      <c r="O1214" s="185"/>
      <c r="P1214" s="185"/>
      <c r="Q1214" s="185"/>
      <c r="R1214" s="185"/>
      <c r="S1214" s="1"/>
      <c r="T1214" s="1"/>
    </row>
    <row r="1215" spans="1:20" ht="26.4" hidden="1">
      <c r="A1215" s="16" t="s">
        <v>37</v>
      </c>
      <c r="B1215" s="14">
        <v>793</v>
      </c>
      <c r="C1215" s="15" t="s">
        <v>69</v>
      </c>
      <c r="D1215" s="15" t="s">
        <v>68</v>
      </c>
      <c r="E1215" s="15" t="s">
        <v>482</v>
      </c>
      <c r="F1215" s="15" t="s">
        <v>177</v>
      </c>
      <c r="G1215" s="70">
        <f>'прил 5,'!G1448</f>
        <v>0</v>
      </c>
      <c r="H1215" s="70">
        <f>'прил 5,'!H1448</f>
        <v>0</v>
      </c>
      <c r="I1215" s="70">
        <f>'прил 5,'!I1448</f>
        <v>0</v>
      </c>
      <c r="J1215" s="177"/>
      <c r="K1215" s="185"/>
      <c r="L1215" s="185"/>
      <c r="M1215" s="185"/>
      <c r="N1215" s="185"/>
      <c r="O1215" s="185"/>
      <c r="P1215" s="185"/>
      <c r="Q1215" s="185"/>
      <c r="R1215" s="185"/>
      <c r="S1215" s="1"/>
      <c r="T1215" s="1"/>
    </row>
    <row r="1216" spans="1:20" s="18" customFormat="1" ht="39" customHeight="1">
      <c r="A1216" s="82" t="s">
        <v>1137</v>
      </c>
      <c r="B1216" s="83">
        <v>793</v>
      </c>
      <c r="C1216" s="84" t="s">
        <v>69</v>
      </c>
      <c r="D1216" s="84" t="s">
        <v>68</v>
      </c>
      <c r="E1216" s="84" t="s">
        <v>1136</v>
      </c>
      <c r="F1216" s="84"/>
      <c r="G1216" s="87">
        <f>G1218</f>
        <v>3650580</v>
      </c>
      <c r="H1216" s="87">
        <f>H1218</f>
        <v>0</v>
      </c>
      <c r="I1216" s="87">
        <f>I1218</f>
        <v>0</v>
      </c>
      <c r="J1216" s="177"/>
      <c r="K1216" s="199"/>
      <c r="L1216" s="199"/>
      <c r="M1216" s="199"/>
      <c r="N1216" s="199"/>
      <c r="O1216" s="199"/>
      <c r="P1216" s="199"/>
      <c r="Q1216" s="199"/>
      <c r="R1216" s="199"/>
    </row>
    <row r="1217" spans="1:20" s="18" customFormat="1" ht="39" customHeight="1">
      <c r="A1217" s="82" t="s">
        <v>1092</v>
      </c>
      <c r="B1217" s="83">
        <v>793</v>
      </c>
      <c r="C1217" s="84" t="s">
        <v>69</v>
      </c>
      <c r="D1217" s="84" t="s">
        <v>68</v>
      </c>
      <c r="E1217" s="84" t="s">
        <v>1136</v>
      </c>
      <c r="F1217" s="84"/>
      <c r="G1217" s="87">
        <f>G1218</f>
        <v>3650580</v>
      </c>
      <c r="H1217" s="87">
        <f t="shared" ref="H1217:I1217" si="363">H1218</f>
        <v>0</v>
      </c>
      <c r="I1217" s="87">
        <f t="shared" si="363"/>
        <v>0</v>
      </c>
      <c r="J1217" s="177"/>
      <c r="K1217" s="199"/>
      <c r="L1217" s="199"/>
      <c r="M1217" s="199"/>
      <c r="N1217" s="199"/>
      <c r="O1217" s="199"/>
      <c r="P1217" s="199"/>
      <c r="Q1217" s="199"/>
      <c r="R1217" s="199"/>
    </row>
    <row r="1218" spans="1:20" ht="30.75" customHeight="1">
      <c r="A1218" s="82" t="s">
        <v>35</v>
      </c>
      <c r="B1218" s="83">
        <v>793</v>
      </c>
      <c r="C1218" s="84" t="s">
        <v>69</v>
      </c>
      <c r="D1218" s="84" t="s">
        <v>68</v>
      </c>
      <c r="E1218" s="84" t="s">
        <v>1136</v>
      </c>
      <c r="F1218" s="84" t="s">
        <v>36</v>
      </c>
      <c r="G1218" s="87">
        <f t="shared" ref="G1218:I1218" si="364">G1219</f>
        <v>3650580</v>
      </c>
      <c r="H1218" s="87">
        <f t="shared" si="364"/>
        <v>0</v>
      </c>
      <c r="I1218" s="87">
        <f t="shared" si="364"/>
        <v>0</v>
      </c>
      <c r="J1218" s="177"/>
      <c r="K1218" s="185"/>
      <c r="L1218" s="185"/>
      <c r="M1218" s="185"/>
      <c r="N1218" s="185"/>
      <c r="O1218" s="185"/>
      <c r="P1218" s="185"/>
      <c r="Q1218" s="185"/>
      <c r="R1218" s="185"/>
      <c r="S1218" s="1"/>
      <c r="T1218" s="1"/>
    </row>
    <row r="1219" spans="1:20" s="18" customFormat="1" ht="34.5" customHeight="1">
      <c r="A1219" s="82" t="s">
        <v>37</v>
      </c>
      <c r="B1219" s="83">
        <v>793</v>
      </c>
      <c r="C1219" s="84" t="s">
        <v>69</v>
      </c>
      <c r="D1219" s="84" t="s">
        <v>68</v>
      </c>
      <c r="E1219" s="84" t="s">
        <v>1136</v>
      </c>
      <c r="F1219" s="84" t="s">
        <v>38</v>
      </c>
      <c r="G1219" s="70">
        <f>'прил 5,'!G1452</f>
        <v>3650580</v>
      </c>
      <c r="H1219" s="87">
        <v>0</v>
      </c>
      <c r="I1219" s="87">
        <v>0</v>
      </c>
      <c r="J1219" s="177"/>
      <c r="K1219" s="199"/>
      <c r="L1219" s="199"/>
      <c r="M1219" s="199"/>
      <c r="N1219" s="199"/>
      <c r="O1219" s="199"/>
      <c r="P1219" s="199"/>
      <c r="Q1219" s="199"/>
      <c r="R1219" s="199"/>
    </row>
    <row r="1220" spans="1:20" ht="39.6">
      <c r="A1220" s="107" t="s">
        <v>1160</v>
      </c>
      <c r="B1220" s="14"/>
      <c r="C1220" s="15"/>
      <c r="D1220" s="15"/>
      <c r="E1220" s="36" t="s">
        <v>248</v>
      </c>
      <c r="F1220" s="36"/>
      <c r="G1220" s="71">
        <f>G1221+G1227+G1230+G1224+G1233</f>
        <v>3049000</v>
      </c>
      <c r="H1220" s="71">
        <f t="shared" ref="H1220:I1220" si="365">H1221+H1227+H1230+H1224</f>
        <v>1549000</v>
      </c>
      <c r="I1220" s="71">
        <f t="shared" si="365"/>
        <v>49000</v>
      </c>
      <c r="J1220" s="2">
        <v>3000000</v>
      </c>
    </row>
    <row r="1221" spans="1:20">
      <c r="A1221" s="40" t="s">
        <v>939</v>
      </c>
      <c r="B1221" s="14">
        <v>793</v>
      </c>
      <c r="C1221" s="15" t="s">
        <v>18</v>
      </c>
      <c r="D1221" s="15" t="s">
        <v>22</v>
      </c>
      <c r="E1221" s="15" t="s">
        <v>397</v>
      </c>
      <c r="F1221" s="15"/>
      <c r="G1221" s="87">
        <f t="shared" ref="G1221:I1222" si="366">G1222</f>
        <v>2000000</v>
      </c>
      <c r="H1221" s="87">
        <f t="shared" si="366"/>
        <v>1000000</v>
      </c>
      <c r="I1221" s="87">
        <f t="shared" si="366"/>
        <v>0</v>
      </c>
      <c r="J1221" s="2">
        <v>40000</v>
      </c>
    </row>
    <row r="1222" spans="1:20" ht="25.5" customHeight="1">
      <c r="A1222" s="16" t="s">
        <v>322</v>
      </c>
      <c r="B1222" s="14">
        <v>793</v>
      </c>
      <c r="C1222" s="15" t="s">
        <v>18</v>
      </c>
      <c r="D1222" s="15" t="s">
        <v>22</v>
      </c>
      <c r="E1222" s="15" t="s">
        <v>397</v>
      </c>
      <c r="F1222" s="15" t="s">
        <v>36</v>
      </c>
      <c r="G1222" s="87">
        <f t="shared" si="366"/>
        <v>2000000</v>
      </c>
      <c r="H1222" s="87">
        <f t="shared" si="366"/>
        <v>1000000</v>
      </c>
      <c r="I1222" s="87">
        <f t="shared" si="366"/>
        <v>0</v>
      </c>
    </row>
    <row r="1223" spans="1:20" ht="25.5" customHeight="1">
      <c r="A1223" s="16" t="s">
        <v>37</v>
      </c>
      <c r="B1223" s="14">
        <v>793</v>
      </c>
      <c r="C1223" s="15" t="s">
        <v>18</v>
      </c>
      <c r="D1223" s="15" t="s">
        <v>22</v>
      </c>
      <c r="E1223" s="15" t="s">
        <v>397</v>
      </c>
      <c r="F1223" s="15" t="s">
        <v>38</v>
      </c>
      <c r="G1223" s="87">
        <f>'прил 5,'!G1323</f>
        <v>2000000</v>
      </c>
      <c r="H1223" s="87">
        <f>'прил 5,'!H1322</f>
        <v>1000000</v>
      </c>
      <c r="I1223" s="87">
        <f>'прил 5,'!I1322</f>
        <v>0</v>
      </c>
    </row>
    <row r="1224" spans="1:20">
      <c r="A1224" s="137" t="s">
        <v>930</v>
      </c>
      <c r="B1224" s="14">
        <v>793</v>
      </c>
      <c r="C1224" s="15" t="s">
        <v>18</v>
      </c>
      <c r="D1224" s="15" t="s">
        <v>22</v>
      </c>
      <c r="E1224" s="15" t="s">
        <v>929</v>
      </c>
      <c r="F1224" s="15"/>
      <c r="G1224" s="70">
        <f t="shared" ref="G1224:I1225" si="367">G1225</f>
        <v>1000000</v>
      </c>
      <c r="H1224" s="70">
        <f t="shared" si="367"/>
        <v>500000</v>
      </c>
      <c r="I1224" s="70">
        <f t="shared" si="367"/>
        <v>0</v>
      </c>
      <c r="J1224" s="177"/>
      <c r="K1224" s="185"/>
      <c r="L1224" s="185"/>
      <c r="M1224" s="185"/>
      <c r="N1224" s="185"/>
      <c r="O1224" s="185"/>
      <c r="P1224" s="185"/>
      <c r="Q1224" s="185"/>
      <c r="R1224" s="185"/>
      <c r="S1224" s="1"/>
      <c r="T1224" s="1"/>
    </row>
    <row r="1225" spans="1:20" ht="34.5" customHeight="1">
      <c r="A1225" s="16" t="s">
        <v>322</v>
      </c>
      <c r="B1225" s="14">
        <v>793</v>
      </c>
      <c r="C1225" s="15" t="s">
        <v>18</v>
      </c>
      <c r="D1225" s="15" t="s">
        <v>22</v>
      </c>
      <c r="E1225" s="15" t="s">
        <v>929</v>
      </c>
      <c r="F1225" s="15" t="s">
        <v>36</v>
      </c>
      <c r="G1225" s="70">
        <f t="shared" si="367"/>
        <v>1000000</v>
      </c>
      <c r="H1225" s="70">
        <f t="shared" si="367"/>
        <v>500000</v>
      </c>
      <c r="I1225" s="70">
        <f t="shared" si="367"/>
        <v>0</v>
      </c>
      <c r="J1225" s="177"/>
      <c r="K1225" s="185"/>
      <c r="L1225" s="185"/>
      <c r="M1225" s="185"/>
      <c r="N1225" s="185"/>
      <c r="O1225" s="185"/>
      <c r="P1225" s="185"/>
      <c r="Q1225" s="185"/>
      <c r="R1225" s="185"/>
      <c r="S1225" s="1"/>
      <c r="T1225" s="1"/>
    </row>
    <row r="1226" spans="1:20" ht="30.75" customHeight="1">
      <c r="A1226" s="16" t="s">
        <v>37</v>
      </c>
      <c r="B1226" s="14">
        <v>793</v>
      </c>
      <c r="C1226" s="15" t="s">
        <v>18</v>
      </c>
      <c r="D1226" s="15" t="s">
        <v>22</v>
      </c>
      <c r="E1226" s="15" t="s">
        <v>929</v>
      </c>
      <c r="F1226" s="15" t="s">
        <v>38</v>
      </c>
      <c r="G1226" s="70">
        <f>'прил 5,'!G1326</f>
        <v>1000000</v>
      </c>
      <c r="H1226" s="70">
        <f>'прил 5,'!H1326</f>
        <v>500000</v>
      </c>
      <c r="I1226" s="70">
        <f>'прил 5,'!I1326</f>
        <v>0</v>
      </c>
      <c r="J1226" s="177"/>
      <c r="K1226" s="185"/>
      <c r="L1226" s="185"/>
      <c r="M1226" s="185"/>
      <c r="N1226" s="185"/>
      <c r="O1226" s="185"/>
      <c r="P1226" s="185"/>
      <c r="Q1226" s="185"/>
      <c r="R1226" s="185"/>
      <c r="S1226" s="1"/>
      <c r="T1226" s="1"/>
    </row>
    <row r="1227" spans="1:20" ht="45" customHeight="1">
      <c r="A1227" s="40" t="s">
        <v>20</v>
      </c>
      <c r="B1227" s="14">
        <v>793</v>
      </c>
      <c r="C1227" s="15" t="s">
        <v>18</v>
      </c>
      <c r="D1227" s="15" t="s">
        <v>22</v>
      </c>
      <c r="E1227" s="15" t="s">
        <v>19</v>
      </c>
      <c r="F1227" s="15"/>
      <c r="G1227" s="87">
        <f t="shared" ref="G1227:I1228" si="368">G1228</f>
        <v>49000</v>
      </c>
      <c r="H1227" s="87">
        <f t="shared" si="368"/>
        <v>49000</v>
      </c>
      <c r="I1227" s="87">
        <f t="shared" si="368"/>
        <v>49000</v>
      </c>
    </row>
    <row r="1228" spans="1:20">
      <c r="A1228" s="16" t="s">
        <v>322</v>
      </c>
      <c r="B1228" s="14">
        <v>793</v>
      </c>
      <c r="C1228" s="15" t="s">
        <v>18</v>
      </c>
      <c r="D1228" s="15" t="s">
        <v>22</v>
      </c>
      <c r="E1228" s="15" t="s">
        <v>19</v>
      </c>
      <c r="F1228" s="15" t="s">
        <v>36</v>
      </c>
      <c r="G1228" s="87">
        <f t="shared" si="368"/>
        <v>49000</v>
      </c>
      <c r="H1228" s="87">
        <f t="shared" si="368"/>
        <v>49000</v>
      </c>
      <c r="I1228" s="87">
        <f t="shared" si="368"/>
        <v>49000</v>
      </c>
    </row>
    <row r="1229" spans="1:20" ht="30.75" customHeight="1">
      <c r="A1229" s="16" t="s">
        <v>37</v>
      </c>
      <c r="B1229" s="14">
        <v>793</v>
      </c>
      <c r="C1229" s="15" t="s">
        <v>18</v>
      </c>
      <c r="D1229" s="15" t="s">
        <v>22</v>
      </c>
      <c r="E1229" s="15" t="s">
        <v>19</v>
      </c>
      <c r="F1229" s="15" t="s">
        <v>38</v>
      </c>
      <c r="G1229" s="87">
        <f>'прил 5,'!G1329</f>
        <v>49000</v>
      </c>
      <c r="H1229" s="87">
        <f>'прил 5,'!H1329</f>
        <v>49000</v>
      </c>
      <c r="I1229" s="87">
        <f>'прил 5,'!I1329</f>
        <v>49000</v>
      </c>
    </row>
    <row r="1230" spans="1:20" ht="26.4" hidden="1">
      <c r="A1230" s="40" t="s">
        <v>802</v>
      </c>
      <c r="B1230" s="14">
        <v>793</v>
      </c>
      <c r="C1230" s="15" t="s">
        <v>18</v>
      </c>
      <c r="D1230" s="15" t="s">
        <v>22</v>
      </c>
      <c r="E1230" s="15" t="s">
        <v>801</v>
      </c>
      <c r="F1230" s="15"/>
      <c r="G1230" s="70">
        <f t="shared" ref="G1230:I1231" si="369">G1231</f>
        <v>0</v>
      </c>
      <c r="H1230" s="70">
        <f t="shared" si="369"/>
        <v>0</v>
      </c>
      <c r="I1230" s="70">
        <f t="shared" si="369"/>
        <v>0</v>
      </c>
      <c r="J1230" s="1"/>
    </row>
    <row r="1231" spans="1:20" ht="20.25" hidden="1" customHeight="1">
      <c r="A1231" s="16" t="s">
        <v>322</v>
      </c>
      <c r="B1231" s="14">
        <v>793</v>
      </c>
      <c r="C1231" s="15" t="s">
        <v>18</v>
      </c>
      <c r="D1231" s="15" t="s">
        <v>22</v>
      </c>
      <c r="E1231" s="15" t="s">
        <v>801</v>
      </c>
      <c r="F1231" s="15" t="s">
        <v>36</v>
      </c>
      <c r="G1231" s="70">
        <f t="shared" si="369"/>
        <v>0</v>
      </c>
      <c r="H1231" s="70">
        <f t="shared" si="369"/>
        <v>0</v>
      </c>
      <c r="I1231" s="70">
        <f t="shared" si="369"/>
        <v>0</v>
      </c>
      <c r="J1231" s="1"/>
    </row>
    <row r="1232" spans="1:20" ht="30.75" hidden="1" customHeight="1">
      <c r="A1232" s="16" t="s">
        <v>37</v>
      </c>
      <c r="B1232" s="14">
        <v>793</v>
      </c>
      <c r="C1232" s="15" t="s">
        <v>18</v>
      </c>
      <c r="D1232" s="15" t="s">
        <v>22</v>
      </c>
      <c r="E1232" s="15" t="s">
        <v>801</v>
      </c>
      <c r="F1232" s="15" t="s">
        <v>38</v>
      </c>
      <c r="G1232" s="70"/>
      <c r="H1232" s="70"/>
      <c r="I1232" s="70"/>
      <c r="J1232" s="1"/>
    </row>
    <row r="1233" spans="1:20" ht="30.75" hidden="1" customHeight="1">
      <c r="A1233" s="40" t="s">
        <v>802</v>
      </c>
      <c r="B1233" s="14"/>
      <c r="C1233" s="15"/>
      <c r="D1233" s="15"/>
      <c r="E1233" s="15" t="s">
        <v>801</v>
      </c>
      <c r="F1233" s="15"/>
      <c r="G1233" s="70">
        <f>G1234</f>
        <v>0</v>
      </c>
      <c r="H1233" s="70"/>
      <c r="I1233" s="70"/>
      <c r="J1233" s="1"/>
    </row>
    <row r="1234" spans="1:20" ht="30.75" hidden="1" customHeight="1">
      <c r="A1234" s="16" t="s">
        <v>322</v>
      </c>
      <c r="B1234" s="14"/>
      <c r="C1234" s="15"/>
      <c r="D1234" s="15"/>
      <c r="E1234" s="15" t="s">
        <v>801</v>
      </c>
      <c r="F1234" s="15" t="s">
        <v>36</v>
      </c>
      <c r="G1234" s="70">
        <f>G1235</f>
        <v>0</v>
      </c>
      <c r="H1234" s="70"/>
      <c r="I1234" s="70"/>
      <c r="J1234" s="1"/>
    </row>
    <row r="1235" spans="1:20" ht="30.75" hidden="1" customHeight="1">
      <c r="A1235" s="16" t="s">
        <v>37</v>
      </c>
      <c r="B1235" s="14"/>
      <c r="C1235" s="15"/>
      <c r="D1235" s="15"/>
      <c r="E1235" s="15" t="s">
        <v>801</v>
      </c>
      <c r="F1235" s="15" t="s">
        <v>38</v>
      </c>
      <c r="G1235" s="70">
        <f>'прил 5,'!G1335</f>
        <v>0</v>
      </c>
      <c r="H1235" s="70"/>
      <c r="I1235" s="70"/>
      <c r="J1235" s="1"/>
    </row>
    <row r="1236" spans="1:20" s="22" customFormat="1" ht="69" customHeight="1">
      <c r="A1236" s="107" t="s">
        <v>1179</v>
      </c>
      <c r="B1236" s="19">
        <v>795</v>
      </c>
      <c r="C1236" s="36" t="s">
        <v>171</v>
      </c>
      <c r="D1236" s="36" t="s">
        <v>27</v>
      </c>
      <c r="E1236" s="36" t="s">
        <v>294</v>
      </c>
      <c r="F1236" s="36"/>
      <c r="G1236" s="71">
        <f>G1249+G1254+G1274+G1279+G1282+G1294+G1300+G1306+G1309+G1330+G1384+G1410+G1413+G1404+G1303+G1244+G1285+G1271+G1407+G1265+G1327+G1416++G1420++G1424++G1428+G1270+G1291++G1288</f>
        <v>21101900</v>
      </c>
      <c r="H1236" s="71">
        <f>H1249+H1254+H1274+H1279+H1282+H1294+H1300+H1306+H1309+H1330+H1384+H1410+H1413+H1404+H1303+H1244+H1285+H1271+H1407+H1265+H1327+H1416++H1420++H1424++H1428+H1270+H1291++H1288</f>
        <v>9151900</v>
      </c>
      <c r="I1236" s="71">
        <f t="shared" ref="I1236" si="370">I1249+I1254+I1274+I1279+I1282+I1294+I1300+I1306+I1309+I1330+I1384+I1410+I1413+I1404+I1303+I1244+I1285+I1271+I1407+I1265+I1327+I1416++I1420++I1424++I1428+I1270+I1291++I1288</f>
        <v>8151900</v>
      </c>
      <c r="J1236" s="21">
        <f>H1238+H1240+H1243+H1253+H1256+H1276+H1278+H1281+H1284+H1296+H1302+H1308+H1311</f>
        <v>7550900</v>
      </c>
      <c r="M1236" s="22">
        <v>45000</v>
      </c>
      <c r="P1236" s="21"/>
      <c r="Q1236" s="21"/>
      <c r="R1236" s="21"/>
      <c r="S1236" s="21"/>
      <c r="T1236" s="21"/>
    </row>
    <row r="1237" spans="1:20" s="22" customFormat="1" ht="26.4" hidden="1">
      <c r="A1237" s="16" t="s">
        <v>75</v>
      </c>
      <c r="B1237" s="49">
        <v>795</v>
      </c>
      <c r="C1237" s="66" t="s">
        <v>53</v>
      </c>
      <c r="D1237" s="66" t="s">
        <v>87</v>
      </c>
      <c r="E1237" s="41" t="s">
        <v>281</v>
      </c>
      <c r="F1237" s="66"/>
      <c r="G1237" s="29">
        <f>G1238+G1241+G1242</f>
        <v>0</v>
      </c>
      <c r="H1237" s="29">
        <f t="shared" ref="H1237:I1237" si="371">H1238+H1241+H1242</f>
        <v>0</v>
      </c>
      <c r="I1237" s="29">
        <f t="shared" si="371"/>
        <v>0</v>
      </c>
      <c r="J1237" s="21"/>
      <c r="M1237" s="22">
        <v>10893191</v>
      </c>
      <c r="P1237" s="21"/>
      <c r="Q1237" s="21"/>
      <c r="R1237" s="21"/>
      <c r="S1237" s="21"/>
      <c r="T1237" s="21"/>
    </row>
    <row r="1238" spans="1:20" s="124" customFormat="1" ht="52.8" hidden="1">
      <c r="A1238" s="146" t="s">
        <v>54</v>
      </c>
      <c r="B1238" s="83">
        <v>795</v>
      </c>
      <c r="C1238" s="147" t="s">
        <v>53</v>
      </c>
      <c r="D1238" s="147" t="s">
        <v>87</v>
      </c>
      <c r="E1238" s="148" t="s">
        <v>281</v>
      </c>
      <c r="F1238" s="148" t="s">
        <v>57</v>
      </c>
      <c r="G1238" s="93">
        <f>G1239</f>
        <v>0</v>
      </c>
      <c r="H1238" s="93">
        <f t="shared" ref="H1238:I1238" si="372">H1239</f>
        <v>0</v>
      </c>
      <c r="I1238" s="93">
        <f t="shared" si="372"/>
        <v>0</v>
      </c>
      <c r="J1238" s="123"/>
      <c r="M1238" s="124">
        <v>431322</v>
      </c>
      <c r="P1238" s="123"/>
      <c r="Q1238" s="123"/>
      <c r="R1238" s="123"/>
      <c r="S1238" s="123"/>
      <c r="T1238" s="123"/>
    </row>
    <row r="1239" spans="1:20" s="124" customFormat="1" ht="26.4" hidden="1">
      <c r="A1239" s="146" t="s">
        <v>55</v>
      </c>
      <c r="B1239" s="83">
        <v>795</v>
      </c>
      <c r="C1239" s="147" t="s">
        <v>53</v>
      </c>
      <c r="D1239" s="147" t="s">
        <v>87</v>
      </c>
      <c r="E1239" s="148" t="s">
        <v>281</v>
      </c>
      <c r="F1239" s="148" t="s">
        <v>58</v>
      </c>
      <c r="G1239" s="93">
        <f>'прил 5,'!G2121</f>
        <v>0</v>
      </c>
      <c r="H1239" s="93">
        <f>'прил 5,'!H2121</f>
        <v>0</v>
      </c>
      <c r="I1239" s="93">
        <f>'прил 5,'!I2121</f>
        <v>0</v>
      </c>
      <c r="J1239" s="123"/>
      <c r="M1239" s="124">
        <v>20000</v>
      </c>
      <c r="P1239" s="123"/>
      <c r="Q1239" s="123"/>
      <c r="R1239" s="123"/>
      <c r="S1239" s="123"/>
      <c r="T1239" s="123"/>
    </row>
    <row r="1240" spans="1:20" s="90" customFormat="1" ht="26.4" hidden="1">
      <c r="A1240" s="82" t="s">
        <v>35</v>
      </c>
      <c r="B1240" s="83">
        <v>795</v>
      </c>
      <c r="C1240" s="147" t="s">
        <v>53</v>
      </c>
      <c r="D1240" s="147" t="s">
        <v>87</v>
      </c>
      <c r="E1240" s="148" t="s">
        <v>281</v>
      </c>
      <c r="F1240" s="84" t="s">
        <v>36</v>
      </c>
      <c r="G1240" s="87">
        <f>G1241</f>
        <v>0</v>
      </c>
      <c r="H1240" s="87">
        <f t="shared" ref="H1240:I1240" si="373">H1241</f>
        <v>0</v>
      </c>
      <c r="I1240" s="87">
        <f t="shared" si="373"/>
        <v>0</v>
      </c>
      <c r="J1240" s="123"/>
      <c r="M1240" s="124">
        <v>1600000</v>
      </c>
      <c r="P1240" s="126"/>
      <c r="Q1240" s="126"/>
      <c r="R1240" s="126"/>
      <c r="S1240" s="126"/>
      <c r="T1240" s="126"/>
    </row>
    <row r="1241" spans="1:20" s="90" customFormat="1" ht="26.4" hidden="1">
      <c r="A1241" s="82" t="s">
        <v>37</v>
      </c>
      <c r="B1241" s="83">
        <v>795</v>
      </c>
      <c r="C1241" s="147" t="s">
        <v>53</v>
      </c>
      <c r="D1241" s="147" t="s">
        <v>87</v>
      </c>
      <c r="E1241" s="148" t="s">
        <v>281</v>
      </c>
      <c r="F1241" s="84" t="s">
        <v>38</v>
      </c>
      <c r="G1241" s="87">
        <f>'прил 5,'!G2123</f>
        <v>0</v>
      </c>
      <c r="H1241" s="87">
        <f>'прил 5,'!H2123</f>
        <v>0</v>
      </c>
      <c r="I1241" s="87">
        <f>'прил 5,'!I2123</f>
        <v>0</v>
      </c>
      <c r="J1241" s="123"/>
      <c r="M1241" s="124">
        <v>800000</v>
      </c>
      <c r="P1241" s="126"/>
      <c r="Q1241" s="126"/>
      <c r="R1241" s="126"/>
      <c r="S1241" s="126"/>
      <c r="T1241" s="126"/>
    </row>
    <row r="1242" spans="1:20" s="150" customFormat="1" ht="26.4" hidden="1">
      <c r="A1242" s="82" t="s">
        <v>37</v>
      </c>
      <c r="B1242" s="149">
        <v>792</v>
      </c>
      <c r="C1242" s="147" t="s">
        <v>53</v>
      </c>
      <c r="D1242" s="147" t="s">
        <v>87</v>
      </c>
      <c r="E1242" s="148" t="s">
        <v>281</v>
      </c>
      <c r="F1242" s="84" t="s">
        <v>63</v>
      </c>
      <c r="G1242" s="87">
        <f>G1243</f>
        <v>0</v>
      </c>
      <c r="H1242" s="87">
        <f t="shared" ref="H1242:I1242" si="374">H1243</f>
        <v>0</v>
      </c>
      <c r="I1242" s="87">
        <f t="shared" si="374"/>
        <v>0</v>
      </c>
      <c r="J1242" s="123"/>
      <c r="M1242" s="124">
        <v>550000</v>
      </c>
      <c r="P1242" s="152"/>
      <c r="Q1242" s="152"/>
      <c r="R1242" s="152"/>
      <c r="S1242" s="152"/>
      <c r="T1242" s="152"/>
    </row>
    <row r="1243" spans="1:20" s="150" customFormat="1" hidden="1">
      <c r="A1243" s="82" t="s">
        <v>143</v>
      </c>
      <c r="B1243" s="149">
        <v>792</v>
      </c>
      <c r="C1243" s="147" t="s">
        <v>53</v>
      </c>
      <c r="D1243" s="147" t="s">
        <v>87</v>
      </c>
      <c r="E1243" s="148" t="s">
        <v>281</v>
      </c>
      <c r="F1243" s="84" t="s">
        <v>66</v>
      </c>
      <c r="G1243" s="87">
        <f>'прил 5,'!G2125</f>
        <v>0</v>
      </c>
      <c r="H1243" s="87">
        <f>'прил 5,'!H2125</f>
        <v>0</v>
      </c>
      <c r="I1243" s="87">
        <f>'прил 5,'!I2125</f>
        <v>0</v>
      </c>
      <c r="J1243" s="123"/>
      <c r="M1243" s="124">
        <v>97644600</v>
      </c>
      <c r="P1243" s="152"/>
      <c r="Q1243" s="152"/>
      <c r="R1243" s="152"/>
      <c r="S1243" s="152"/>
      <c r="T1243" s="152"/>
    </row>
    <row r="1244" spans="1:20" ht="35.25" hidden="1" customHeight="1">
      <c r="A1244" s="37" t="s">
        <v>75</v>
      </c>
      <c r="B1244" s="49">
        <v>793</v>
      </c>
      <c r="C1244" s="15" t="s">
        <v>53</v>
      </c>
      <c r="D1244" s="15" t="s">
        <v>87</v>
      </c>
      <c r="E1244" s="15" t="s">
        <v>281</v>
      </c>
      <c r="F1244" s="15"/>
      <c r="G1244" s="70">
        <f>G1247+G1245</f>
        <v>0</v>
      </c>
      <c r="H1244" s="8">
        <v>0</v>
      </c>
      <c r="I1244" s="8">
        <v>0</v>
      </c>
      <c r="J1244" s="178"/>
      <c r="K1244" s="185"/>
      <c r="L1244" s="185"/>
      <c r="M1244" s="185"/>
      <c r="N1244" s="185"/>
      <c r="O1244" s="185"/>
      <c r="P1244" s="185"/>
      <c r="Q1244" s="185"/>
      <c r="R1244" s="185"/>
      <c r="S1244" s="1"/>
      <c r="T1244" s="1"/>
    </row>
    <row r="1245" spans="1:20" s="3" customFormat="1" ht="52.8" hidden="1">
      <c r="A1245" s="56" t="s">
        <v>54</v>
      </c>
      <c r="B1245" s="14">
        <v>795</v>
      </c>
      <c r="C1245" s="15" t="s">
        <v>53</v>
      </c>
      <c r="D1245" s="15" t="s">
        <v>87</v>
      </c>
      <c r="E1245" s="15" t="s">
        <v>281</v>
      </c>
      <c r="F1245" s="15" t="s">
        <v>57</v>
      </c>
      <c r="G1245" s="70">
        <f>G1246</f>
        <v>0</v>
      </c>
      <c r="H1245" s="70">
        <f>H1246</f>
        <v>0</v>
      </c>
      <c r="I1245" s="70">
        <f>I1246</f>
        <v>0</v>
      </c>
      <c r="J1245" s="177"/>
      <c r="K1245" s="198"/>
      <c r="L1245" s="198"/>
      <c r="M1245" s="198"/>
      <c r="N1245" s="198"/>
      <c r="O1245" s="198"/>
      <c r="P1245" s="198"/>
      <c r="Q1245" s="221"/>
      <c r="R1245" s="198"/>
    </row>
    <row r="1246" spans="1:20" s="3" customFormat="1" ht="26.4" hidden="1">
      <c r="A1246" s="56" t="s">
        <v>55</v>
      </c>
      <c r="B1246" s="14">
        <v>795</v>
      </c>
      <c r="C1246" s="15" t="s">
        <v>53</v>
      </c>
      <c r="D1246" s="15" t="s">
        <v>87</v>
      </c>
      <c r="E1246" s="15" t="s">
        <v>281</v>
      </c>
      <c r="F1246" s="15" t="s">
        <v>58</v>
      </c>
      <c r="G1246" s="70">
        <f>'прил 5,'!G2374</f>
        <v>0</v>
      </c>
      <c r="H1246" s="70">
        <f>'прил 5,'!H2374</f>
        <v>0</v>
      </c>
      <c r="I1246" s="70">
        <f>'прил 5,'!I2374</f>
        <v>0</v>
      </c>
      <c r="J1246" s="70">
        <f>'прил 5,'!J2374</f>
        <v>0</v>
      </c>
      <c r="K1246" s="70">
        <f>'прил 5,'!K2374</f>
        <v>0</v>
      </c>
      <c r="L1246" s="70">
        <f>'прил 5,'!L2374</f>
        <v>0</v>
      </c>
      <c r="M1246" s="70">
        <f>'прил 5,'!M2374</f>
        <v>0</v>
      </c>
      <c r="N1246" s="70">
        <f>'прил 5,'!N2374</f>
        <v>0</v>
      </c>
      <c r="O1246" s="70">
        <f>'прил 5,'!O2374</f>
        <v>0</v>
      </c>
      <c r="P1246" s="198"/>
      <c r="Q1246" s="221"/>
      <c r="R1246" s="198"/>
    </row>
    <row r="1247" spans="1:20" ht="30.75" hidden="1" customHeight="1">
      <c r="A1247" s="16" t="s">
        <v>449</v>
      </c>
      <c r="B1247" s="49">
        <v>793</v>
      </c>
      <c r="C1247" s="15" t="s">
        <v>53</v>
      </c>
      <c r="D1247" s="15" t="s">
        <v>87</v>
      </c>
      <c r="E1247" s="15" t="s">
        <v>281</v>
      </c>
      <c r="F1247" s="15" t="s">
        <v>36</v>
      </c>
      <c r="G1247" s="70">
        <f>G1248</f>
        <v>0</v>
      </c>
      <c r="H1247" s="8">
        <v>0</v>
      </c>
      <c r="I1247" s="8">
        <v>0</v>
      </c>
      <c r="J1247" s="178"/>
      <c r="K1247" s="185"/>
      <c r="L1247" s="185"/>
      <c r="M1247" s="185"/>
      <c r="N1247" s="185"/>
      <c r="O1247" s="185"/>
      <c r="P1247" s="185"/>
      <c r="Q1247" s="185"/>
      <c r="R1247" s="185"/>
      <c r="S1247" s="1"/>
      <c r="T1247" s="1"/>
    </row>
    <row r="1248" spans="1:20" ht="38.25" hidden="1" customHeight="1">
      <c r="A1248" s="16" t="s">
        <v>37</v>
      </c>
      <c r="B1248" s="49">
        <v>793</v>
      </c>
      <c r="C1248" s="15" t="s">
        <v>53</v>
      </c>
      <c r="D1248" s="15" t="s">
        <v>87</v>
      </c>
      <c r="E1248" s="15" t="s">
        <v>281</v>
      </c>
      <c r="F1248" s="15" t="s">
        <v>38</v>
      </c>
      <c r="G1248" s="87">
        <f>'прил 5,'!G2376</f>
        <v>0</v>
      </c>
      <c r="H1248" s="8">
        <v>0</v>
      </c>
      <c r="I1248" s="8">
        <v>0</v>
      </c>
      <c r="J1248" s="178"/>
      <c r="K1248" s="185"/>
      <c r="L1248" s="185"/>
      <c r="M1248" s="185"/>
      <c r="N1248" s="185"/>
      <c r="O1248" s="185"/>
      <c r="P1248" s="185"/>
      <c r="Q1248" s="185"/>
      <c r="R1248" s="185"/>
      <c r="S1248" s="1"/>
      <c r="T1248" s="1"/>
    </row>
    <row r="1249" spans="1:20" s="151" customFormat="1" ht="67.5" hidden="1" customHeight="1">
      <c r="A1249" s="82" t="s">
        <v>319</v>
      </c>
      <c r="B1249" s="83">
        <v>795</v>
      </c>
      <c r="C1249" s="84" t="s">
        <v>171</v>
      </c>
      <c r="D1249" s="84" t="s">
        <v>27</v>
      </c>
      <c r="E1249" s="84" t="s">
        <v>320</v>
      </c>
      <c r="F1249" s="84"/>
      <c r="G1249" s="87">
        <f>G1252+G1250</f>
        <v>0</v>
      </c>
      <c r="H1249" s="87">
        <f>H1252+H1250</f>
        <v>0</v>
      </c>
      <c r="I1249" s="87">
        <f t="shared" ref="I1249" si="375">I1252+I1250</f>
        <v>0</v>
      </c>
      <c r="J1249" s="123"/>
      <c r="M1249" s="124">
        <v>1893100</v>
      </c>
      <c r="P1249" s="174"/>
      <c r="Q1249" s="174"/>
      <c r="R1249" s="174"/>
      <c r="S1249" s="174"/>
      <c r="T1249" s="174"/>
    </row>
    <row r="1250" spans="1:20" ht="26.4" hidden="1">
      <c r="A1250" s="16" t="s">
        <v>35</v>
      </c>
      <c r="B1250" s="49">
        <v>793</v>
      </c>
      <c r="C1250" s="15" t="s">
        <v>171</v>
      </c>
      <c r="D1250" s="15" t="s">
        <v>27</v>
      </c>
      <c r="E1250" s="15" t="s">
        <v>320</v>
      </c>
      <c r="F1250" s="15" t="s">
        <v>36</v>
      </c>
      <c r="G1250" s="70">
        <f>G1251</f>
        <v>0</v>
      </c>
      <c r="H1250" s="70">
        <f>H1251</f>
        <v>0</v>
      </c>
      <c r="I1250" s="70">
        <f>I1251</f>
        <v>0</v>
      </c>
      <c r="J1250" s="176"/>
      <c r="P1250" s="1"/>
      <c r="Q1250" s="1"/>
      <c r="R1250" s="1"/>
      <c r="S1250" s="1"/>
      <c r="T1250" s="1"/>
    </row>
    <row r="1251" spans="1:20" ht="26.4" hidden="1">
      <c r="A1251" s="16" t="s">
        <v>37</v>
      </c>
      <c r="B1251" s="49">
        <v>793</v>
      </c>
      <c r="C1251" s="15" t="s">
        <v>171</v>
      </c>
      <c r="D1251" s="15" t="s">
        <v>27</v>
      </c>
      <c r="E1251" s="15" t="s">
        <v>320</v>
      </c>
      <c r="F1251" s="15" t="s">
        <v>38</v>
      </c>
      <c r="G1251" s="70">
        <f>'прил 5,'!G1691</f>
        <v>0</v>
      </c>
      <c r="H1251" s="70">
        <f>'прил 5,'!H1691</f>
        <v>0</v>
      </c>
      <c r="I1251" s="70">
        <f>'прил 5,'!I1691</f>
        <v>0</v>
      </c>
      <c r="J1251" s="176"/>
      <c r="P1251" s="1"/>
      <c r="Q1251" s="1"/>
      <c r="R1251" s="1"/>
      <c r="S1251" s="1"/>
      <c r="T1251" s="1"/>
    </row>
    <row r="1252" spans="1:20" s="151" customFormat="1" ht="21.75" hidden="1" customHeight="1">
      <c r="A1252" s="82" t="s">
        <v>155</v>
      </c>
      <c r="B1252" s="83">
        <v>795</v>
      </c>
      <c r="C1252" s="84" t="s">
        <v>171</v>
      </c>
      <c r="D1252" s="84" t="s">
        <v>27</v>
      </c>
      <c r="E1252" s="84" t="s">
        <v>320</v>
      </c>
      <c r="F1252" s="84" t="s">
        <v>156</v>
      </c>
      <c r="G1252" s="87">
        <f t="shared" ref="G1252:I1252" si="376">G1253</f>
        <v>0</v>
      </c>
      <c r="H1252" s="87">
        <f t="shared" si="376"/>
        <v>0</v>
      </c>
      <c r="I1252" s="87">
        <f t="shared" si="376"/>
        <v>0</v>
      </c>
      <c r="J1252" s="123"/>
      <c r="M1252" s="124">
        <v>2400000</v>
      </c>
      <c r="P1252" s="174"/>
      <c r="Q1252" s="174"/>
      <c r="R1252" s="174"/>
      <c r="S1252" s="174"/>
      <c r="T1252" s="174"/>
    </row>
    <row r="1253" spans="1:20" s="90" customFormat="1" ht="18.75" hidden="1" customHeight="1">
      <c r="A1253" s="82" t="s">
        <v>176</v>
      </c>
      <c r="B1253" s="83">
        <v>795</v>
      </c>
      <c r="C1253" s="84" t="s">
        <v>171</v>
      </c>
      <c r="D1253" s="84" t="s">
        <v>27</v>
      </c>
      <c r="E1253" s="84" t="s">
        <v>320</v>
      </c>
      <c r="F1253" s="84" t="s">
        <v>177</v>
      </c>
      <c r="G1253" s="70">
        <f>'прил 5,'!G1693</f>
        <v>0</v>
      </c>
      <c r="H1253" s="70">
        <f>'прил 5,'!H1693</f>
        <v>0</v>
      </c>
      <c r="I1253" s="70">
        <f>'прил 5,'!I1693</f>
        <v>0</v>
      </c>
      <c r="J1253" s="123"/>
      <c r="M1253" s="124">
        <v>1000000</v>
      </c>
      <c r="P1253" s="126"/>
      <c r="Q1253" s="126"/>
      <c r="R1253" s="126"/>
      <c r="S1253" s="126"/>
      <c r="T1253" s="126"/>
    </row>
    <row r="1254" spans="1:20" s="90" customFormat="1" ht="27.75" customHeight="1">
      <c r="A1254" s="82" t="s">
        <v>732</v>
      </c>
      <c r="B1254" s="83">
        <v>795</v>
      </c>
      <c r="C1254" s="84" t="s">
        <v>171</v>
      </c>
      <c r="D1254" s="84" t="s">
        <v>27</v>
      </c>
      <c r="E1254" s="84" t="s">
        <v>295</v>
      </c>
      <c r="F1254" s="84"/>
      <c r="G1254" s="70">
        <f>G1255+G1257</f>
        <v>1000000</v>
      </c>
      <c r="H1254" s="70">
        <f t="shared" ref="G1254:I1255" si="377">H1255</f>
        <v>1000000</v>
      </c>
      <c r="I1254" s="70">
        <f t="shared" si="377"/>
        <v>1000000</v>
      </c>
      <c r="J1254" s="123"/>
      <c r="M1254" s="124">
        <v>662715</v>
      </c>
      <c r="P1254" s="126"/>
      <c r="Q1254" s="126"/>
      <c r="R1254" s="126"/>
      <c r="S1254" s="126"/>
      <c r="T1254" s="126"/>
    </row>
    <row r="1255" spans="1:20" s="90" customFormat="1" ht="26.4">
      <c r="A1255" s="82" t="s">
        <v>35</v>
      </c>
      <c r="B1255" s="83">
        <v>795</v>
      </c>
      <c r="C1255" s="84" t="s">
        <v>171</v>
      </c>
      <c r="D1255" s="84" t="s">
        <v>27</v>
      </c>
      <c r="E1255" s="84" t="s">
        <v>295</v>
      </c>
      <c r="F1255" s="84" t="s">
        <v>36</v>
      </c>
      <c r="G1255" s="70">
        <f t="shared" si="377"/>
        <v>1000000</v>
      </c>
      <c r="H1255" s="70">
        <f t="shared" si="377"/>
        <v>1000000</v>
      </c>
      <c r="I1255" s="70">
        <f t="shared" si="377"/>
        <v>1000000</v>
      </c>
      <c r="J1255" s="123"/>
      <c r="M1255" s="124">
        <v>1000000</v>
      </c>
      <c r="P1255" s="126"/>
      <c r="Q1255" s="126"/>
      <c r="R1255" s="126"/>
      <c r="S1255" s="126"/>
      <c r="T1255" s="126"/>
    </row>
    <row r="1256" spans="1:20" s="90" customFormat="1" ht="26.4">
      <c r="A1256" s="82" t="s">
        <v>37</v>
      </c>
      <c r="B1256" s="83">
        <v>795</v>
      </c>
      <c r="C1256" s="84" t="s">
        <v>171</v>
      </c>
      <c r="D1256" s="84" t="s">
        <v>27</v>
      </c>
      <c r="E1256" s="84" t="s">
        <v>295</v>
      </c>
      <c r="F1256" s="84" t="s">
        <v>38</v>
      </c>
      <c r="G1256" s="70">
        <f>'прил 5,'!G1658+'прил 5,'!G2407</f>
        <v>1000000</v>
      </c>
      <c r="H1256" s="70">
        <f>'прил 5,'!H1658</f>
        <v>1000000</v>
      </c>
      <c r="I1256" s="70">
        <f>'прил 5,'!I1658</f>
        <v>1000000</v>
      </c>
      <c r="J1256" s="123"/>
      <c r="M1256" s="124">
        <v>200000</v>
      </c>
      <c r="P1256" s="126"/>
      <c r="Q1256" s="126"/>
      <c r="R1256" s="126"/>
      <c r="S1256" s="126"/>
      <c r="T1256" s="126"/>
    </row>
    <row r="1257" spans="1:20" hidden="1">
      <c r="A1257" s="16" t="s">
        <v>62</v>
      </c>
      <c r="B1257" s="49">
        <v>795</v>
      </c>
      <c r="C1257" s="15" t="s">
        <v>171</v>
      </c>
      <c r="D1257" s="15" t="s">
        <v>27</v>
      </c>
      <c r="E1257" s="15" t="s">
        <v>295</v>
      </c>
      <c r="F1257" s="15" t="s">
        <v>63</v>
      </c>
      <c r="G1257" s="70">
        <f>G1258</f>
        <v>0</v>
      </c>
      <c r="H1257" s="70">
        <v>0</v>
      </c>
      <c r="I1257" s="70">
        <v>0</v>
      </c>
      <c r="J1257" s="1"/>
    </row>
    <row r="1258" spans="1:20" hidden="1">
      <c r="A1258" s="16" t="s">
        <v>178</v>
      </c>
      <c r="B1258" s="49">
        <v>795</v>
      </c>
      <c r="C1258" s="15" t="s">
        <v>171</v>
      </c>
      <c r="D1258" s="15" t="s">
        <v>27</v>
      </c>
      <c r="E1258" s="15" t="s">
        <v>295</v>
      </c>
      <c r="F1258" s="15" t="s">
        <v>179</v>
      </c>
      <c r="G1258" s="70">
        <f>'прил 5,'!G2162</f>
        <v>0</v>
      </c>
      <c r="H1258" s="70">
        <v>0</v>
      </c>
      <c r="I1258" s="70">
        <v>0</v>
      </c>
      <c r="J1258" s="1"/>
    </row>
    <row r="1259" spans="1:20" s="90" customFormat="1" hidden="1">
      <c r="A1259" s="82" t="s">
        <v>677</v>
      </c>
      <c r="B1259" s="83">
        <v>795</v>
      </c>
      <c r="C1259" s="84" t="s">
        <v>171</v>
      </c>
      <c r="D1259" s="84" t="s">
        <v>27</v>
      </c>
      <c r="E1259" s="84" t="s">
        <v>676</v>
      </c>
      <c r="F1259" s="84"/>
      <c r="G1259" s="87">
        <f t="shared" ref="G1259:I1260" si="378">G1260</f>
        <v>0</v>
      </c>
      <c r="H1259" s="87">
        <f t="shared" si="378"/>
        <v>0</v>
      </c>
      <c r="I1259" s="87">
        <f t="shared" si="378"/>
        <v>0</v>
      </c>
      <c r="P1259" s="126"/>
      <c r="Q1259" s="126"/>
      <c r="R1259" s="126"/>
      <c r="S1259" s="126"/>
      <c r="T1259" s="126"/>
    </row>
    <row r="1260" spans="1:20" s="90" customFormat="1" ht="26.4" hidden="1">
      <c r="A1260" s="82" t="s">
        <v>35</v>
      </c>
      <c r="B1260" s="83">
        <v>795</v>
      </c>
      <c r="C1260" s="84" t="s">
        <v>171</v>
      </c>
      <c r="D1260" s="84" t="s">
        <v>27</v>
      </c>
      <c r="E1260" s="84" t="s">
        <v>676</v>
      </c>
      <c r="F1260" s="84" t="s">
        <v>36</v>
      </c>
      <c r="G1260" s="87">
        <f t="shared" si="378"/>
        <v>0</v>
      </c>
      <c r="H1260" s="87">
        <f t="shared" si="378"/>
        <v>0</v>
      </c>
      <c r="I1260" s="87">
        <f t="shared" si="378"/>
        <v>0</v>
      </c>
      <c r="P1260" s="126"/>
      <c r="Q1260" s="126"/>
      <c r="R1260" s="126"/>
      <c r="S1260" s="126"/>
      <c r="T1260" s="126"/>
    </row>
    <row r="1261" spans="1:20" s="90" customFormat="1" ht="26.4" hidden="1">
      <c r="A1261" s="82" t="s">
        <v>37</v>
      </c>
      <c r="B1261" s="83">
        <v>795</v>
      </c>
      <c r="C1261" s="84" t="s">
        <v>171</v>
      </c>
      <c r="D1261" s="84" t="s">
        <v>27</v>
      </c>
      <c r="E1261" s="84" t="s">
        <v>676</v>
      </c>
      <c r="F1261" s="84" t="s">
        <v>38</v>
      </c>
      <c r="G1261" s="87">
        <f>'прил 5,'!G1167</f>
        <v>0</v>
      </c>
      <c r="H1261" s="87">
        <v>0</v>
      </c>
      <c r="I1261" s="87">
        <v>0</v>
      </c>
      <c r="P1261" s="126"/>
      <c r="Q1261" s="126"/>
      <c r="R1261" s="126"/>
      <c r="S1261" s="126"/>
      <c r="T1261" s="126"/>
    </row>
    <row r="1262" spans="1:20" hidden="1">
      <c r="A1262" s="16" t="s">
        <v>723</v>
      </c>
      <c r="B1262" s="49">
        <v>795</v>
      </c>
      <c r="C1262" s="15" t="s">
        <v>171</v>
      </c>
      <c r="D1262" s="15" t="s">
        <v>27</v>
      </c>
      <c r="E1262" s="15" t="s">
        <v>722</v>
      </c>
      <c r="F1262" s="15"/>
      <c r="G1262" s="70">
        <f t="shared" ref="G1262:I1263" si="379">G1263</f>
        <v>0</v>
      </c>
      <c r="H1262" s="70">
        <f t="shared" si="379"/>
        <v>0</v>
      </c>
      <c r="I1262" s="70">
        <f t="shared" si="379"/>
        <v>0</v>
      </c>
      <c r="J1262" s="1"/>
    </row>
    <row r="1263" spans="1:20" ht="26.4" hidden="1">
      <c r="A1263" s="16" t="s">
        <v>35</v>
      </c>
      <c r="B1263" s="49">
        <v>795</v>
      </c>
      <c r="C1263" s="15" t="s">
        <v>171</v>
      </c>
      <c r="D1263" s="15" t="s">
        <v>27</v>
      </c>
      <c r="E1263" s="15" t="s">
        <v>722</v>
      </c>
      <c r="F1263" s="15" t="s">
        <v>36</v>
      </c>
      <c r="G1263" s="70">
        <f t="shared" si="379"/>
        <v>0</v>
      </c>
      <c r="H1263" s="70">
        <f t="shared" si="379"/>
        <v>0</v>
      </c>
      <c r="I1263" s="70">
        <f t="shared" si="379"/>
        <v>0</v>
      </c>
      <c r="J1263" s="1"/>
    </row>
    <row r="1264" spans="1:20" ht="26.4" hidden="1">
      <c r="A1264" s="16" t="s">
        <v>37</v>
      </c>
      <c r="B1264" s="49">
        <v>795</v>
      </c>
      <c r="C1264" s="15" t="s">
        <v>171</v>
      </c>
      <c r="D1264" s="15" t="s">
        <v>27</v>
      </c>
      <c r="E1264" s="15" t="s">
        <v>722</v>
      </c>
      <c r="F1264" s="15" t="s">
        <v>38</v>
      </c>
      <c r="G1264" s="70">
        <f>'прил 5,'!G2168</f>
        <v>0</v>
      </c>
      <c r="H1264" s="70">
        <v>0</v>
      </c>
      <c r="I1264" s="70">
        <v>0</v>
      </c>
      <c r="J1264" s="1"/>
    </row>
    <row r="1265" spans="1:20" ht="26.4" hidden="1">
      <c r="A1265" s="82" t="s">
        <v>1030</v>
      </c>
      <c r="B1265" s="49">
        <v>793</v>
      </c>
      <c r="C1265" s="15" t="s">
        <v>171</v>
      </c>
      <c r="D1265" s="15" t="s">
        <v>27</v>
      </c>
      <c r="E1265" s="15" t="s">
        <v>1033</v>
      </c>
      <c r="F1265" s="15"/>
      <c r="G1265" s="70">
        <f>G1266</f>
        <v>0</v>
      </c>
      <c r="H1265" s="70">
        <f t="shared" ref="G1265:I1266" si="380">H1266</f>
        <v>0</v>
      </c>
      <c r="I1265" s="70">
        <f t="shared" si="380"/>
        <v>0</v>
      </c>
      <c r="J1265" s="177"/>
      <c r="K1265" s="185"/>
      <c r="L1265" s="185"/>
      <c r="M1265" s="185"/>
      <c r="N1265" s="185"/>
      <c r="O1265" s="185"/>
      <c r="P1265" s="185"/>
      <c r="Q1265" s="185"/>
      <c r="R1265" s="185"/>
      <c r="S1265" s="1"/>
      <c r="T1265" s="1"/>
    </row>
    <row r="1266" spans="1:20" ht="26.4" hidden="1">
      <c r="A1266" s="16" t="s">
        <v>35</v>
      </c>
      <c r="B1266" s="49">
        <v>793</v>
      </c>
      <c r="C1266" s="15" t="s">
        <v>171</v>
      </c>
      <c r="D1266" s="15" t="s">
        <v>27</v>
      </c>
      <c r="E1266" s="15" t="s">
        <v>1033</v>
      </c>
      <c r="F1266" s="15" t="s">
        <v>346</v>
      </c>
      <c r="G1266" s="70">
        <f t="shared" si="380"/>
        <v>0</v>
      </c>
      <c r="H1266" s="70">
        <f t="shared" si="380"/>
        <v>0</v>
      </c>
      <c r="I1266" s="70">
        <f t="shared" si="380"/>
        <v>0</v>
      </c>
      <c r="J1266" s="177"/>
      <c r="K1266" s="185"/>
      <c r="L1266" s="185"/>
      <c r="M1266" s="185"/>
      <c r="N1266" s="185"/>
      <c r="O1266" s="185"/>
      <c r="P1266" s="185"/>
      <c r="Q1266" s="185"/>
      <c r="R1266" s="185"/>
      <c r="S1266" s="1"/>
      <c r="T1266" s="1"/>
    </row>
    <row r="1267" spans="1:20" ht="26.4" hidden="1">
      <c r="A1267" s="16" t="s">
        <v>37</v>
      </c>
      <c r="B1267" s="49">
        <v>793</v>
      </c>
      <c r="C1267" s="15" t="s">
        <v>171</v>
      </c>
      <c r="D1267" s="15" t="s">
        <v>27</v>
      </c>
      <c r="E1267" s="15" t="s">
        <v>1033</v>
      </c>
      <c r="F1267" s="15" t="s">
        <v>348</v>
      </c>
      <c r="G1267" s="70">
        <f>'прил 5,'!G1669</f>
        <v>0</v>
      </c>
      <c r="H1267" s="70">
        <f>'прил 5,'!H1669</f>
        <v>0</v>
      </c>
      <c r="I1267" s="70">
        <f>'прил 5,'!I1669</f>
        <v>0</v>
      </c>
      <c r="J1267" s="177"/>
      <c r="K1267" s="185"/>
      <c r="L1267" s="185"/>
      <c r="M1267" s="185"/>
      <c r="N1267" s="185"/>
      <c r="O1267" s="185"/>
      <c r="P1267" s="185"/>
      <c r="Q1267" s="185"/>
      <c r="R1267" s="185"/>
      <c r="S1267" s="1"/>
      <c r="T1267" s="1"/>
    </row>
    <row r="1268" spans="1:20" s="18" customFormat="1" ht="20.25" hidden="1" customHeight="1">
      <c r="A1268" s="82" t="s">
        <v>1143</v>
      </c>
      <c r="B1268" s="83">
        <v>793</v>
      </c>
      <c r="C1268" s="84" t="s">
        <v>171</v>
      </c>
      <c r="D1268" s="84" t="s">
        <v>18</v>
      </c>
      <c r="E1268" s="84" t="s">
        <v>1142</v>
      </c>
      <c r="F1268" s="84"/>
      <c r="G1268" s="87">
        <f t="shared" ref="G1268:I1269" si="381">G1269</f>
        <v>0</v>
      </c>
      <c r="H1268" s="87">
        <f t="shared" si="381"/>
        <v>0</v>
      </c>
      <c r="I1268" s="87">
        <f t="shared" si="381"/>
        <v>0</v>
      </c>
      <c r="J1268" s="177"/>
      <c r="K1268" s="199"/>
      <c r="L1268" s="199"/>
      <c r="M1268" s="199"/>
      <c r="N1268" s="199"/>
      <c r="O1268" s="199"/>
      <c r="P1268" s="199"/>
      <c r="Q1268" s="199"/>
      <c r="R1268" s="199"/>
    </row>
    <row r="1269" spans="1:20" ht="30.75" hidden="1" customHeight="1">
      <c r="A1269" s="82" t="s">
        <v>35</v>
      </c>
      <c r="B1269" s="83">
        <v>793</v>
      </c>
      <c r="C1269" s="84" t="s">
        <v>171</v>
      </c>
      <c r="D1269" s="84" t="s">
        <v>18</v>
      </c>
      <c r="E1269" s="84" t="s">
        <v>1142</v>
      </c>
      <c r="F1269" s="84" t="s">
        <v>36</v>
      </c>
      <c r="G1269" s="87">
        <f t="shared" si="381"/>
        <v>0</v>
      </c>
      <c r="H1269" s="87">
        <f t="shared" si="381"/>
        <v>0</v>
      </c>
      <c r="I1269" s="87">
        <f t="shared" si="381"/>
        <v>0</v>
      </c>
      <c r="J1269" s="177"/>
      <c r="K1269" s="185"/>
      <c r="L1269" s="185"/>
      <c r="M1269" s="185"/>
      <c r="N1269" s="185"/>
      <c r="O1269" s="185"/>
      <c r="P1269" s="185"/>
      <c r="Q1269" s="185"/>
      <c r="R1269" s="185"/>
      <c r="S1269" s="1"/>
      <c r="T1269" s="1"/>
    </row>
    <row r="1270" spans="1:20" s="18" customFormat="1" ht="34.5" hidden="1" customHeight="1">
      <c r="A1270" s="82" t="s">
        <v>37</v>
      </c>
      <c r="B1270" s="83">
        <v>793</v>
      </c>
      <c r="C1270" s="84" t="s">
        <v>171</v>
      </c>
      <c r="D1270" s="84" t="s">
        <v>18</v>
      </c>
      <c r="E1270" s="84" t="s">
        <v>1142</v>
      </c>
      <c r="F1270" s="84" t="s">
        <v>38</v>
      </c>
      <c r="G1270" s="87"/>
      <c r="H1270" s="87">
        <v>0</v>
      </c>
      <c r="I1270" s="87">
        <v>0</v>
      </c>
      <c r="J1270" s="177"/>
      <c r="K1270" s="199"/>
      <c r="L1270" s="199"/>
      <c r="M1270" s="199"/>
      <c r="N1270" s="199"/>
      <c r="O1270" s="199"/>
      <c r="P1270" s="199"/>
      <c r="Q1270" s="199"/>
      <c r="R1270" s="199"/>
    </row>
    <row r="1271" spans="1:20" ht="26.4" hidden="1">
      <c r="A1271" s="82" t="s">
        <v>968</v>
      </c>
      <c r="B1271" s="49">
        <v>793</v>
      </c>
      <c r="C1271" s="15" t="s">
        <v>171</v>
      </c>
      <c r="D1271" s="15" t="s">
        <v>27</v>
      </c>
      <c r="E1271" s="15" t="s">
        <v>967</v>
      </c>
      <c r="F1271" s="15"/>
      <c r="G1271" s="70">
        <f>G1272</f>
        <v>0</v>
      </c>
      <c r="H1271" s="70">
        <f t="shared" ref="G1271:I1272" si="382">H1272</f>
        <v>0</v>
      </c>
      <c r="I1271" s="70">
        <f t="shared" si="382"/>
        <v>0</v>
      </c>
      <c r="J1271" s="177"/>
      <c r="K1271" s="185"/>
      <c r="L1271" s="185"/>
      <c r="M1271" s="185"/>
      <c r="N1271" s="185"/>
      <c r="O1271" s="185"/>
      <c r="P1271" s="185"/>
      <c r="Q1271" s="185"/>
      <c r="R1271" s="185"/>
      <c r="S1271" s="1"/>
      <c r="T1271" s="1"/>
    </row>
    <row r="1272" spans="1:20" ht="26.4" hidden="1">
      <c r="A1272" s="16" t="s">
        <v>95</v>
      </c>
      <c r="B1272" s="49">
        <v>793</v>
      </c>
      <c r="C1272" s="15" t="s">
        <v>171</v>
      </c>
      <c r="D1272" s="15" t="s">
        <v>27</v>
      </c>
      <c r="E1272" s="15" t="s">
        <v>967</v>
      </c>
      <c r="F1272" s="15" t="s">
        <v>346</v>
      </c>
      <c r="G1272" s="70">
        <f t="shared" si="382"/>
        <v>0</v>
      </c>
      <c r="H1272" s="70">
        <f t="shared" si="382"/>
        <v>0</v>
      </c>
      <c r="I1272" s="70">
        <f t="shared" si="382"/>
        <v>0</v>
      </c>
      <c r="J1272" s="177"/>
      <c r="K1272" s="185"/>
      <c r="L1272" s="185"/>
      <c r="M1272" s="185"/>
      <c r="N1272" s="185"/>
      <c r="O1272" s="185"/>
      <c r="P1272" s="185"/>
      <c r="Q1272" s="185"/>
      <c r="R1272" s="185"/>
      <c r="S1272" s="1"/>
      <c r="T1272" s="1"/>
    </row>
    <row r="1273" spans="1:20" hidden="1">
      <c r="A1273" s="16" t="s">
        <v>347</v>
      </c>
      <c r="B1273" s="49">
        <v>793</v>
      </c>
      <c r="C1273" s="15" t="s">
        <v>171</v>
      </c>
      <c r="D1273" s="15" t="s">
        <v>27</v>
      </c>
      <c r="E1273" s="15" t="s">
        <v>967</v>
      </c>
      <c r="F1273" s="15" t="s">
        <v>348</v>
      </c>
      <c r="G1273" s="70">
        <f>'прил 5,'!G1672</f>
        <v>0</v>
      </c>
      <c r="H1273" s="70">
        <f>'прил 5,'!H1672</f>
        <v>0</v>
      </c>
      <c r="I1273" s="70">
        <f>'прил 5,'!I1672</f>
        <v>0</v>
      </c>
      <c r="J1273" s="177"/>
      <c r="K1273" s="185"/>
      <c r="L1273" s="185"/>
      <c r="M1273" s="185"/>
      <c r="N1273" s="185"/>
      <c r="O1273" s="185"/>
      <c r="P1273" s="185"/>
      <c r="Q1273" s="185"/>
      <c r="R1273" s="185"/>
      <c r="S1273" s="1"/>
      <c r="T1273" s="1"/>
    </row>
    <row r="1274" spans="1:20" s="90" customFormat="1">
      <c r="A1274" s="82" t="s">
        <v>115</v>
      </c>
      <c r="B1274" s="83">
        <v>795</v>
      </c>
      <c r="C1274" s="84" t="s">
        <v>171</v>
      </c>
      <c r="D1274" s="84" t="s">
        <v>69</v>
      </c>
      <c r="E1274" s="84" t="s">
        <v>99</v>
      </c>
      <c r="F1274" s="84"/>
      <c r="G1274" s="87">
        <f>G1275+G1277</f>
        <v>0</v>
      </c>
      <c r="H1274" s="87">
        <f>H1275+H1277</f>
        <v>0</v>
      </c>
      <c r="I1274" s="87">
        <f>I1275+I1277</f>
        <v>0</v>
      </c>
      <c r="J1274" s="123"/>
      <c r="M1274" s="124">
        <v>60914</v>
      </c>
      <c r="P1274" s="126"/>
      <c r="Q1274" s="126"/>
      <c r="R1274" s="126"/>
      <c r="S1274" s="126"/>
      <c r="T1274" s="126"/>
    </row>
    <row r="1275" spans="1:20" s="90" customFormat="1" ht="25.5" customHeight="1">
      <c r="A1275" s="82" t="s">
        <v>322</v>
      </c>
      <c r="B1275" s="149">
        <v>793</v>
      </c>
      <c r="C1275" s="84" t="s">
        <v>18</v>
      </c>
      <c r="D1275" s="84" t="s">
        <v>22</v>
      </c>
      <c r="E1275" s="84" t="s">
        <v>99</v>
      </c>
      <c r="F1275" s="84" t="s">
        <v>36</v>
      </c>
      <c r="G1275" s="87">
        <f>G1276</f>
        <v>0</v>
      </c>
      <c r="H1275" s="87">
        <f>H1276</f>
        <v>0</v>
      </c>
      <c r="I1275" s="87">
        <f>I1276</f>
        <v>0</v>
      </c>
      <c r="J1275" s="123"/>
      <c r="M1275" s="124">
        <v>365000</v>
      </c>
      <c r="P1275" s="126"/>
      <c r="Q1275" s="126"/>
      <c r="R1275" s="126"/>
      <c r="S1275" s="126"/>
      <c r="T1275" s="126"/>
    </row>
    <row r="1276" spans="1:20" s="90" customFormat="1" ht="25.5" customHeight="1">
      <c r="A1276" s="82" t="s">
        <v>37</v>
      </c>
      <c r="B1276" s="149">
        <v>793</v>
      </c>
      <c r="C1276" s="84" t="s">
        <v>18</v>
      </c>
      <c r="D1276" s="84" t="s">
        <v>22</v>
      </c>
      <c r="E1276" s="84" t="s">
        <v>99</v>
      </c>
      <c r="F1276" s="84" t="s">
        <v>38</v>
      </c>
      <c r="G1276" s="70">
        <f>'прил 5,'!G1751+'прил 5,'!G2426</f>
        <v>0</v>
      </c>
      <c r="H1276" s="70">
        <f>'прил 5,'!H1751</f>
        <v>0</v>
      </c>
      <c r="I1276" s="70">
        <f>'прил 5,'!I1751</f>
        <v>0</v>
      </c>
      <c r="J1276" s="123"/>
      <c r="M1276" s="124">
        <v>50000</v>
      </c>
      <c r="P1276" s="126"/>
      <c r="Q1276" s="126"/>
      <c r="R1276" s="126"/>
      <c r="S1276" s="126"/>
      <c r="T1276" s="126"/>
    </row>
    <row r="1277" spans="1:20" s="90" customFormat="1" hidden="1">
      <c r="A1277" s="82" t="s">
        <v>155</v>
      </c>
      <c r="B1277" s="83">
        <v>795</v>
      </c>
      <c r="C1277" s="84" t="s">
        <v>171</v>
      </c>
      <c r="D1277" s="84" t="s">
        <v>69</v>
      </c>
      <c r="E1277" s="84" t="s">
        <v>99</v>
      </c>
      <c r="F1277" s="84" t="s">
        <v>156</v>
      </c>
      <c r="G1277" s="70">
        <f>G1278</f>
        <v>0</v>
      </c>
      <c r="H1277" s="70">
        <f t="shared" ref="H1277:I1277" si="383">H1278</f>
        <v>0</v>
      </c>
      <c r="I1277" s="70">
        <f t="shared" si="383"/>
        <v>0</v>
      </c>
      <c r="J1277" s="126"/>
      <c r="M1277" s="90">
        <v>500000</v>
      </c>
      <c r="P1277" s="126"/>
      <c r="Q1277" s="126"/>
      <c r="R1277" s="126"/>
      <c r="S1277" s="126"/>
      <c r="T1277" s="126"/>
    </row>
    <row r="1278" spans="1:20" s="90" customFormat="1" hidden="1">
      <c r="A1278" s="82" t="s">
        <v>176</v>
      </c>
      <c r="B1278" s="83">
        <v>795</v>
      </c>
      <c r="C1278" s="84" t="s">
        <v>171</v>
      </c>
      <c r="D1278" s="84" t="s">
        <v>69</v>
      </c>
      <c r="E1278" s="84" t="s">
        <v>99</v>
      </c>
      <c r="F1278" s="84" t="s">
        <v>177</v>
      </c>
      <c r="G1278" s="70">
        <f>'прил 5,'!G2242</f>
        <v>0</v>
      </c>
      <c r="H1278" s="70">
        <f>'прил 5,'!H2242</f>
        <v>0</v>
      </c>
      <c r="I1278" s="70">
        <f>'прил 5,'!I2242</f>
        <v>0</v>
      </c>
      <c r="J1278" s="126"/>
      <c r="M1278" s="90">
        <f>M1236+M1237+M1238+M1239+M1240+M1241+M1242+M1243+M1249+M1252+M1253+M1254+M1255+M1256+M1274+M1275+M1276+M1277</f>
        <v>120115842</v>
      </c>
      <c r="P1278" s="126"/>
      <c r="Q1278" s="126"/>
      <c r="R1278" s="126"/>
      <c r="S1278" s="126"/>
      <c r="T1278" s="126"/>
    </row>
    <row r="1279" spans="1:20" s="90" customFormat="1" ht="26.25" customHeight="1">
      <c r="A1279" s="82" t="s">
        <v>76</v>
      </c>
      <c r="B1279" s="83">
        <v>795</v>
      </c>
      <c r="C1279" s="84" t="s">
        <v>171</v>
      </c>
      <c r="D1279" s="84" t="s">
        <v>69</v>
      </c>
      <c r="E1279" s="84" t="s">
        <v>77</v>
      </c>
      <c r="F1279" s="84"/>
      <c r="G1279" s="70">
        <f t="shared" ref="G1279:I1280" si="384">G1280</f>
        <v>0</v>
      </c>
      <c r="H1279" s="70">
        <f t="shared" si="384"/>
        <v>0</v>
      </c>
      <c r="I1279" s="70">
        <f t="shared" si="384"/>
        <v>0</v>
      </c>
      <c r="J1279" s="126"/>
      <c r="M1279" s="126">
        <f>M1278-H1236</f>
        <v>110963942</v>
      </c>
      <c r="P1279" s="126"/>
      <c r="Q1279" s="126"/>
      <c r="R1279" s="126"/>
      <c r="S1279" s="126"/>
      <c r="T1279" s="126"/>
    </row>
    <row r="1280" spans="1:20" s="90" customFormat="1" ht="26.25" customHeight="1">
      <c r="A1280" s="82" t="s">
        <v>35</v>
      </c>
      <c r="B1280" s="83">
        <v>795</v>
      </c>
      <c r="C1280" s="84" t="s">
        <v>171</v>
      </c>
      <c r="D1280" s="84" t="s">
        <v>69</v>
      </c>
      <c r="E1280" s="84" t="s">
        <v>77</v>
      </c>
      <c r="F1280" s="84" t="s">
        <v>36</v>
      </c>
      <c r="G1280" s="70">
        <f t="shared" si="384"/>
        <v>0</v>
      </c>
      <c r="H1280" s="70">
        <f t="shared" si="384"/>
        <v>0</v>
      </c>
      <c r="I1280" s="70">
        <f t="shared" si="384"/>
        <v>0</v>
      </c>
      <c r="J1280" s="126"/>
      <c r="P1280" s="126"/>
      <c r="Q1280" s="126"/>
      <c r="R1280" s="126"/>
      <c r="S1280" s="126"/>
      <c r="T1280" s="126"/>
    </row>
    <row r="1281" spans="1:20" s="90" customFormat="1" ht="26.4">
      <c r="A1281" s="82" t="s">
        <v>37</v>
      </c>
      <c r="B1281" s="83">
        <v>795</v>
      </c>
      <c r="C1281" s="84" t="s">
        <v>171</v>
      </c>
      <c r="D1281" s="84" t="s">
        <v>69</v>
      </c>
      <c r="E1281" s="84" t="s">
        <v>77</v>
      </c>
      <c r="F1281" s="84" t="s">
        <v>38</v>
      </c>
      <c r="G1281" s="70">
        <f>'прил 5,'!G1756</f>
        <v>0</v>
      </c>
      <c r="H1281" s="70">
        <f>'прил 5,'!H1756</f>
        <v>0</v>
      </c>
      <c r="I1281" s="70">
        <f>'прил 5,'!I1756</f>
        <v>0</v>
      </c>
      <c r="J1281" s="126"/>
      <c r="P1281" s="126"/>
      <c r="Q1281" s="126"/>
      <c r="R1281" s="126"/>
      <c r="S1281" s="126"/>
      <c r="T1281" s="126"/>
    </row>
    <row r="1282" spans="1:20" s="90" customFormat="1" ht="34.5" customHeight="1">
      <c r="A1282" s="82" t="s">
        <v>681</v>
      </c>
      <c r="B1282" s="83">
        <v>795</v>
      </c>
      <c r="C1282" s="84" t="s">
        <v>171</v>
      </c>
      <c r="D1282" s="84" t="s">
        <v>69</v>
      </c>
      <c r="E1282" s="84" t="s">
        <v>414</v>
      </c>
      <c r="F1282" s="84"/>
      <c r="G1282" s="70">
        <f t="shared" ref="G1282:I1283" si="385">G1283</f>
        <v>0</v>
      </c>
      <c r="H1282" s="70">
        <f t="shared" si="385"/>
        <v>0</v>
      </c>
      <c r="I1282" s="70">
        <f t="shared" si="385"/>
        <v>0</v>
      </c>
      <c r="J1282" s="126"/>
      <c r="P1282" s="126"/>
      <c r="Q1282" s="126"/>
      <c r="R1282" s="126"/>
      <c r="S1282" s="126"/>
      <c r="T1282" s="126"/>
    </row>
    <row r="1283" spans="1:20" s="90" customFormat="1" ht="34.5" customHeight="1">
      <c r="A1283" s="82" t="s">
        <v>35</v>
      </c>
      <c r="B1283" s="83">
        <v>795</v>
      </c>
      <c r="C1283" s="84" t="s">
        <v>171</v>
      </c>
      <c r="D1283" s="84" t="s">
        <v>69</v>
      </c>
      <c r="E1283" s="84" t="s">
        <v>414</v>
      </c>
      <c r="F1283" s="84" t="s">
        <v>36</v>
      </c>
      <c r="G1283" s="70">
        <f t="shared" si="385"/>
        <v>0</v>
      </c>
      <c r="H1283" s="70">
        <f t="shared" si="385"/>
        <v>0</v>
      </c>
      <c r="I1283" s="70">
        <f t="shared" si="385"/>
        <v>0</v>
      </c>
      <c r="J1283" s="126"/>
      <c r="P1283" s="126"/>
      <c r="Q1283" s="126"/>
      <c r="R1283" s="126"/>
      <c r="S1283" s="126"/>
      <c r="T1283" s="126"/>
    </row>
    <row r="1284" spans="1:20" s="90" customFormat="1" ht="34.5" customHeight="1">
      <c r="A1284" s="82" t="s">
        <v>37</v>
      </c>
      <c r="B1284" s="83">
        <v>795</v>
      </c>
      <c r="C1284" s="84" t="s">
        <v>171</v>
      </c>
      <c r="D1284" s="84" t="s">
        <v>69</v>
      </c>
      <c r="E1284" s="84" t="s">
        <v>414</v>
      </c>
      <c r="F1284" s="84" t="s">
        <v>38</v>
      </c>
      <c r="G1284" s="70">
        <f>'прил 5,'!G1759</f>
        <v>0</v>
      </c>
      <c r="H1284" s="70">
        <f>'прил 5,'!H1759</f>
        <v>0</v>
      </c>
      <c r="I1284" s="70">
        <f>'прил 5,'!I1759</f>
        <v>0</v>
      </c>
      <c r="J1284" s="126"/>
      <c r="P1284" s="126"/>
      <c r="Q1284" s="126"/>
      <c r="R1284" s="126"/>
      <c r="S1284" s="126"/>
      <c r="T1284" s="126"/>
    </row>
    <row r="1285" spans="1:20" ht="28.5" hidden="1" customHeight="1">
      <c r="A1285" s="82" t="s">
        <v>519</v>
      </c>
      <c r="B1285" s="49">
        <v>793</v>
      </c>
      <c r="C1285" s="15" t="s">
        <v>171</v>
      </c>
      <c r="D1285" s="15" t="s">
        <v>27</v>
      </c>
      <c r="E1285" s="15" t="s">
        <v>518</v>
      </c>
      <c r="F1285" s="15"/>
      <c r="G1285" s="70">
        <f>G1286</f>
        <v>0</v>
      </c>
      <c r="H1285" s="70">
        <f t="shared" ref="G1285:I1286" si="386">H1286</f>
        <v>0</v>
      </c>
      <c r="I1285" s="70">
        <f t="shared" si="386"/>
        <v>0</v>
      </c>
      <c r="J1285" s="177"/>
      <c r="K1285" s="185"/>
      <c r="L1285" s="185"/>
      <c r="M1285" s="185"/>
      <c r="N1285" s="185"/>
      <c r="O1285" s="185"/>
      <c r="P1285" s="185"/>
      <c r="Q1285" s="185"/>
      <c r="R1285" s="185"/>
      <c r="S1285" s="1"/>
      <c r="T1285" s="1"/>
    </row>
    <row r="1286" spans="1:20" ht="26.4" hidden="1">
      <c r="A1286" s="16" t="s">
        <v>35</v>
      </c>
      <c r="B1286" s="49">
        <v>793</v>
      </c>
      <c r="C1286" s="15" t="s">
        <v>171</v>
      </c>
      <c r="D1286" s="15" t="s">
        <v>27</v>
      </c>
      <c r="E1286" s="15" t="s">
        <v>518</v>
      </c>
      <c r="F1286" s="15" t="s">
        <v>36</v>
      </c>
      <c r="G1286" s="70">
        <f t="shared" si="386"/>
        <v>0</v>
      </c>
      <c r="H1286" s="70">
        <f t="shared" si="386"/>
        <v>0</v>
      </c>
      <c r="I1286" s="70">
        <f t="shared" si="386"/>
        <v>0</v>
      </c>
      <c r="J1286" s="177"/>
      <c r="K1286" s="185"/>
      <c r="L1286" s="185"/>
      <c r="M1286" s="185"/>
      <c r="N1286" s="185"/>
      <c r="O1286" s="185"/>
      <c r="P1286" s="185"/>
      <c r="Q1286" s="185"/>
      <c r="R1286" s="185"/>
      <c r="S1286" s="1"/>
      <c r="T1286" s="1"/>
    </row>
    <row r="1287" spans="1:20" ht="26.4" hidden="1">
      <c r="A1287" s="16" t="s">
        <v>37</v>
      </c>
      <c r="B1287" s="49">
        <v>793</v>
      </c>
      <c r="C1287" s="15" t="s">
        <v>171</v>
      </c>
      <c r="D1287" s="15" t="s">
        <v>27</v>
      </c>
      <c r="E1287" s="15" t="s">
        <v>518</v>
      </c>
      <c r="F1287" s="15" t="s">
        <v>38</v>
      </c>
      <c r="G1287" s="70"/>
      <c r="H1287" s="70">
        <v>0</v>
      </c>
      <c r="I1287" s="70">
        <v>0</v>
      </c>
      <c r="J1287" s="177"/>
      <c r="K1287" s="185"/>
      <c r="L1287" s="185"/>
      <c r="M1287" s="185"/>
      <c r="N1287" s="185"/>
      <c r="O1287" s="185"/>
      <c r="P1287" s="185"/>
      <c r="Q1287" s="185"/>
      <c r="R1287" s="185"/>
      <c r="S1287" s="1"/>
      <c r="T1287" s="1"/>
    </row>
    <row r="1288" spans="1:20" ht="34.5" customHeight="1">
      <c r="A1288" s="82" t="s">
        <v>1145</v>
      </c>
      <c r="B1288" s="149">
        <v>793</v>
      </c>
      <c r="C1288" s="84" t="s">
        <v>171</v>
      </c>
      <c r="D1288" s="84" t="s">
        <v>27</v>
      </c>
      <c r="E1288" s="84" t="s">
        <v>1144</v>
      </c>
      <c r="F1288" s="84"/>
      <c r="G1288" s="87">
        <f t="shared" ref="G1288:I1289" si="387">G1289</f>
        <v>1950000</v>
      </c>
      <c r="H1288" s="87">
        <f t="shared" si="387"/>
        <v>0</v>
      </c>
      <c r="I1288" s="87">
        <f t="shared" si="387"/>
        <v>0</v>
      </c>
      <c r="J1288" s="185"/>
      <c r="K1288" s="185"/>
      <c r="L1288" s="185"/>
      <c r="M1288" s="185"/>
      <c r="N1288" s="185"/>
      <c r="O1288" s="185"/>
      <c r="P1288" s="185"/>
      <c r="Q1288" s="185"/>
      <c r="R1288" s="185"/>
      <c r="S1288" s="1"/>
      <c r="T1288" s="1"/>
    </row>
    <row r="1289" spans="1:20" ht="34.5" customHeight="1">
      <c r="A1289" s="82" t="s">
        <v>35</v>
      </c>
      <c r="B1289" s="149">
        <v>793</v>
      </c>
      <c r="C1289" s="84" t="s">
        <v>171</v>
      </c>
      <c r="D1289" s="84" t="s">
        <v>27</v>
      </c>
      <c r="E1289" s="84" t="s">
        <v>1144</v>
      </c>
      <c r="F1289" s="84" t="s">
        <v>36</v>
      </c>
      <c r="G1289" s="87">
        <f t="shared" si="387"/>
        <v>1950000</v>
      </c>
      <c r="H1289" s="87">
        <f t="shared" si="387"/>
        <v>0</v>
      </c>
      <c r="I1289" s="87">
        <f t="shared" si="387"/>
        <v>0</v>
      </c>
      <c r="J1289" s="185"/>
      <c r="K1289" s="185"/>
      <c r="L1289" s="185"/>
      <c r="M1289" s="185"/>
      <c r="N1289" s="185"/>
      <c r="O1289" s="185"/>
      <c r="P1289" s="185"/>
      <c r="Q1289" s="185"/>
      <c r="R1289" s="185"/>
      <c r="S1289" s="1"/>
      <c r="T1289" s="1"/>
    </row>
    <row r="1290" spans="1:20" ht="34.5" customHeight="1">
      <c r="A1290" s="82" t="s">
        <v>37</v>
      </c>
      <c r="B1290" s="149">
        <v>793</v>
      </c>
      <c r="C1290" s="84" t="s">
        <v>171</v>
      </c>
      <c r="D1290" s="84" t="s">
        <v>27</v>
      </c>
      <c r="E1290" s="84" t="s">
        <v>1144</v>
      </c>
      <c r="F1290" s="84" t="s">
        <v>38</v>
      </c>
      <c r="G1290" s="87">
        <v>1950000</v>
      </c>
      <c r="H1290" s="87">
        <v>0</v>
      </c>
      <c r="I1290" s="87">
        <v>0</v>
      </c>
      <c r="J1290" s="185"/>
      <c r="K1290" s="185"/>
      <c r="L1290" s="185"/>
      <c r="M1290" s="185"/>
      <c r="N1290" s="185"/>
      <c r="O1290" s="185"/>
      <c r="P1290" s="185"/>
      <c r="Q1290" s="185"/>
      <c r="R1290" s="185"/>
      <c r="S1290" s="1"/>
      <c r="T1290" s="1"/>
    </row>
    <row r="1291" spans="1:20" ht="27.75" customHeight="1">
      <c r="A1291" s="139" t="s">
        <v>1147</v>
      </c>
      <c r="B1291" s="83">
        <v>793</v>
      </c>
      <c r="C1291" s="84" t="s">
        <v>171</v>
      </c>
      <c r="D1291" s="84" t="s">
        <v>171</v>
      </c>
      <c r="E1291" s="84" t="s">
        <v>1146</v>
      </c>
      <c r="F1291" s="84"/>
      <c r="G1291" s="87">
        <f>G1292</f>
        <v>101000</v>
      </c>
      <c r="H1291" s="87">
        <f t="shared" ref="H1291:I1291" si="388">H1292</f>
        <v>101000</v>
      </c>
      <c r="I1291" s="87">
        <f t="shared" si="388"/>
        <v>101000</v>
      </c>
      <c r="J1291" s="178"/>
      <c r="K1291" s="185"/>
      <c r="L1291" s="185"/>
      <c r="M1291" s="185"/>
      <c r="N1291" s="185"/>
      <c r="O1291" s="185"/>
      <c r="P1291" s="185"/>
      <c r="Q1291" s="185"/>
      <c r="R1291" s="185"/>
      <c r="S1291" s="1"/>
      <c r="T1291" s="1"/>
    </row>
    <row r="1292" spans="1:20" ht="21" customHeight="1">
      <c r="A1292" s="82" t="s">
        <v>35</v>
      </c>
      <c r="B1292" s="83">
        <v>793</v>
      </c>
      <c r="C1292" s="84" t="s">
        <v>171</v>
      </c>
      <c r="D1292" s="84" t="s">
        <v>171</v>
      </c>
      <c r="E1292" s="84" t="s">
        <v>1146</v>
      </c>
      <c r="F1292" s="84" t="s">
        <v>36</v>
      </c>
      <c r="G1292" s="87">
        <f>G1293</f>
        <v>101000</v>
      </c>
      <c r="H1292" s="87">
        <f t="shared" ref="H1292:I1292" si="389">H1293</f>
        <v>101000</v>
      </c>
      <c r="I1292" s="87">
        <f t="shared" si="389"/>
        <v>101000</v>
      </c>
      <c r="J1292" s="178"/>
      <c r="K1292" s="185"/>
      <c r="L1292" s="185"/>
      <c r="M1292" s="185"/>
      <c r="N1292" s="185"/>
      <c r="O1292" s="185"/>
      <c r="P1292" s="185"/>
      <c r="Q1292" s="185"/>
      <c r="R1292" s="185"/>
      <c r="S1292" s="1"/>
      <c r="T1292" s="1"/>
    </row>
    <row r="1293" spans="1:20" ht="20.25" customHeight="1">
      <c r="A1293" s="82" t="s">
        <v>37</v>
      </c>
      <c r="B1293" s="83">
        <v>793</v>
      </c>
      <c r="C1293" s="84" t="s">
        <v>171</v>
      </c>
      <c r="D1293" s="84" t="s">
        <v>171</v>
      </c>
      <c r="E1293" s="84" t="s">
        <v>1146</v>
      </c>
      <c r="F1293" s="84" t="s">
        <v>38</v>
      </c>
      <c r="G1293" s="87">
        <v>101000</v>
      </c>
      <c r="H1293" s="87">
        <v>101000</v>
      </c>
      <c r="I1293" s="87">
        <v>101000</v>
      </c>
      <c r="J1293" s="178"/>
      <c r="K1293" s="185"/>
      <c r="L1293" s="185"/>
      <c r="M1293" s="185"/>
      <c r="N1293" s="185"/>
      <c r="O1293" s="185"/>
      <c r="P1293" s="185"/>
      <c r="Q1293" s="185"/>
      <c r="R1293" s="185"/>
      <c r="S1293" s="1"/>
      <c r="T1293" s="1"/>
    </row>
    <row r="1294" spans="1:20" s="90" customFormat="1" ht="52.8">
      <c r="A1294" s="82" t="s">
        <v>80</v>
      </c>
      <c r="B1294" s="83">
        <v>795</v>
      </c>
      <c r="C1294" s="84" t="s">
        <v>171</v>
      </c>
      <c r="D1294" s="84" t="s">
        <v>69</v>
      </c>
      <c r="E1294" s="84" t="s">
        <v>79</v>
      </c>
      <c r="F1294" s="84"/>
      <c r="G1294" s="70">
        <f t="shared" ref="G1294:I1295" si="390">G1295</f>
        <v>5046400</v>
      </c>
      <c r="H1294" s="70">
        <f t="shared" si="390"/>
        <v>5046400</v>
      </c>
      <c r="I1294" s="70">
        <f t="shared" si="390"/>
        <v>5046400</v>
      </c>
      <c r="J1294" s="126"/>
      <c r="P1294" s="126"/>
      <c r="Q1294" s="126"/>
      <c r="R1294" s="126"/>
      <c r="S1294" s="126"/>
      <c r="T1294" s="126"/>
    </row>
    <row r="1295" spans="1:20" s="90" customFormat="1" ht="25.5" customHeight="1">
      <c r="A1295" s="82" t="s">
        <v>322</v>
      </c>
      <c r="B1295" s="149">
        <v>793</v>
      </c>
      <c r="C1295" s="84" t="s">
        <v>18</v>
      </c>
      <c r="D1295" s="84" t="s">
        <v>22</v>
      </c>
      <c r="E1295" s="84" t="s">
        <v>79</v>
      </c>
      <c r="F1295" s="84" t="s">
        <v>36</v>
      </c>
      <c r="G1295" s="87">
        <f t="shared" si="390"/>
        <v>5046400</v>
      </c>
      <c r="H1295" s="87">
        <f t="shared" si="390"/>
        <v>5046400</v>
      </c>
      <c r="I1295" s="87">
        <f t="shared" si="390"/>
        <v>5046400</v>
      </c>
      <c r="J1295" s="126"/>
      <c r="P1295" s="126"/>
      <c r="Q1295" s="126"/>
      <c r="R1295" s="126"/>
      <c r="S1295" s="126"/>
      <c r="T1295" s="126"/>
    </row>
    <row r="1296" spans="1:20" s="90" customFormat="1" ht="25.5" customHeight="1">
      <c r="A1296" s="82" t="s">
        <v>37</v>
      </c>
      <c r="B1296" s="149">
        <v>793</v>
      </c>
      <c r="C1296" s="84" t="s">
        <v>18</v>
      </c>
      <c r="D1296" s="84" t="s">
        <v>22</v>
      </c>
      <c r="E1296" s="84" t="s">
        <v>79</v>
      </c>
      <c r="F1296" s="84" t="s">
        <v>38</v>
      </c>
      <c r="G1296" s="70">
        <f>'прил 5,'!G1607+'прил 5,'!G517+'прил 5,'!G2392</f>
        <v>5046400</v>
      </c>
      <c r="H1296" s="70">
        <f>'прил 5,'!H1607+'прил 5,'!H517</f>
        <v>5046400</v>
      </c>
      <c r="I1296" s="70">
        <f>'прил 5,'!I1607+'прил 5,'!I517</f>
        <v>5046400</v>
      </c>
      <c r="J1296" s="126"/>
      <c r="P1296" s="126"/>
      <c r="Q1296" s="126"/>
      <c r="R1296" s="126"/>
      <c r="S1296" s="126"/>
      <c r="T1296" s="126"/>
    </row>
    <row r="1297" spans="1:20" s="90" customFormat="1" ht="20.25" hidden="1" customHeight="1">
      <c r="A1297" s="82" t="s">
        <v>615</v>
      </c>
      <c r="B1297" s="83">
        <v>795</v>
      </c>
      <c r="C1297" s="84" t="s">
        <v>171</v>
      </c>
      <c r="D1297" s="84" t="s">
        <v>27</v>
      </c>
      <c r="E1297" s="84" t="s">
        <v>614</v>
      </c>
      <c r="F1297" s="84"/>
      <c r="G1297" s="70">
        <f t="shared" ref="G1297:I1298" si="391">G1298</f>
        <v>0</v>
      </c>
      <c r="H1297" s="70">
        <f t="shared" si="391"/>
        <v>0</v>
      </c>
      <c r="I1297" s="70">
        <f t="shared" si="391"/>
        <v>0</v>
      </c>
      <c r="P1297" s="126"/>
      <c r="Q1297" s="126"/>
      <c r="R1297" s="126"/>
      <c r="S1297" s="126"/>
      <c r="T1297" s="126"/>
    </row>
    <row r="1298" spans="1:20" s="90" customFormat="1" ht="34.5" hidden="1" customHeight="1">
      <c r="A1298" s="82" t="s">
        <v>35</v>
      </c>
      <c r="B1298" s="83">
        <v>795</v>
      </c>
      <c r="C1298" s="84" t="s">
        <v>171</v>
      </c>
      <c r="D1298" s="84" t="s">
        <v>27</v>
      </c>
      <c r="E1298" s="84" t="s">
        <v>614</v>
      </c>
      <c r="F1298" s="84" t="s">
        <v>36</v>
      </c>
      <c r="G1298" s="70">
        <f t="shared" si="391"/>
        <v>0</v>
      </c>
      <c r="H1298" s="70">
        <f t="shared" si="391"/>
        <v>0</v>
      </c>
      <c r="I1298" s="70">
        <f t="shared" si="391"/>
        <v>0</v>
      </c>
      <c r="P1298" s="126"/>
      <c r="Q1298" s="126"/>
      <c r="R1298" s="126"/>
      <c r="S1298" s="126"/>
      <c r="T1298" s="126"/>
    </row>
    <row r="1299" spans="1:20" s="90" customFormat="1" ht="34.5" hidden="1" customHeight="1">
      <c r="A1299" s="82" t="s">
        <v>37</v>
      </c>
      <c r="B1299" s="83">
        <v>795</v>
      </c>
      <c r="C1299" s="84" t="s">
        <v>171</v>
      </c>
      <c r="D1299" s="84" t="s">
        <v>27</v>
      </c>
      <c r="E1299" s="84" t="s">
        <v>614</v>
      </c>
      <c r="F1299" s="84" t="s">
        <v>38</v>
      </c>
      <c r="G1299" s="70">
        <f>'прил 5,'!G2206</f>
        <v>0</v>
      </c>
      <c r="H1299" s="70"/>
      <c r="I1299" s="70"/>
      <c r="P1299" s="126"/>
      <c r="Q1299" s="126"/>
      <c r="R1299" s="126"/>
      <c r="S1299" s="126"/>
      <c r="T1299" s="126"/>
    </row>
    <row r="1300" spans="1:20" s="90" customFormat="1" ht="31.5" customHeight="1">
      <c r="A1300" s="82" t="s">
        <v>940</v>
      </c>
      <c r="B1300" s="83">
        <v>795</v>
      </c>
      <c r="C1300" s="84" t="s">
        <v>171</v>
      </c>
      <c r="D1300" s="84" t="s">
        <v>69</v>
      </c>
      <c r="E1300" s="84" t="s">
        <v>81</v>
      </c>
      <c r="F1300" s="84"/>
      <c r="G1300" s="70">
        <f t="shared" ref="G1300:I1301" si="392">G1301</f>
        <v>1500000</v>
      </c>
      <c r="H1300" s="70">
        <f t="shared" si="392"/>
        <v>1000000</v>
      </c>
      <c r="I1300" s="70">
        <f t="shared" si="392"/>
        <v>500000</v>
      </c>
      <c r="J1300" s="126"/>
      <c r="P1300" s="126"/>
      <c r="Q1300" s="126"/>
      <c r="R1300" s="126"/>
      <c r="S1300" s="126"/>
      <c r="T1300" s="126"/>
    </row>
    <row r="1301" spans="1:20" s="90" customFormat="1" ht="21.75" customHeight="1">
      <c r="A1301" s="82" t="s">
        <v>322</v>
      </c>
      <c r="B1301" s="149">
        <v>793</v>
      </c>
      <c r="C1301" s="84" t="s">
        <v>18</v>
      </c>
      <c r="D1301" s="84" t="s">
        <v>22</v>
      </c>
      <c r="E1301" s="84" t="s">
        <v>81</v>
      </c>
      <c r="F1301" s="84" t="s">
        <v>36</v>
      </c>
      <c r="G1301" s="70">
        <f t="shared" si="392"/>
        <v>1500000</v>
      </c>
      <c r="H1301" s="70">
        <f t="shared" si="392"/>
        <v>1000000</v>
      </c>
      <c r="I1301" s="70">
        <f t="shared" si="392"/>
        <v>500000</v>
      </c>
      <c r="J1301" s="126"/>
      <c r="P1301" s="126"/>
      <c r="Q1301" s="126"/>
      <c r="R1301" s="126"/>
      <c r="S1301" s="126"/>
      <c r="T1301" s="126"/>
    </row>
    <row r="1302" spans="1:20" s="90" customFormat="1" ht="29.25" customHeight="1">
      <c r="A1302" s="82" t="s">
        <v>37</v>
      </c>
      <c r="B1302" s="149">
        <v>793</v>
      </c>
      <c r="C1302" s="84" t="s">
        <v>18</v>
      </c>
      <c r="D1302" s="84" t="s">
        <v>22</v>
      </c>
      <c r="E1302" s="84" t="s">
        <v>81</v>
      </c>
      <c r="F1302" s="84" t="s">
        <v>38</v>
      </c>
      <c r="G1302" s="70">
        <f>'прил 5,'!G1610</f>
        <v>1500000</v>
      </c>
      <c r="H1302" s="70">
        <f>'прил 5,'!H1610</f>
        <v>1000000</v>
      </c>
      <c r="I1302" s="70">
        <f>'прил 5,'!I1610</f>
        <v>500000</v>
      </c>
      <c r="J1302" s="126"/>
      <c r="P1302" s="126"/>
      <c r="Q1302" s="126"/>
      <c r="R1302" s="126"/>
      <c r="S1302" s="126"/>
      <c r="T1302" s="126"/>
    </row>
    <row r="1303" spans="1:20" s="18" customFormat="1" ht="35.25" customHeight="1">
      <c r="A1303" s="16" t="s">
        <v>934</v>
      </c>
      <c r="B1303" s="49">
        <v>793</v>
      </c>
      <c r="C1303" s="15" t="s">
        <v>171</v>
      </c>
      <c r="D1303" s="15" t="s">
        <v>18</v>
      </c>
      <c r="E1303" s="15" t="s">
        <v>933</v>
      </c>
      <c r="F1303" s="15"/>
      <c r="G1303" s="70">
        <f t="shared" ref="G1303:I1304" si="393">G1304</f>
        <v>500000</v>
      </c>
      <c r="H1303" s="70">
        <f t="shared" si="393"/>
        <v>500000</v>
      </c>
      <c r="I1303" s="70">
        <f t="shared" si="393"/>
        <v>500000</v>
      </c>
      <c r="J1303" s="177"/>
      <c r="K1303" s="199"/>
      <c r="L1303" s="199"/>
      <c r="M1303" s="199"/>
      <c r="N1303" s="199"/>
      <c r="O1303" s="199"/>
      <c r="P1303" s="199"/>
      <c r="Q1303" s="199"/>
      <c r="R1303" s="199"/>
    </row>
    <row r="1304" spans="1:20" ht="35.25" customHeight="1">
      <c r="A1304" s="16" t="s">
        <v>35</v>
      </c>
      <c r="B1304" s="49">
        <v>793</v>
      </c>
      <c r="C1304" s="15" t="s">
        <v>171</v>
      </c>
      <c r="D1304" s="15" t="s">
        <v>18</v>
      </c>
      <c r="E1304" s="15" t="s">
        <v>933</v>
      </c>
      <c r="F1304" s="15" t="s">
        <v>36</v>
      </c>
      <c r="G1304" s="70">
        <f t="shared" si="393"/>
        <v>500000</v>
      </c>
      <c r="H1304" s="70">
        <f t="shared" si="393"/>
        <v>500000</v>
      </c>
      <c r="I1304" s="70">
        <f t="shared" si="393"/>
        <v>500000</v>
      </c>
      <c r="J1304" s="177"/>
      <c r="K1304" s="185"/>
      <c r="L1304" s="185"/>
      <c r="M1304" s="185"/>
      <c r="N1304" s="185"/>
      <c r="O1304" s="185"/>
      <c r="P1304" s="185"/>
      <c r="Q1304" s="185"/>
      <c r="R1304" s="185"/>
      <c r="S1304" s="1"/>
      <c r="T1304" s="1"/>
    </row>
    <row r="1305" spans="1:20" s="18" customFormat="1" ht="35.25" customHeight="1">
      <c r="A1305" s="16" t="s">
        <v>37</v>
      </c>
      <c r="B1305" s="49">
        <v>793</v>
      </c>
      <c r="C1305" s="15" t="s">
        <v>171</v>
      </c>
      <c r="D1305" s="15" t="s">
        <v>18</v>
      </c>
      <c r="E1305" s="15" t="s">
        <v>933</v>
      </c>
      <c r="F1305" s="15" t="s">
        <v>38</v>
      </c>
      <c r="G1305" s="70">
        <f>'прил 5,'!G1613</f>
        <v>500000</v>
      </c>
      <c r="H1305" s="70">
        <f>'прил 5,'!H1613</f>
        <v>500000</v>
      </c>
      <c r="I1305" s="70">
        <f>'прил 5,'!I1613</f>
        <v>500000</v>
      </c>
      <c r="J1305" s="177"/>
      <c r="K1305" s="199"/>
      <c r="L1305" s="199"/>
      <c r="M1305" s="199"/>
      <c r="N1305" s="199"/>
      <c r="O1305" s="199"/>
      <c r="P1305" s="199"/>
      <c r="Q1305" s="199"/>
      <c r="R1305" s="199"/>
    </row>
    <row r="1306" spans="1:20" s="90" customFormat="1" ht="21.75" customHeight="1">
      <c r="A1306" s="82" t="s">
        <v>84</v>
      </c>
      <c r="B1306" s="83">
        <v>795</v>
      </c>
      <c r="C1306" s="84" t="s">
        <v>171</v>
      </c>
      <c r="D1306" s="84" t="s">
        <v>69</v>
      </c>
      <c r="E1306" s="84" t="s">
        <v>83</v>
      </c>
      <c r="F1306" s="84"/>
      <c r="G1306" s="70">
        <f t="shared" ref="G1306:I1307" si="394">G1307</f>
        <v>504500</v>
      </c>
      <c r="H1306" s="70">
        <f t="shared" si="394"/>
        <v>504500</v>
      </c>
      <c r="I1306" s="70">
        <f t="shared" si="394"/>
        <v>504500</v>
      </c>
      <c r="J1306" s="126"/>
      <c r="P1306" s="126"/>
      <c r="Q1306" s="126"/>
      <c r="R1306" s="126"/>
      <c r="S1306" s="126"/>
      <c r="T1306" s="126"/>
    </row>
    <row r="1307" spans="1:20" s="90" customFormat="1" ht="21.75" customHeight="1">
      <c r="A1307" s="82" t="s">
        <v>322</v>
      </c>
      <c r="B1307" s="149">
        <v>793</v>
      </c>
      <c r="C1307" s="84" t="s">
        <v>18</v>
      </c>
      <c r="D1307" s="84" t="s">
        <v>22</v>
      </c>
      <c r="E1307" s="84" t="s">
        <v>83</v>
      </c>
      <c r="F1307" s="84" t="s">
        <v>36</v>
      </c>
      <c r="G1307" s="70">
        <f t="shared" si="394"/>
        <v>504500</v>
      </c>
      <c r="H1307" s="70">
        <f t="shared" si="394"/>
        <v>504500</v>
      </c>
      <c r="I1307" s="70">
        <f t="shared" si="394"/>
        <v>504500</v>
      </c>
      <c r="J1307" s="126"/>
      <c r="P1307" s="126"/>
      <c r="Q1307" s="126"/>
      <c r="R1307" s="126"/>
      <c r="S1307" s="126"/>
      <c r="T1307" s="126"/>
    </row>
    <row r="1308" spans="1:20" s="90" customFormat="1" ht="30.75" customHeight="1">
      <c r="A1308" s="82" t="s">
        <v>37</v>
      </c>
      <c r="B1308" s="149">
        <v>793</v>
      </c>
      <c r="C1308" s="84" t="s">
        <v>18</v>
      </c>
      <c r="D1308" s="84" t="s">
        <v>22</v>
      </c>
      <c r="E1308" s="84" t="s">
        <v>83</v>
      </c>
      <c r="F1308" s="84" t="s">
        <v>38</v>
      </c>
      <c r="G1308" s="70">
        <f>'прил 5,'!G2137+'прил 5,'!G1603+'прил 5,'!G513+'прил 5,'!G1616+'прил 5,'!G2389</f>
        <v>504500</v>
      </c>
      <c r="H1308" s="70">
        <f>'прил 5,'!H2137+'прил 5,'!H1603+'прил 5,'!H513+'прил 5,'!H1616+'прил 5,'!H2389</f>
        <v>504500</v>
      </c>
      <c r="I1308" s="70">
        <f>'прил 5,'!I2137+'прил 5,'!I1603+'прил 5,'!I513+'прил 5,'!I1616+'прил 5,'!I2389</f>
        <v>504500</v>
      </c>
      <c r="J1308" s="87">
        <f>'прил 5,'!K2137+'прил 5,'!K1603</f>
        <v>0</v>
      </c>
      <c r="K1308" s="87">
        <f>'прил 5,'!L2137+'прил 5,'!L1603</f>
        <v>0</v>
      </c>
      <c r="L1308" s="87">
        <f>'прил 5,'!M2137+'прил 5,'!M1603</f>
        <v>0</v>
      </c>
      <c r="M1308" s="87">
        <f>'прил 5,'!N2137+'прил 5,'!N1603</f>
        <v>0</v>
      </c>
      <c r="N1308" s="87">
        <f>'прил 5,'!O2137+'прил 5,'!O1603</f>
        <v>0</v>
      </c>
      <c r="O1308" s="87">
        <f>'прил 5,'!P2137+'прил 5,'!P1603</f>
        <v>0</v>
      </c>
      <c r="P1308" s="126"/>
      <c r="Q1308" s="126"/>
      <c r="R1308" s="126"/>
      <c r="S1308" s="126"/>
      <c r="T1308" s="126"/>
    </row>
    <row r="1309" spans="1:20" s="150" customFormat="1" ht="17.25" customHeight="1">
      <c r="A1309" s="82" t="s">
        <v>378</v>
      </c>
      <c r="B1309" s="149">
        <v>793</v>
      </c>
      <c r="C1309" s="84" t="s">
        <v>171</v>
      </c>
      <c r="D1309" s="84" t="s">
        <v>69</v>
      </c>
      <c r="E1309" s="84" t="s">
        <v>377</v>
      </c>
      <c r="F1309" s="84"/>
      <c r="G1309" s="70">
        <f t="shared" ref="G1309:O1310" si="395">G1310</f>
        <v>0</v>
      </c>
      <c r="H1309" s="70">
        <f t="shared" si="395"/>
        <v>0</v>
      </c>
      <c r="I1309" s="70">
        <f t="shared" si="395"/>
        <v>0</v>
      </c>
      <c r="J1309" s="152"/>
      <c r="P1309" s="152"/>
      <c r="Q1309" s="152"/>
      <c r="R1309" s="152"/>
      <c r="S1309" s="152"/>
      <c r="T1309" s="152"/>
    </row>
    <row r="1310" spans="1:20" s="150" customFormat="1" ht="17.25" customHeight="1">
      <c r="A1310" s="82" t="s">
        <v>322</v>
      </c>
      <c r="B1310" s="149">
        <v>793</v>
      </c>
      <c r="C1310" s="84" t="s">
        <v>171</v>
      </c>
      <c r="D1310" s="84" t="s">
        <v>69</v>
      </c>
      <c r="E1310" s="84" t="s">
        <v>377</v>
      </c>
      <c r="F1310" s="84" t="s">
        <v>36</v>
      </c>
      <c r="G1310" s="70">
        <f t="shared" si="395"/>
        <v>0</v>
      </c>
      <c r="H1310" s="70">
        <f t="shared" si="395"/>
        <v>0</v>
      </c>
      <c r="I1310" s="70">
        <f t="shared" si="395"/>
        <v>0</v>
      </c>
      <c r="J1310" s="163">
        <f t="shared" si="395"/>
        <v>0</v>
      </c>
      <c r="K1310" s="163">
        <f t="shared" si="395"/>
        <v>0</v>
      </c>
      <c r="L1310" s="163">
        <f t="shared" si="395"/>
        <v>0</v>
      </c>
      <c r="M1310" s="163">
        <f t="shared" si="395"/>
        <v>0</v>
      </c>
      <c r="N1310" s="163">
        <f t="shared" si="395"/>
        <v>0</v>
      </c>
      <c r="O1310" s="163">
        <f t="shared" si="395"/>
        <v>0</v>
      </c>
      <c r="P1310" s="152"/>
      <c r="Q1310" s="152"/>
      <c r="R1310" s="152"/>
      <c r="S1310" s="152"/>
      <c r="T1310" s="152"/>
    </row>
    <row r="1311" spans="1:20" s="150" customFormat="1" ht="28.5" customHeight="1">
      <c r="A1311" s="82" t="s">
        <v>37</v>
      </c>
      <c r="B1311" s="149">
        <v>793</v>
      </c>
      <c r="C1311" s="84" t="s">
        <v>171</v>
      </c>
      <c r="D1311" s="84" t="s">
        <v>69</v>
      </c>
      <c r="E1311" s="84" t="s">
        <v>377</v>
      </c>
      <c r="F1311" s="84" t="s">
        <v>38</v>
      </c>
      <c r="G1311" s="70">
        <f>'прил 5,'!G1583+'прил 5,'!G2237+'прил 5,'!G1738</f>
        <v>0</v>
      </c>
      <c r="H1311" s="70">
        <f>'прил 5,'!H1583+'прил 5,'!H2237+'прил 5,'!H1738</f>
        <v>0</v>
      </c>
      <c r="I1311" s="70">
        <f>'прил 5,'!I1583+'прил 5,'!I2237+'прил 5,'!I1738</f>
        <v>0</v>
      </c>
      <c r="J1311" s="152"/>
      <c r="P1311" s="152"/>
      <c r="Q1311" s="152"/>
      <c r="R1311" s="152"/>
      <c r="S1311" s="152"/>
      <c r="T1311" s="152"/>
    </row>
    <row r="1312" spans="1:20" s="150" customFormat="1" ht="27.75" hidden="1" customHeight="1">
      <c r="A1312" s="82" t="s">
        <v>521</v>
      </c>
      <c r="B1312" s="83">
        <v>795</v>
      </c>
      <c r="C1312" s="153" t="s">
        <v>171</v>
      </c>
      <c r="D1312" s="153" t="s">
        <v>18</v>
      </c>
      <c r="E1312" s="84" t="s">
        <v>520</v>
      </c>
      <c r="F1312" s="84"/>
      <c r="G1312" s="70">
        <f t="shared" ref="G1312:I1313" si="396">G1313</f>
        <v>0</v>
      </c>
      <c r="H1312" s="70">
        <f t="shared" si="396"/>
        <v>0</v>
      </c>
      <c r="I1312" s="70">
        <f t="shared" si="396"/>
        <v>0</v>
      </c>
      <c r="P1312" s="152"/>
      <c r="Q1312" s="152"/>
      <c r="R1312" s="152"/>
      <c r="S1312" s="152"/>
      <c r="T1312" s="152"/>
    </row>
    <row r="1313" spans="1:20" s="150" customFormat="1" ht="28.5" hidden="1" customHeight="1">
      <c r="A1313" s="82" t="s">
        <v>322</v>
      </c>
      <c r="B1313" s="83">
        <v>795</v>
      </c>
      <c r="C1313" s="153" t="s">
        <v>171</v>
      </c>
      <c r="D1313" s="153" t="s">
        <v>18</v>
      </c>
      <c r="E1313" s="84" t="s">
        <v>520</v>
      </c>
      <c r="F1313" s="84" t="s">
        <v>36</v>
      </c>
      <c r="G1313" s="70">
        <f t="shared" si="396"/>
        <v>0</v>
      </c>
      <c r="H1313" s="70">
        <f t="shared" si="396"/>
        <v>0</v>
      </c>
      <c r="I1313" s="70">
        <f t="shared" si="396"/>
        <v>0</v>
      </c>
      <c r="P1313" s="152"/>
      <c r="Q1313" s="152"/>
      <c r="R1313" s="152"/>
      <c r="S1313" s="152"/>
      <c r="T1313" s="152"/>
    </row>
    <row r="1314" spans="1:20" s="150" customFormat="1" ht="28.5" hidden="1" customHeight="1">
      <c r="A1314" s="82" t="s">
        <v>37</v>
      </c>
      <c r="B1314" s="83">
        <v>795</v>
      </c>
      <c r="C1314" s="153" t="s">
        <v>171</v>
      </c>
      <c r="D1314" s="153" t="s">
        <v>18</v>
      </c>
      <c r="E1314" s="84" t="s">
        <v>520</v>
      </c>
      <c r="F1314" s="84" t="s">
        <v>38</v>
      </c>
      <c r="G1314" s="70"/>
      <c r="H1314" s="70">
        <v>0</v>
      </c>
      <c r="I1314" s="70">
        <v>0</v>
      </c>
      <c r="P1314" s="152"/>
      <c r="Q1314" s="152"/>
      <c r="R1314" s="152"/>
      <c r="S1314" s="152"/>
      <c r="T1314" s="152"/>
    </row>
    <row r="1315" spans="1:20" s="90" customFormat="1" ht="25.5" hidden="1" customHeight="1">
      <c r="A1315" s="82" t="s">
        <v>492</v>
      </c>
      <c r="B1315" s="83">
        <v>795</v>
      </c>
      <c r="C1315" s="84" t="s">
        <v>171</v>
      </c>
      <c r="D1315" s="84" t="s">
        <v>27</v>
      </c>
      <c r="E1315" s="84" t="s">
        <v>455</v>
      </c>
      <c r="F1315" s="84"/>
      <c r="G1315" s="70">
        <f t="shared" ref="G1315:I1316" si="397">G1316</f>
        <v>0</v>
      </c>
      <c r="H1315" s="70">
        <f t="shared" si="397"/>
        <v>0</v>
      </c>
      <c r="I1315" s="70">
        <f t="shared" si="397"/>
        <v>0</v>
      </c>
      <c r="J1315" s="126"/>
      <c r="P1315" s="126"/>
      <c r="Q1315" s="126"/>
      <c r="R1315" s="126"/>
      <c r="S1315" s="126"/>
      <c r="T1315" s="126"/>
    </row>
    <row r="1316" spans="1:20" s="90" customFormat="1" ht="34.5" hidden="1" customHeight="1">
      <c r="A1316" s="82" t="s">
        <v>35</v>
      </c>
      <c r="B1316" s="83">
        <v>795</v>
      </c>
      <c r="C1316" s="84" t="s">
        <v>171</v>
      </c>
      <c r="D1316" s="84" t="s">
        <v>27</v>
      </c>
      <c r="E1316" s="84" t="s">
        <v>455</v>
      </c>
      <c r="F1316" s="84" t="s">
        <v>346</v>
      </c>
      <c r="G1316" s="70">
        <f t="shared" si="397"/>
        <v>0</v>
      </c>
      <c r="H1316" s="70">
        <f t="shared" si="397"/>
        <v>0</v>
      </c>
      <c r="I1316" s="70">
        <f t="shared" si="397"/>
        <v>0</v>
      </c>
      <c r="J1316" s="126"/>
      <c r="P1316" s="126"/>
      <c r="Q1316" s="126"/>
      <c r="R1316" s="126"/>
      <c r="S1316" s="126"/>
      <c r="T1316" s="126"/>
    </row>
    <row r="1317" spans="1:20" s="90" customFormat="1" ht="34.5" hidden="1" customHeight="1">
      <c r="A1317" s="82" t="s">
        <v>37</v>
      </c>
      <c r="B1317" s="83">
        <v>795</v>
      </c>
      <c r="C1317" s="84" t="s">
        <v>171</v>
      </c>
      <c r="D1317" s="84" t="s">
        <v>27</v>
      </c>
      <c r="E1317" s="84" t="s">
        <v>455</v>
      </c>
      <c r="F1317" s="84" t="s">
        <v>348</v>
      </c>
      <c r="G1317" s="70">
        <f>'прил 5,'!G2186</f>
        <v>0</v>
      </c>
      <c r="H1317" s="70">
        <f>'прил 5,'!H2186</f>
        <v>0</v>
      </c>
      <c r="I1317" s="70">
        <f>'прил 5,'!I2186</f>
        <v>0</v>
      </c>
      <c r="J1317" s="126"/>
      <c r="P1317" s="126"/>
      <c r="Q1317" s="126"/>
      <c r="R1317" s="126"/>
      <c r="S1317" s="126"/>
      <c r="T1317" s="126"/>
    </row>
    <row r="1318" spans="1:20" s="90" customFormat="1" ht="34.5" hidden="1" customHeight="1">
      <c r="A1318" s="82" t="s">
        <v>457</v>
      </c>
      <c r="B1318" s="83">
        <v>795</v>
      </c>
      <c r="C1318" s="84" t="s">
        <v>171</v>
      </c>
      <c r="D1318" s="84" t="s">
        <v>27</v>
      </c>
      <c r="E1318" s="84" t="s">
        <v>456</v>
      </c>
      <c r="F1318" s="84"/>
      <c r="G1318" s="70">
        <f t="shared" ref="G1318:I1319" si="398">G1319</f>
        <v>0</v>
      </c>
      <c r="H1318" s="70">
        <f t="shared" si="398"/>
        <v>0</v>
      </c>
      <c r="I1318" s="70">
        <f t="shared" si="398"/>
        <v>0</v>
      </c>
      <c r="J1318" s="126"/>
      <c r="P1318" s="126"/>
      <c r="Q1318" s="126"/>
      <c r="R1318" s="126"/>
      <c r="S1318" s="126"/>
      <c r="T1318" s="126"/>
    </row>
    <row r="1319" spans="1:20" s="90" customFormat="1" ht="34.5" hidden="1" customHeight="1">
      <c r="A1319" s="82" t="s">
        <v>35</v>
      </c>
      <c r="B1319" s="83">
        <v>795</v>
      </c>
      <c r="C1319" s="84" t="s">
        <v>171</v>
      </c>
      <c r="D1319" s="84" t="s">
        <v>27</v>
      </c>
      <c r="E1319" s="84" t="s">
        <v>456</v>
      </c>
      <c r="F1319" s="84" t="s">
        <v>36</v>
      </c>
      <c r="G1319" s="70">
        <f t="shared" si="398"/>
        <v>0</v>
      </c>
      <c r="H1319" s="70">
        <f t="shared" si="398"/>
        <v>0</v>
      </c>
      <c r="I1319" s="70">
        <f t="shared" si="398"/>
        <v>0</v>
      </c>
      <c r="J1319" s="126"/>
      <c r="P1319" s="126"/>
      <c r="Q1319" s="126"/>
      <c r="R1319" s="126"/>
      <c r="S1319" s="126"/>
      <c r="T1319" s="126"/>
    </row>
    <row r="1320" spans="1:20" s="90" customFormat="1" ht="34.5" hidden="1" customHeight="1">
      <c r="A1320" s="82" t="s">
        <v>37</v>
      </c>
      <c r="B1320" s="83">
        <v>795</v>
      </c>
      <c r="C1320" s="84" t="s">
        <v>171</v>
      </c>
      <c r="D1320" s="84" t="s">
        <v>27</v>
      </c>
      <c r="E1320" s="84" t="s">
        <v>456</v>
      </c>
      <c r="F1320" s="84" t="s">
        <v>38</v>
      </c>
      <c r="G1320" s="70">
        <f>'прил 5,'!G2197</f>
        <v>0</v>
      </c>
      <c r="H1320" s="70">
        <f>'прил 5,'!H2197</f>
        <v>0</v>
      </c>
      <c r="I1320" s="70">
        <f>'прил 5,'!I2197</f>
        <v>0</v>
      </c>
      <c r="J1320" s="126"/>
      <c r="P1320" s="126"/>
      <c r="Q1320" s="126"/>
      <c r="R1320" s="126"/>
      <c r="S1320" s="126"/>
      <c r="T1320" s="126"/>
    </row>
    <row r="1321" spans="1:20" s="90" customFormat="1" ht="34.5" hidden="1" customHeight="1">
      <c r="A1321" s="82" t="s">
        <v>487</v>
      </c>
      <c r="B1321" s="83">
        <v>795</v>
      </c>
      <c r="C1321" s="84" t="s">
        <v>171</v>
      </c>
      <c r="D1321" s="84" t="s">
        <v>27</v>
      </c>
      <c r="E1321" s="84" t="s">
        <v>486</v>
      </c>
      <c r="F1321" s="84"/>
      <c r="G1321" s="70">
        <f>G1322</f>
        <v>0</v>
      </c>
      <c r="H1321" s="70">
        <f t="shared" ref="H1321:I1322" si="399">H1322</f>
        <v>0</v>
      </c>
      <c r="I1321" s="70">
        <f t="shared" si="399"/>
        <v>0</v>
      </c>
      <c r="P1321" s="126"/>
      <c r="Q1321" s="126"/>
      <c r="R1321" s="126"/>
      <c r="S1321" s="126"/>
      <c r="T1321" s="126"/>
    </row>
    <row r="1322" spans="1:20" s="90" customFormat="1" ht="34.5" hidden="1" customHeight="1">
      <c r="A1322" s="82" t="s">
        <v>95</v>
      </c>
      <c r="B1322" s="83">
        <v>795</v>
      </c>
      <c r="C1322" s="84" t="s">
        <v>171</v>
      </c>
      <c r="D1322" s="84" t="s">
        <v>27</v>
      </c>
      <c r="E1322" s="84" t="s">
        <v>486</v>
      </c>
      <c r="F1322" s="84" t="s">
        <v>346</v>
      </c>
      <c r="G1322" s="70">
        <f>G1323</f>
        <v>0</v>
      </c>
      <c r="H1322" s="70">
        <f t="shared" si="399"/>
        <v>0</v>
      </c>
      <c r="I1322" s="70">
        <f t="shared" si="399"/>
        <v>0</v>
      </c>
      <c r="P1322" s="126"/>
      <c r="Q1322" s="126"/>
      <c r="R1322" s="126"/>
      <c r="S1322" s="126"/>
      <c r="T1322" s="126"/>
    </row>
    <row r="1323" spans="1:20" s="90" customFormat="1" ht="34.5" hidden="1" customHeight="1">
      <c r="A1323" s="82" t="s">
        <v>347</v>
      </c>
      <c r="B1323" s="83">
        <v>795</v>
      </c>
      <c r="C1323" s="84" t="s">
        <v>171</v>
      </c>
      <c r="D1323" s="84" t="s">
        <v>27</v>
      </c>
      <c r="E1323" s="84" t="s">
        <v>486</v>
      </c>
      <c r="F1323" s="84" t="s">
        <v>348</v>
      </c>
      <c r="G1323" s="70">
        <f>'прил 5,'!G2200</f>
        <v>0</v>
      </c>
      <c r="H1323" s="70">
        <v>0</v>
      </c>
      <c r="I1323" s="70">
        <v>0</v>
      </c>
      <c r="P1323" s="126"/>
      <c r="Q1323" s="126"/>
      <c r="R1323" s="126"/>
      <c r="S1323" s="126"/>
      <c r="T1323" s="126"/>
    </row>
    <row r="1324" spans="1:20" s="90" customFormat="1" ht="34.5" hidden="1" customHeight="1">
      <c r="A1324" s="82" t="s">
        <v>493</v>
      </c>
      <c r="B1324" s="83">
        <v>795</v>
      </c>
      <c r="C1324" s="84" t="s">
        <v>171</v>
      </c>
      <c r="D1324" s="84" t="s">
        <v>27</v>
      </c>
      <c r="E1324" s="84" t="s">
        <v>494</v>
      </c>
      <c r="F1324" s="84"/>
      <c r="G1324" s="70">
        <f t="shared" ref="G1324:I1325" si="400">G1325</f>
        <v>0</v>
      </c>
      <c r="H1324" s="70">
        <f t="shared" si="400"/>
        <v>0</v>
      </c>
      <c r="I1324" s="70">
        <f t="shared" si="400"/>
        <v>0</v>
      </c>
      <c r="P1324" s="126"/>
      <c r="Q1324" s="126"/>
      <c r="R1324" s="126"/>
      <c r="S1324" s="126"/>
      <c r="T1324" s="126"/>
    </row>
    <row r="1325" spans="1:20" s="90" customFormat="1" ht="34.5" hidden="1" customHeight="1">
      <c r="A1325" s="82" t="s">
        <v>35</v>
      </c>
      <c r="B1325" s="83">
        <v>795</v>
      </c>
      <c r="C1325" s="84" t="s">
        <v>171</v>
      </c>
      <c r="D1325" s="84" t="s">
        <v>27</v>
      </c>
      <c r="E1325" s="84" t="s">
        <v>494</v>
      </c>
      <c r="F1325" s="84" t="s">
        <v>36</v>
      </c>
      <c r="G1325" s="70">
        <f t="shared" si="400"/>
        <v>0</v>
      </c>
      <c r="H1325" s="70">
        <f t="shared" si="400"/>
        <v>0</v>
      </c>
      <c r="I1325" s="70">
        <f t="shared" si="400"/>
        <v>0</v>
      </c>
      <c r="P1325" s="126"/>
      <c r="Q1325" s="126"/>
      <c r="R1325" s="126"/>
      <c r="S1325" s="126"/>
      <c r="T1325" s="126"/>
    </row>
    <row r="1326" spans="1:20" s="90" customFormat="1" ht="34.5" hidden="1" customHeight="1">
      <c r="A1326" s="82" t="s">
        <v>37</v>
      </c>
      <c r="B1326" s="83">
        <v>795</v>
      </c>
      <c r="C1326" s="84" t="s">
        <v>171</v>
      </c>
      <c r="D1326" s="84" t="s">
        <v>27</v>
      </c>
      <c r="E1326" s="84" t="s">
        <v>494</v>
      </c>
      <c r="F1326" s="84" t="s">
        <v>38</v>
      </c>
      <c r="G1326" s="70">
        <f>'прил 5,'!G2277+'прил 5,'!G2189</f>
        <v>0</v>
      </c>
      <c r="H1326" s="70">
        <f>'прил 5,'!H2277+'прил 5,'!H2189</f>
        <v>0</v>
      </c>
      <c r="I1326" s="70">
        <f>'прил 5,'!I2277+'прил 5,'!I2189</f>
        <v>0</v>
      </c>
      <c r="P1326" s="126"/>
      <c r="Q1326" s="126"/>
      <c r="R1326" s="126"/>
      <c r="S1326" s="126"/>
      <c r="T1326" s="126"/>
    </row>
    <row r="1327" spans="1:20" ht="60.75" hidden="1" customHeight="1">
      <c r="A1327" s="16" t="s">
        <v>1035</v>
      </c>
      <c r="B1327" s="14">
        <v>793</v>
      </c>
      <c r="C1327" s="15" t="s">
        <v>171</v>
      </c>
      <c r="D1327" s="15" t="s">
        <v>27</v>
      </c>
      <c r="E1327" s="15" t="s">
        <v>1032</v>
      </c>
      <c r="F1327" s="15"/>
      <c r="G1327" s="70">
        <f t="shared" ref="G1327:I1328" si="401">G1328</f>
        <v>0</v>
      </c>
      <c r="H1327" s="70">
        <f t="shared" si="401"/>
        <v>0</v>
      </c>
      <c r="I1327" s="70">
        <f t="shared" si="401"/>
        <v>0</v>
      </c>
      <c r="J1327" s="185"/>
      <c r="K1327" s="185"/>
      <c r="L1327" s="185"/>
      <c r="M1327" s="185"/>
      <c r="N1327" s="185"/>
      <c r="O1327" s="185"/>
      <c r="P1327" s="185"/>
      <c r="Q1327" s="185"/>
      <c r="R1327" s="185"/>
      <c r="S1327" s="1"/>
      <c r="T1327" s="1"/>
    </row>
    <row r="1328" spans="1:20" ht="34.5" hidden="1" customHeight="1">
      <c r="A1328" s="16" t="s">
        <v>62</v>
      </c>
      <c r="B1328" s="14">
        <v>793</v>
      </c>
      <c r="C1328" s="15" t="s">
        <v>171</v>
      </c>
      <c r="D1328" s="15" t="s">
        <v>27</v>
      </c>
      <c r="E1328" s="15" t="s">
        <v>1032</v>
      </c>
      <c r="F1328" s="15" t="s">
        <v>63</v>
      </c>
      <c r="G1328" s="70">
        <f t="shared" si="401"/>
        <v>0</v>
      </c>
      <c r="H1328" s="70">
        <f t="shared" si="401"/>
        <v>0</v>
      </c>
      <c r="I1328" s="70">
        <f t="shared" si="401"/>
        <v>0</v>
      </c>
      <c r="J1328" s="185"/>
      <c r="K1328" s="185"/>
      <c r="L1328" s="185"/>
      <c r="M1328" s="185"/>
      <c r="N1328" s="185"/>
      <c r="O1328" s="185"/>
      <c r="P1328" s="185"/>
      <c r="Q1328" s="185"/>
      <c r="R1328" s="185"/>
      <c r="S1328" s="1"/>
      <c r="T1328" s="1"/>
    </row>
    <row r="1329" spans="1:20" ht="34.5" hidden="1" customHeight="1">
      <c r="A1329" s="16" t="s">
        <v>178</v>
      </c>
      <c r="B1329" s="14">
        <v>793</v>
      </c>
      <c r="C1329" s="15" t="s">
        <v>171</v>
      </c>
      <c r="D1329" s="15" t="s">
        <v>27</v>
      </c>
      <c r="E1329" s="15" t="s">
        <v>1032</v>
      </c>
      <c r="F1329" s="15" t="s">
        <v>179</v>
      </c>
      <c r="G1329" s="70">
        <f>'прил 5,'!G1724</f>
        <v>0</v>
      </c>
      <c r="H1329" s="70">
        <v>0</v>
      </c>
      <c r="I1329" s="70">
        <v>0</v>
      </c>
      <c r="J1329" s="185"/>
      <c r="K1329" s="185"/>
      <c r="L1329" s="185"/>
      <c r="M1329" s="185"/>
      <c r="N1329" s="185"/>
      <c r="O1329" s="185"/>
      <c r="P1329" s="185"/>
      <c r="Q1329" s="185"/>
      <c r="R1329" s="185"/>
      <c r="S1329" s="1"/>
      <c r="T1329" s="1"/>
    </row>
    <row r="1330" spans="1:20" s="90" customFormat="1" ht="34.5" customHeight="1">
      <c r="A1330" s="82" t="s">
        <v>519</v>
      </c>
      <c r="B1330" s="83">
        <v>795</v>
      </c>
      <c r="C1330" s="84" t="s">
        <v>171</v>
      </c>
      <c r="D1330" s="84" t="s">
        <v>27</v>
      </c>
      <c r="E1330" s="84" t="s">
        <v>518</v>
      </c>
      <c r="F1330" s="84"/>
      <c r="G1330" s="70">
        <f t="shared" ref="G1330:I1330" si="402">G1331</f>
        <v>0</v>
      </c>
      <c r="H1330" s="70">
        <f t="shared" si="402"/>
        <v>500000</v>
      </c>
      <c r="I1330" s="70">
        <f t="shared" si="402"/>
        <v>500000</v>
      </c>
      <c r="P1330" s="126"/>
      <c r="Q1330" s="126"/>
      <c r="R1330" s="126"/>
      <c r="S1330" s="126"/>
      <c r="T1330" s="126"/>
    </row>
    <row r="1331" spans="1:20" s="90" customFormat="1" ht="34.5" customHeight="1">
      <c r="A1331" s="82" t="s">
        <v>35</v>
      </c>
      <c r="B1331" s="83">
        <v>795</v>
      </c>
      <c r="C1331" s="84" t="s">
        <v>171</v>
      </c>
      <c r="D1331" s="84" t="s">
        <v>27</v>
      </c>
      <c r="E1331" s="84" t="s">
        <v>518</v>
      </c>
      <c r="F1331" s="84" t="s">
        <v>36</v>
      </c>
      <c r="G1331" s="70">
        <f>G1332</f>
        <v>0</v>
      </c>
      <c r="H1331" s="70">
        <f>H1332</f>
        <v>500000</v>
      </c>
      <c r="I1331" s="70">
        <f>I1332</f>
        <v>500000</v>
      </c>
      <c r="P1331" s="126"/>
      <c r="Q1331" s="126"/>
      <c r="R1331" s="126"/>
      <c r="S1331" s="126"/>
      <c r="T1331" s="126"/>
    </row>
    <row r="1332" spans="1:20" s="90" customFormat="1" ht="34.5" customHeight="1">
      <c r="A1332" s="82" t="s">
        <v>37</v>
      </c>
      <c r="B1332" s="83">
        <v>795</v>
      </c>
      <c r="C1332" s="84" t="s">
        <v>171</v>
      </c>
      <c r="D1332" s="84" t="s">
        <v>27</v>
      </c>
      <c r="E1332" s="84" t="s">
        <v>518</v>
      </c>
      <c r="F1332" s="84" t="s">
        <v>38</v>
      </c>
      <c r="G1332" s="70">
        <f>'прил 5,'!G1714+'прил 5,'!G2410</f>
        <v>0</v>
      </c>
      <c r="H1332" s="70">
        <f>'прил 5,'!H1714+'прил 5,'!H2410</f>
        <v>500000</v>
      </c>
      <c r="I1332" s="70">
        <f>'прил 5,'!I1714+'прил 5,'!I2410</f>
        <v>500000</v>
      </c>
      <c r="P1332" s="126"/>
      <c r="Q1332" s="126"/>
      <c r="R1332" s="126"/>
      <c r="S1332" s="126"/>
      <c r="T1332" s="126"/>
    </row>
    <row r="1333" spans="1:20" s="90" customFormat="1" ht="32.25" hidden="1" customHeight="1">
      <c r="A1333" s="82" t="s">
        <v>522</v>
      </c>
      <c r="B1333" s="83">
        <v>795</v>
      </c>
      <c r="C1333" s="84" t="s">
        <v>171</v>
      </c>
      <c r="D1333" s="84" t="s">
        <v>27</v>
      </c>
      <c r="E1333" s="84" t="s">
        <v>523</v>
      </c>
      <c r="F1333" s="84"/>
      <c r="G1333" s="87">
        <f>G1334</f>
        <v>0</v>
      </c>
      <c r="H1333" s="87">
        <v>0</v>
      </c>
      <c r="I1333" s="87">
        <v>0</v>
      </c>
      <c r="P1333" s="126"/>
      <c r="Q1333" s="126"/>
      <c r="R1333" s="126"/>
      <c r="S1333" s="126"/>
      <c r="T1333" s="126"/>
    </row>
    <row r="1334" spans="1:20" s="90" customFormat="1" ht="30" hidden="1" customHeight="1">
      <c r="A1334" s="82" t="s">
        <v>95</v>
      </c>
      <c r="B1334" s="83">
        <v>795</v>
      </c>
      <c r="C1334" s="84" t="s">
        <v>171</v>
      </c>
      <c r="D1334" s="84" t="s">
        <v>27</v>
      </c>
      <c r="E1334" s="84" t="s">
        <v>523</v>
      </c>
      <c r="F1334" s="84" t="s">
        <v>346</v>
      </c>
      <c r="G1334" s="87">
        <f>G1335</f>
        <v>0</v>
      </c>
      <c r="H1334" s="87">
        <v>0</v>
      </c>
      <c r="I1334" s="87">
        <v>0</v>
      </c>
      <c r="P1334" s="126"/>
      <c r="Q1334" s="126"/>
      <c r="R1334" s="126"/>
      <c r="S1334" s="126"/>
      <c r="T1334" s="126"/>
    </row>
    <row r="1335" spans="1:20" s="90" customFormat="1" ht="20.25" hidden="1" customHeight="1">
      <c r="A1335" s="82" t="s">
        <v>347</v>
      </c>
      <c r="B1335" s="83">
        <v>795</v>
      </c>
      <c r="C1335" s="84" t="s">
        <v>171</v>
      </c>
      <c r="D1335" s="84" t="s">
        <v>27</v>
      </c>
      <c r="E1335" s="84" t="s">
        <v>523</v>
      </c>
      <c r="F1335" s="84" t="s">
        <v>348</v>
      </c>
      <c r="G1335" s="87">
        <f>'прил 5,'!G2203</f>
        <v>0</v>
      </c>
      <c r="H1335" s="87">
        <v>0</v>
      </c>
      <c r="I1335" s="87">
        <v>0</v>
      </c>
      <c r="P1335" s="126"/>
      <c r="Q1335" s="126"/>
      <c r="R1335" s="126"/>
      <c r="S1335" s="126"/>
      <c r="T1335" s="126"/>
    </row>
    <row r="1336" spans="1:20" ht="49.5" hidden="1" customHeight="1">
      <c r="A1336" s="37" t="s">
        <v>716</v>
      </c>
      <c r="B1336" s="49">
        <v>795</v>
      </c>
      <c r="C1336" s="15" t="s">
        <v>171</v>
      </c>
      <c r="D1336" s="15" t="s">
        <v>171</v>
      </c>
      <c r="E1336" s="15" t="s">
        <v>700</v>
      </c>
      <c r="F1336" s="15"/>
      <c r="G1336" s="87">
        <f>G1337+G1339</f>
        <v>0</v>
      </c>
      <c r="H1336" s="70">
        <f t="shared" ref="H1336:I1336" si="403">H1337+H1339</f>
        <v>0</v>
      </c>
      <c r="I1336" s="70">
        <f t="shared" si="403"/>
        <v>0</v>
      </c>
      <c r="J1336" s="1"/>
    </row>
    <row r="1337" spans="1:20" ht="27" hidden="1" customHeight="1">
      <c r="A1337" s="16" t="s">
        <v>95</v>
      </c>
      <c r="B1337" s="49">
        <v>795</v>
      </c>
      <c r="C1337" s="15" t="s">
        <v>171</v>
      </c>
      <c r="D1337" s="15" t="s">
        <v>171</v>
      </c>
      <c r="E1337" s="15" t="s">
        <v>593</v>
      </c>
      <c r="F1337" s="15" t="s">
        <v>346</v>
      </c>
      <c r="G1337" s="87">
        <f>G1338</f>
        <v>0</v>
      </c>
      <c r="H1337" s="8">
        <f>H1338</f>
        <v>0</v>
      </c>
      <c r="I1337" s="8">
        <v>0</v>
      </c>
      <c r="J1337" s="1"/>
    </row>
    <row r="1338" spans="1:20" ht="18.75" hidden="1" customHeight="1">
      <c r="A1338" s="82" t="s">
        <v>347</v>
      </c>
      <c r="B1338" s="49">
        <v>795</v>
      </c>
      <c r="C1338" s="15" t="s">
        <v>171</v>
      </c>
      <c r="D1338" s="15" t="s">
        <v>171</v>
      </c>
      <c r="E1338" s="15" t="s">
        <v>593</v>
      </c>
      <c r="F1338" s="15" t="s">
        <v>348</v>
      </c>
      <c r="G1338" s="87"/>
      <c r="H1338" s="8"/>
      <c r="I1338" s="8">
        <v>0</v>
      </c>
      <c r="J1338" s="1"/>
    </row>
    <row r="1339" spans="1:20" ht="39.75" hidden="1" customHeight="1">
      <c r="A1339" s="82" t="s">
        <v>35</v>
      </c>
      <c r="B1339" s="49">
        <v>795</v>
      </c>
      <c r="C1339" s="15" t="s">
        <v>171</v>
      </c>
      <c r="D1339" s="15" t="s">
        <v>171</v>
      </c>
      <c r="E1339" s="15" t="s">
        <v>701</v>
      </c>
      <c r="F1339" s="15" t="s">
        <v>346</v>
      </c>
      <c r="G1339" s="87">
        <f>G1340</f>
        <v>0</v>
      </c>
      <c r="H1339" s="8"/>
      <c r="I1339" s="8"/>
      <c r="J1339" s="1"/>
    </row>
    <row r="1340" spans="1:20" ht="39" hidden="1" customHeight="1">
      <c r="A1340" s="16" t="s">
        <v>37</v>
      </c>
      <c r="B1340" s="49">
        <v>795</v>
      </c>
      <c r="C1340" s="15" t="s">
        <v>171</v>
      </c>
      <c r="D1340" s="15" t="s">
        <v>171</v>
      </c>
      <c r="E1340" s="15" t="s">
        <v>700</v>
      </c>
      <c r="F1340" s="15" t="s">
        <v>348</v>
      </c>
      <c r="G1340" s="87">
        <f>'прил 5,'!G2269</f>
        <v>0</v>
      </c>
      <c r="H1340" s="8"/>
      <c r="I1340" s="8"/>
      <c r="J1340" s="1"/>
    </row>
    <row r="1341" spans="1:20" s="90" customFormat="1" ht="39.75" hidden="1" customHeight="1">
      <c r="A1341" s="139" t="s">
        <v>716</v>
      </c>
      <c r="B1341" s="83">
        <v>795</v>
      </c>
      <c r="C1341" s="84" t="s">
        <v>171</v>
      </c>
      <c r="D1341" s="84" t="s">
        <v>171</v>
      </c>
      <c r="E1341" s="84" t="s">
        <v>593</v>
      </c>
      <c r="F1341" s="84"/>
      <c r="G1341" s="87">
        <f>G1342+G1344</f>
        <v>0</v>
      </c>
      <c r="H1341" s="87">
        <f t="shared" ref="H1341:I1341" si="404">H1342+H1344</f>
        <v>0</v>
      </c>
      <c r="I1341" s="87">
        <f t="shared" si="404"/>
        <v>0</v>
      </c>
      <c r="P1341" s="126"/>
      <c r="Q1341" s="126"/>
      <c r="R1341" s="126"/>
      <c r="S1341" s="126"/>
      <c r="T1341" s="126"/>
    </row>
    <row r="1342" spans="1:20" s="90" customFormat="1" ht="27" hidden="1" customHeight="1">
      <c r="A1342" s="82" t="s">
        <v>95</v>
      </c>
      <c r="B1342" s="83">
        <v>795</v>
      </c>
      <c r="C1342" s="84" t="s">
        <v>171</v>
      </c>
      <c r="D1342" s="84" t="s">
        <v>171</v>
      </c>
      <c r="E1342" s="84" t="s">
        <v>593</v>
      </c>
      <c r="F1342" s="84" t="s">
        <v>346</v>
      </c>
      <c r="G1342" s="87">
        <f>G1343</f>
        <v>0</v>
      </c>
      <c r="H1342" s="85">
        <f>H1343</f>
        <v>0</v>
      </c>
      <c r="I1342" s="85">
        <v>0</v>
      </c>
      <c r="P1342" s="126"/>
      <c r="Q1342" s="126"/>
      <c r="R1342" s="126"/>
      <c r="S1342" s="126"/>
      <c r="T1342" s="126"/>
    </row>
    <row r="1343" spans="1:20" s="90" customFormat="1" ht="18.75" hidden="1" customHeight="1">
      <c r="A1343" s="82" t="s">
        <v>347</v>
      </c>
      <c r="B1343" s="83">
        <v>795</v>
      </c>
      <c r="C1343" s="84" t="s">
        <v>171</v>
      </c>
      <c r="D1343" s="84" t="s">
        <v>171</v>
      </c>
      <c r="E1343" s="84" t="s">
        <v>593</v>
      </c>
      <c r="F1343" s="84" t="s">
        <v>348</v>
      </c>
      <c r="G1343" s="87"/>
      <c r="H1343" s="85"/>
      <c r="I1343" s="85">
        <v>0</v>
      </c>
      <c r="P1343" s="126"/>
      <c r="Q1343" s="126"/>
      <c r="R1343" s="126"/>
      <c r="S1343" s="126"/>
      <c r="T1343" s="126"/>
    </row>
    <row r="1344" spans="1:20" s="90" customFormat="1" ht="33.75" hidden="1" customHeight="1">
      <c r="A1344" s="82" t="s">
        <v>35</v>
      </c>
      <c r="B1344" s="83">
        <v>795</v>
      </c>
      <c r="C1344" s="84" t="s">
        <v>171</v>
      </c>
      <c r="D1344" s="84" t="s">
        <v>171</v>
      </c>
      <c r="E1344" s="84" t="s">
        <v>593</v>
      </c>
      <c r="F1344" s="84" t="s">
        <v>346</v>
      </c>
      <c r="G1344" s="87">
        <f>G1345</f>
        <v>0</v>
      </c>
      <c r="H1344" s="85">
        <v>0</v>
      </c>
      <c r="I1344" s="85">
        <v>0</v>
      </c>
      <c r="P1344" s="126"/>
      <c r="Q1344" s="126"/>
      <c r="R1344" s="126"/>
      <c r="S1344" s="126"/>
      <c r="T1344" s="126"/>
    </row>
    <row r="1345" spans="1:20" s="90" customFormat="1" ht="42" hidden="1" customHeight="1">
      <c r="A1345" s="16" t="s">
        <v>37</v>
      </c>
      <c r="B1345" s="83">
        <v>795</v>
      </c>
      <c r="C1345" s="84" t="s">
        <v>171</v>
      </c>
      <c r="D1345" s="84" t="s">
        <v>171</v>
      </c>
      <c r="E1345" s="84" t="s">
        <v>593</v>
      </c>
      <c r="F1345" s="84" t="s">
        <v>348</v>
      </c>
      <c r="G1345" s="87">
        <f>'прил 5,'!G2274</f>
        <v>0</v>
      </c>
      <c r="H1345" s="85">
        <v>0</v>
      </c>
      <c r="I1345" s="85">
        <v>0</v>
      </c>
      <c r="P1345" s="126"/>
      <c r="Q1345" s="126"/>
      <c r="R1345" s="126"/>
      <c r="S1345" s="126"/>
      <c r="T1345" s="126"/>
    </row>
    <row r="1346" spans="1:20" s="90" customFormat="1" ht="81" hidden="1" customHeight="1">
      <c r="A1346" s="37" t="s">
        <v>692</v>
      </c>
      <c r="B1346" s="83">
        <v>795</v>
      </c>
      <c r="C1346" s="84" t="s">
        <v>171</v>
      </c>
      <c r="D1346" s="84" t="s">
        <v>171</v>
      </c>
      <c r="E1346" s="84" t="s">
        <v>699</v>
      </c>
      <c r="F1346" s="84"/>
      <c r="G1346" s="87">
        <f>G1347</f>
        <v>0</v>
      </c>
      <c r="H1346" s="85">
        <v>0</v>
      </c>
      <c r="I1346" s="85">
        <v>0</v>
      </c>
      <c r="P1346" s="126"/>
      <c r="Q1346" s="126"/>
      <c r="R1346" s="126"/>
      <c r="S1346" s="126"/>
      <c r="T1346" s="126"/>
    </row>
    <row r="1347" spans="1:20" s="90" customFormat="1" ht="21" hidden="1" customHeight="1">
      <c r="A1347" s="82" t="s">
        <v>155</v>
      </c>
      <c r="B1347" s="83">
        <v>795</v>
      </c>
      <c r="C1347" s="84" t="s">
        <v>171</v>
      </c>
      <c r="D1347" s="84" t="s">
        <v>171</v>
      </c>
      <c r="E1347" s="84" t="s">
        <v>699</v>
      </c>
      <c r="F1347" s="84" t="s">
        <v>156</v>
      </c>
      <c r="G1347" s="87">
        <f>G1348</f>
        <v>0</v>
      </c>
      <c r="H1347" s="85">
        <v>0</v>
      </c>
      <c r="I1347" s="85">
        <v>0</v>
      </c>
      <c r="P1347" s="126"/>
      <c r="Q1347" s="126"/>
      <c r="R1347" s="126"/>
      <c r="S1347" s="126"/>
      <c r="T1347" s="126"/>
    </row>
    <row r="1348" spans="1:20" s="90" customFormat="1" ht="24" hidden="1" customHeight="1">
      <c r="A1348" s="82" t="s">
        <v>168</v>
      </c>
      <c r="B1348" s="83">
        <v>795</v>
      </c>
      <c r="C1348" s="84" t="s">
        <v>171</v>
      </c>
      <c r="D1348" s="84" t="s">
        <v>171</v>
      </c>
      <c r="E1348" s="84" t="s">
        <v>699</v>
      </c>
      <c r="F1348" s="84" t="s">
        <v>169</v>
      </c>
      <c r="G1348" s="87">
        <f>'прил 5,'!G2260</f>
        <v>0</v>
      </c>
      <c r="H1348" s="85">
        <v>0</v>
      </c>
      <c r="I1348" s="85">
        <v>0</v>
      </c>
      <c r="P1348" s="126"/>
      <c r="Q1348" s="126"/>
      <c r="R1348" s="126"/>
      <c r="S1348" s="126"/>
      <c r="T1348" s="126"/>
    </row>
    <row r="1349" spans="1:20" s="90" customFormat="1" ht="39.75" hidden="1" customHeight="1">
      <c r="A1349" s="139" t="s">
        <v>570</v>
      </c>
      <c r="B1349" s="83">
        <v>795</v>
      </c>
      <c r="C1349" s="84" t="s">
        <v>171</v>
      </c>
      <c r="D1349" s="84" t="s">
        <v>171</v>
      </c>
      <c r="E1349" s="84" t="s">
        <v>593</v>
      </c>
      <c r="F1349" s="84"/>
      <c r="G1349" s="87">
        <f>G1350+G1352</f>
        <v>0</v>
      </c>
      <c r="H1349" s="87">
        <f t="shared" ref="H1349:I1349" si="405">H1350+H1352</f>
        <v>0</v>
      </c>
      <c r="I1349" s="87">
        <f t="shared" si="405"/>
        <v>0</v>
      </c>
      <c r="P1349" s="126"/>
      <c r="Q1349" s="126"/>
      <c r="R1349" s="126"/>
      <c r="S1349" s="126"/>
      <c r="T1349" s="126"/>
    </row>
    <row r="1350" spans="1:20" s="90" customFormat="1" ht="27" hidden="1" customHeight="1">
      <c r="A1350" s="82" t="s">
        <v>95</v>
      </c>
      <c r="B1350" s="83">
        <v>795</v>
      </c>
      <c r="C1350" s="84" t="s">
        <v>171</v>
      </c>
      <c r="D1350" s="84" t="s">
        <v>171</v>
      </c>
      <c r="E1350" s="84" t="s">
        <v>593</v>
      </c>
      <c r="F1350" s="84" t="s">
        <v>346</v>
      </c>
      <c r="G1350" s="87">
        <f>G1351</f>
        <v>0</v>
      </c>
      <c r="H1350" s="85">
        <f>H1351</f>
        <v>0</v>
      </c>
      <c r="I1350" s="85">
        <v>0</v>
      </c>
      <c r="P1350" s="126"/>
      <c r="Q1350" s="126"/>
      <c r="R1350" s="126"/>
      <c r="S1350" s="126"/>
      <c r="T1350" s="126"/>
    </row>
    <row r="1351" spans="1:20" s="90" customFormat="1" ht="24" hidden="1" customHeight="1">
      <c r="A1351" s="82" t="s">
        <v>347</v>
      </c>
      <c r="B1351" s="83">
        <v>795</v>
      </c>
      <c r="C1351" s="84" t="s">
        <v>171</v>
      </c>
      <c r="D1351" s="84" t="s">
        <v>171</v>
      </c>
      <c r="E1351" s="84" t="s">
        <v>593</v>
      </c>
      <c r="F1351" s="84" t="s">
        <v>348</v>
      </c>
      <c r="G1351" s="87">
        <f>'прил 5,'!G2272</f>
        <v>0</v>
      </c>
      <c r="H1351" s="85">
        <f>'прил 5,'!H2272</f>
        <v>0</v>
      </c>
      <c r="I1351" s="85">
        <f>'прил 5,'!I2272</f>
        <v>0</v>
      </c>
      <c r="P1351" s="126"/>
      <c r="Q1351" s="126"/>
      <c r="R1351" s="126"/>
      <c r="S1351" s="126"/>
      <c r="T1351" s="126"/>
    </row>
    <row r="1352" spans="1:20" s="90" customFormat="1" ht="17.25" hidden="1" customHeight="1">
      <c r="A1352" s="82" t="s">
        <v>155</v>
      </c>
      <c r="B1352" s="83">
        <v>795</v>
      </c>
      <c r="C1352" s="84" t="s">
        <v>171</v>
      </c>
      <c r="D1352" s="84" t="s">
        <v>171</v>
      </c>
      <c r="E1352" s="84" t="s">
        <v>593</v>
      </c>
      <c r="F1352" s="84" t="s">
        <v>156</v>
      </c>
      <c r="G1352" s="87">
        <f>G1353</f>
        <v>0</v>
      </c>
      <c r="H1352" s="85"/>
      <c r="I1352" s="85"/>
      <c r="P1352" s="126"/>
      <c r="Q1352" s="126"/>
      <c r="R1352" s="126"/>
      <c r="S1352" s="126"/>
      <c r="T1352" s="126"/>
    </row>
    <row r="1353" spans="1:20" s="90" customFormat="1" ht="21" hidden="1" customHeight="1">
      <c r="A1353" s="82" t="s">
        <v>168</v>
      </c>
      <c r="B1353" s="83">
        <v>795</v>
      </c>
      <c r="C1353" s="84" t="s">
        <v>171</v>
      </c>
      <c r="D1353" s="84" t="s">
        <v>171</v>
      </c>
      <c r="E1353" s="84" t="s">
        <v>593</v>
      </c>
      <c r="F1353" s="84" t="s">
        <v>169</v>
      </c>
      <c r="G1353" s="87"/>
      <c r="H1353" s="85"/>
      <c r="I1353" s="85"/>
      <c r="P1353" s="126"/>
      <c r="Q1353" s="126"/>
      <c r="R1353" s="126"/>
      <c r="S1353" s="126"/>
      <c r="T1353" s="126"/>
    </row>
    <row r="1354" spans="1:20" s="90" customFormat="1" ht="25.5" hidden="1" customHeight="1">
      <c r="A1354" s="139" t="s">
        <v>610</v>
      </c>
      <c r="B1354" s="83">
        <v>795</v>
      </c>
      <c r="C1354" s="84" t="s">
        <v>171</v>
      </c>
      <c r="D1354" s="84" t="s">
        <v>171</v>
      </c>
      <c r="E1354" s="84" t="s">
        <v>607</v>
      </c>
      <c r="F1354" s="84"/>
      <c r="G1354" s="87">
        <f>G1355</f>
        <v>0</v>
      </c>
      <c r="H1354" s="85">
        <v>0</v>
      </c>
      <c r="I1354" s="85">
        <v>0</v>
      </c>
      <c r="P1354" s="126"/>
      <c r="Q1354" s="126"/>
      <c r="R1354" s="126"/>
      <c r="S1354" s="126"/>
      <c r="T1354" s="126"/>
    </row>
    <row r="1355" spans="1:20" s="90" customFormat="1" ht="39.75" hidden="1" customHeight="1">
      <c r="A1355" s="139" t="s">
        <v>609</v>
      </c>
      <c r="B1355" s="83">
        <v>795</v>
      </c>
      <c r="C1355" s="84" t="s">
        <v>171</v>
      </c>
      <c r="D1355" s="84" t="s">
        <v>171</v>
      </c>
      <c r="E1355" s="84" t="s">
        <v>608</v>
      </c>
      <c r="F1355" s="84"/>
      <c r="G1355" s="87">
        <f>G1356</f>
        <v>0</v>
      </c>
      <c r="H1355" s="85">
        <v>0</v>
      </c>
      <c r="I1355" s="85">
        <v>0</v>
      </c>
      <c r="P1355" s="126"/>
      <c r="Q1355" s="126"/>
      <c r="R1355" s="126"/>
      <c r="S1355" s="126"/>
      <c r="T1355" s="126"/>
    </row>
    <row r="1356" spans="1:20" s="90" customFormat="1" ht="30.75" hidden="1" customHeight="1">
      <c r="A1356" s="82" t="s">
        <v>95</v>
      </c>
      <c r="B1356" s="83">
        <v>795</v>
      </c>
      <c r="C1356" s="84" t="s">
        <v>171</v>
      </c>
      <c r="D1356" s="84" t="s">
        <v>171</v>
      </c>
      <c r="E1356" s="84" t="s">
        <v>608</v>
      </c>
      <c r="F1356" s="84" t="s">
        <v>346</v>
      </c>
      <c r="G1356" s="87">
        <f>G1357</f>
        <v>0</v>
      </c>
      <c r="H1356" s="85">
        <v>0</v>
      </c>
      <c r="I1356" s="85">
        <v>0</v>
      </c>
      <c r="P1356" s="126"/>
      <c r="Q1356" s="126"/>
      <c r="R1356" s="126"/>
      <c r="S1356" s="126"/>
      <c r="T1356" s="126"/>
    </row>
    <row r="1357" spans="1:20" s="90" customFormat="1" ht="30.75" hidden="1" customHeight="1">
      <c r="A1357" s="82" t="s">
        <v>347</v>
      </c>
      <c r="B1357" s="83">
        <v>795</v>
      </c>
      <c r="C1357" s="84" t="s">
        <v>171</v>
      </c>
      <c r="D1357" s="84" t="s">
        <v>171</v>
      </c>
      <c r="E1357" s="84" t="s">
        <v>608</v>
      </c>
      <c r="F1357" s="84" t="s">
        <v>348</v>
      </c>
      <c r="G1357" s="87">
        <f>'прил 5,'!G2264</f>
        <v>0</v>
      </c>
      <c r="H1357" s="85">
        <v>0</v>
      </c>
      <c r="I1357" s="85">
        <v>0</v>
      </c>
      <c r="P1357" s="126"/>
      <c r="Q1357" s="126"/>
      <c r="R1357" s="126"/>
      <c r="S1357" s="126"/>
      <c r="T1357" s="126"/>
    </row>
    <row r="1358" spans="1:20" s="90" customFormat="1" ht="66" hidden="1" customHeight="1">
      <c r="A1358" s="82" t="s">
        <v>800</v>
      </c>
      <c r="B1358" s="83">
        <v>795</v>
      </c>
      <c r="C1358" s="84" t="s">
        <v>171</v>
      </c>
      <c r="D1358" s="84" t="s">
        <v>27</v>
      </c>
      <c r="E1358" s="84" t="s">
        <v>698</v>
      </c>
      <c r="F1358" s="84"/>
      <c r="G1358" s="87">
        <f>G1359+G1361</f>
        <v>0</v>
      </c>
      <c r="H1358" s="87">
        <f t="shared" ref="G1358:I1359" si="406">H1359</f>
        <v>0</v>
      </c>
      <c r="I1358" s="87">
        <f t="shared" si="406"/>
        <v>0</v>
      </c>
      <c r="P1358" s="126"/>
      <c r="Q1358" s="126"/>
      <c r="R1358" s="126"/>
      <c r="S1358" s="126"/>
      <c r="T1358" s="126"/>
    </row>
    <row r="1359" spans="1:20" s="90" customFormat="1" ht="34.5" hidden="1" customHeight="1">
      <c r="A1359" s="82" t="s">
        <v>35</v>
      </c>
      <c r="B1359" s="83">
        <v>795</v>
      </c>
      <c r="C1359" s="84" t="s">
        <v>171</v>
      </c>
      <c r="D1359" s="84" t="s">
        <v>27</v>
      </c>
      <c r="E1359" s="84" t="s">
        <v>698</v>
      </c>
      <c r="F1359" s="84" t="s">
        <v>346</v>
      </c>
      <c r="G1359" s="87">
        <f t="shared" si="406"/>
        <v>0</v>
      </c>
      <c r="H1359" s="87">
        <f t="shared" si="406"/>
        <v>0</v>
      </c>
      <c r="I1359" s="87">
        <f t="shared" si="406"/>
        <v>0</v>
      </c>
      <c r="P1359" s="126"/>
      <c r="Q1359" s="126"/>
      <c r="R1359" s="126"/>
      <c r="S1359" s="126"/>
      <c r="T1359" s="126"/>
    </row>
    <row r="1360" spans="1:20" ht="34.5" hidden="1" customHeight="1">
      <c r="A1360" s="16" t="s">
        <v>37</v>
      </c>
      <c r="B1360" s="49">
        <v>795</v>
      </c>
      <c r="C1360" s="15" t="s">
        <v>171</v>
      </c>
      <c r="D1360" s="15" t="s">
        <v>27</v>
      </c>
      <c r="E1360" s="15" t="s">
        <v>698</v>
      </c>
      <c r="F1360" s="15" t="s">
        <v>348</v>
      </c>
      <c r="G1360" s="70">
        <f>'прил 5,'!G2186</f>
        <v>0</v>
      </c>
      <c r="H1360" s="70">
        <f>832780-832780</f>
        <v>0</v>
      </c>
      <c r="I1360" s="70">
        <v>0</v>
      </c>
      <c r="J1360" s="1"/>
    </row>
    <row r="1361" spans="1:20" ht="18" hidden="1" customHeight="1">
      <c r="A1361" s="82" t="s">
        <v>155</v>
      </c>
      <c r="B1361" s="49">
        <v>795</v>
      </c>
      <c r="C1361" s="15" t="s">
        <v>171</v>
      </c>
      <c r="D1361" s="15" t="s">
        <v>27</v>
      </c>
      <c r="E1361" s="15" t="s">
        <v>698</v>
      </c>
      <c r="F1361" s="84" t="s">
        <v>156</v>
      </c>
      <c r="G1361" s="70">
        <f>G1362</f>
        <v>0</v>
      </c>
      <c r="H1361" s="70">
        <f>H1362</f>
        <v>0</v>
      </c>
      <c r="I1361" s="70">
        <f>I1362</f>
        <v>0</v>
      </c>
      <c r="J1361" s="1"/>
    </row>
    <row r="1362" spans="1:20" ht="18" hidden="1" customHeight="1">
      <c r="A1362" s="82" t="s">
        <v>176</v>
      </c>
      <c r="B1362" s="49">
        <v>795</v>
      </c>
      <c r="C1362" s="15" t="s">
        <v>171</v>
      </c>
      <c r="D1362" s="15" t="s">
        <v>27</v>
      </c>
      <c r="E1362" s="15" t="s">
        <v>698</v>
      </c>
      <c r="F1362" s="84" t="s">
        <v>177</v>
      </c>
      <c r="G1362" s="70"/>
      <c r="H1362" s="70"/>
      <c r="I1362" s="70"/>
      <c r="J1362" s="1"/>
    </row>
    <row r="1363" spans="1:20" ht="44.25" hidden="1" customHeight="1">
      <c r="A1363" s="82" t="s">
        <v>788</v>
      </c>
      <c r="B1363" s="49">
        <v>795</v>
      </c>
      <c r="C1363" s="15" t="s">
        <v>171</v>
      </c>
      <c r="D1363" s="15" t="s">
        <v>27</v>
      </c>
      <c r="E1363" s="15" t="s">
        <v>787</v>
      </c>
      <c r="F1363" s="15"/>
      <c r="G1363" s="70">
        <f t="shared" ref="G1363:I1364" si="407">G1364</f>
        <v>0</v>
      </c>
      <c r="H1363" s="70">
        <f t="shared" si="407"/>
        <v>0</v>
      </c>
      <c r="I1363" s="70">
        <f t="shared" si="407"/>
        <v>0</v>
      </c>
      <c r="J1363" s="1"/>
    </row>
    <row r="1364" spans="1:20" ht="34.5" hidden="1" customHeight="1">
      <c r="A1364" s="82" t="s">
        <v>35</v>
      </c>
      <c r="B1364" s="49">
        <v>795</v>
      </c>
      <c r="C1364" s="15" t="s">
        <v>171</v>
      </c>
      <c r="D1364" s="15" t="s">
        <v>27</v>
      </c>
      <c r="E1364" s="15" t="s">
        <v>787</v>
      </c>
      <c r="F1364" s="15" t="s">
        <v>346</v>
      </c>
      <c r="G1364" s="70">
        <f t="shared" si="407"/>
        <v>0</v>
      </c>
      <c r="H1364" s="70">
        <f t="shared" si="407"/>
        <v>0</v>
      </c>
      <c r="I1364" s="70">
        <f t="shared" si="407"/>
        <v>0</v>
      </c>
      <c r="J1364" s="1"/>
    </row>
    <row r="1365" spans="1:20" ht="34.5" hidden="1" customHeight="1">
      <c r="A1365" s="16" t="s">
        <v>37</v>
      </c>
      <c r="B1365" s="49">
        <v>795</v>
      </c>
      <c r="C1365" s="15" t="s">
        <v>171</v>
      </c>
      <c r="D1365" s="15" t="s">
        <v>27</v>
      </c>
      <c r="E1365" s="15" t="s">
        <v>787</v>
      </c>
      <c r="F1365" s="15" t="s">
        <v>348</v>
      </c>
      <c r="G1365" s="70"/>
      <c r="H1365" s="70"/>
      <c r="I1365" s="70"/>
      <c r="J1365" s="1"/>
    </row>
    <row r="1366" spans="1:20" ht="44.25" hidden="1" customHeight="1">
      <c r="A1366" s="82" t="s">
        <v>790</v>
      </c>
      <c r="B1366" s="49">
        <v>795</v>
      </c>
      <c r="C1366" s="15" t="s">
        <v>171</v>
      </c>
      <c r="D1366" s="15" t="s">
        <v>27</v>
      </c>
      <c r="E1366" s="15" t="s">
        <v>789</v>
      </c>
      <c r="F1366" s="15"/>
      <c r="G1366" s="70">
        <f t="shared" ref="G1366:I1367" si="408">G1367</f>
        <v>0</v>
      </c>
      <c r="H1366" s="70">
        <f t="shared" si="408"/>
        <v>0</v>
      </c>
      <c r="I1366" s="70">
        <f t="shared" si="408"/>
        <v>0</v>
      </c>
      <c r="J1366" s="1"/>
    </row>
    <row r="1367" spans="1:20" ht="34.5" hidden="1" customHeight="1">
      <c r="A1367" s="82" t="s">
        <v>35</v>
      </c>
      <c r="B1367" s="49">
        <v>795</v>
      </c>
      <c r="C1367" s="15" t="s">
        <v>171</v>
      </c>
      <c r="D1367" s="15" t="s">
        <v>27</v>
      </c>
      <c r="E1367" s="15" t="s">
        <v>789</v>
      </c>
      <c r="F1367" s="15" t="s">
        <v>346</v>
      </c>
      <c r="G1367" s="70">
        <f t="shared" si="408"/>
        <v>0</v>
      </c>
      <c r="H1367" s="70">
        <f t="shared" si="408"/>
        <v>0</v>
      </c>
      <c r="I1367" s="70">
        <f t="shared" si="408"/>
        <v>0</v>
      </c>
      <c r="J1367" s="1"/>
    </row>
    <row r="1368" spans="1:20" ht="34.5" hidden="1" customHeight="1">
      <c r="A1368" s="16" t="s">
        <v>37</v>
      </c>
      <c r="B1368" s="49">
        <v>795</v>
      </c>
      <c r="C1368" s="15" t="s">
        <v>171</v>
      </c>
      <c r="D1368" s="15" t="s">
        <v>27</v>
      </c>
      <c r="E1368" s="15" t="s">
        <v>789</v>
      </c>
      <c r="F1368" s="15" t="s">
        <v>348</v>
      </c>
      <c r="G1368" s="70"/>
      <c r="H1368" s="70"/>
      <c r="I1368" s="70"/>
      <c r="J1368" s="1"/>
    </row>
    <row r="1369" spans="1:20" ht="44.25" hidden="1" customHeight="1">
      <c r="A1369" s="82" t="s">
        <v>792</v>
      </c>
      <c r="B1369" s="49">
        <v>795</v>
      </c>
      <c r="C1369" s="15" t="s">
        <v>171</v>
      </c>
      <c r="D1369" s="15" t="s">
        <v>27</v>
      </c>
      <c r="E1369" s="15" t="s">
        <v>791</v>
      </c>
      <c r="F1369" s="15"/>
      <c r="G1369" s="70">
        <f t="shared" ref="G1369:I1370" si="409">G1370</f>
        <v>0</v>
      </c>
      <c r="H1369" s="70">
        <f t="shared" si="409"/>
        <v>0</v>
      </c>
      <c r="I1369" s="70">
        <f t="shared" si="409"/>
        <v>0</v>
      </c>
      <c r="J1369" s="1"/>
    </row>
    <row r="1370" spans="1:20" ht="34.5" hidden="1" customHeight="1">
      <c r="A1370" s="82" t="s">
        <v>35</v>
      </c>
      <c r="B1370" s="49">
        <v>795</v>
      </c>
      <c r="C1370" s="15" t="s">
        <v>171</v>
      </c>
      <c r="D1370" s="15" t="s">
        <v>27</v>
      </c>
      <c r="E1370" s="15" t="s">
        <v>791</v>
      </c>
      <c r="F1370" s="15" t="s">
        <v>346</v>
      </c>
      <c r="G1370" s="70">
        <f t="shared" si="409"/>
        <v>0</v>
      </c>
      <c r="H1370" s="70">
        <f t="shared" si="409"/>
        <v>0</v>
      </c>
      <c r="I1370" s="70">
        <f t="shared" si="409"/>
        <v>0</v>
      </c>
      <c r="J1370" s="1"/>
    </row>
    <row r="1371" spans="1:20" ht="34.5" hidden="1" customHeight="1">
      <c r="A1371" s="16" t="s">
        <v>37</v>
      </c>
      <c r="B1371" s="49">
        <v>795</v>
      </c>
      <c r="C1371" s="15" t="s">
        <v>171</v>
      </c>
      <c r="D1371" s="15" t="s">
        <v>27</v>
      </c>
      <c r="E1371" s="15" t="s">
        <v>791</v>
      </c>
      <c r="F1371" s="15" t="s">
        <v>348</v>
      </c>
      <c r="G1371" s="70">
        <f>'прил 5,'!G2180</f>
        <v>0</v>
      </c>
      <c r="H1371" s="70">
        <f>832780-832780</f>
        <v>0</v>
      </c>
      <c r="I1371" s="70">
        <v>0</v>
      </c>
      <c r="J1371" s="1"/>
    </row>
    <row r="1372" spans="1:20" ht="57" hidden="1" customHeight="1">
      <c r="A1372" s="82" t="s">
        <v>794</v>
      </c>
      <c r="B1372" s="49">
        <v>795</v>
      </c>
      <c r="C1372" s="15" t="s">
        <v>171</v>
      </c>
      <c r="D1372" s="15" t="s">
        <v>27</v>
      </c>
      <c r="E1372" s="15" t="s">
        <v>793</v>
      </c>
      <c r="F1372" s="15"/>
      <c r="G1372" s="70">
        <f t="shared" ref="G1372:I1373" si="410">G1373</f>
        <v>0</v>
      </c>
      <c r="H1372" s="70">
        <f t="shared" si="410"/>
        <v>0</v>
      </c>
      <c r="I1372" s="70">
        <f t="shared" si="410"/>
        <v>0</v>
      </c>
      <c r="J1372" s="1"/>
    </row>
    <row r="1373" spans="1:20" ht="34.5" hidden="1" customHeight="1">
      <c r="A1373" s="82" t="s">
        <v>35</v>
      </c>
      <c r="B1373" s="49">
        <v>795</v>
      </c>
      <c r="C1373" s="15" t="s">
        <v>171</v>
      </c>
      <c r="D1373" s="15" t="s">
        <v>27</v>
      </c>
      <c r="E1373" s="15" t="s">
        <v>793</v>
      </c>
      <c r="F1373" s="15" t="s">
        <v>346</v>
      </c>
      <c r="G1373" s="70">
        <f t="shared" si="410"/>
        <v>0</v>
      </c>
      <c r="H1373" s="70">
        <f t="shared" si="410"/>
        <v>0</v>
      </c>
      <c r="I1373" s="70">
        <f t="shared" si="410"/>
        <v>0</v>
      </c>
      <c r="J1373" s="1"/>
    </row>
    <row r="1374" spans="1:20" ht="34.5" hidden="1" customHeight="1">
      <c r="A1374" s="16" t="s">
        <v>37</v>
      </c>
      <c r="B1374" s="49">
        <v>795</v>
      </c>
      <c r="C1374" s="15" t="s">
        <v>171</v>
      </c>
      <c r="D1374" s="15" t="s">
        <v>27</v>
      </c>
      <c r="E1374" s="15" t="s">
        <v>793</v>
      </c>
      <c r="F1374" s="15" t="s">
        <v>348</v>
      </c>
      <c r="G1374" s="70"/>
      <c r="H1374" s="70"/>
      <c r="I1374" s="70"/>
      <c r="J1374" s="1"/>
    </row>
    <row r="1375" spans="1:20" s="18" customFormat="1" ht="63" hidden="1" customHeight="1">
      <c r="A1375" s="82" t="s">
        <v>80</v>
      </c>
      <c r="B1375" s="49">
        <v>793</v>
      </c>
      <c r="C1375" s="15" t="s">
        <v>171</v>
      </c>
      <c r="D1375" s="15" t="s">
        <v>18</v>
      </c>
      <c r="E1375" s="15" t="s">
        <v>79</v>
      </c>
      <c r="F1375" s="15"/>
      <c r="G1375" s="70">
        <f t="shared" ref="G1375:I1376" si="411">G1376</f>
        <v>0</v>
      </c>
      <c r="H1375" s="70">
        <f t="shared" si="411"/>
        <v>0</v>
      </c>
      <c r="I1375" s="70">
        <f t="shared" si="411"/>
        <v>0</v>
      </c>
      <c r="P1375" s="17"/>
      <c r="Q1375" s="17"/>
      <c r="R1375" s="17"/>
      <c r="S1375" s="17"/>
      <c r="T1375" s="17"/>
    </row>
    <row r="1376" spans="1:20" ht="30.75" hidden="1" customHeight="1">
      <c r="A1376" s="16" t="s">
        <v>35</v>
      </c>
      <c r="B1376" s="49">
        <v>793</v>
      </c>
      <c r="C1376" s="15" t="s">
        <v>171</v>
      </c>
      <c r="D1376" s="15" t="s">
        <v>18</v>
      </c>
      <c r="E1376" s="15" t="s">
        <v>79</v>
      </c>
      <c r="F1376" s="15" t="s">
        <v>36</v>
      </c>
      <c r="G1376" s="70">
        <f t="shared" si="411"/>
        <v>0</v>
      </c>
      <c r="H1376" s="70">
        <f t="shared" si="411"/>
        <v>0</v>
      </c>
      <c r="I1376" s="70">
        <f t="shared" si="411"/>
        <v>0</v>
      </c>
      <c r="J1376" s="1"/>
    </row>
    <row r="1377" spans="1:20" s="18" customFormat="1" ht="34.5" hidden="1" customHeight="1">
      <c r="A1377" s="16" t="s">
        <v>37</v>
      </c>
      <c r="B1377" s="49">
        <v>793</v>
      </c>
      <c r="C1377" s="15" t="s">
        <v>171</v>
      </c>
      <c r="D1377" s="15" t="s">
        <v>18</v>
      </c>
      <c r="E1377" s="15" t="s">
        <v>79</v>
      </c>
      <c r="F1377" s="15" t="s">
        <v>38</v>
      </c>
      <c r="G1377" s="70"/>
      <c r="H1377" s="70"/>
      <c r="I1377" s="70"/>
      <c r="P1377" s="17"/>
      <c r="Q1377" s="17"/>
      <c r="R1377" s="17"/>
      <c r="S1377" s="17"/>
      <c r="T1377" s="17"/>
    </row>
    <row r="1378" spans="1:20" s="18" customFormat="1" ht="20.25" hidden="1" customHeight="1">
      <c r="A1378" s="16" t="s">
        <v>82</v>
      </c>
      <c r="B1378" s="49">
        <v>793</v>
      </c>
      <c r="C1378" s="15" t="s">
        <v>171</v>
      </c>
      <c r="D1378" s="15" t="s">
        <v>18</v>
      </c>
      <c r="E1378" s="15" t="s">
        <v>81</v>
      </c>
      <c r="F1378" s="15"/>
      <c r="G1378" s="70">
        <f t="shared" ref="G1378:I1379" si="412">G1379</f>
        <v>0</v>
      </c>
      <c r="H1378" s="70">
        <f t="shared" si="412"/>
        <v>0</v>
      </c>
      <c r="I1378" s="70">
        <f t="shared" si="412"/>
        <v>0</v>
      </c>
      <c r="P1378" s="17"/>
      <c r="Q1378" s="17"/>
      <c r="R1378" s="17"/>
      <c r="S1378" s="17"/>
      <c r="T1378" s="17"/>
    </row>
    <row r="1379" spans="1:20" ht="30.75" hidden="1" customHeight="1">
      <c r="A1379" s="16" t="s">
        <v>35</v>
      </c>
      <c r="B1379" s="49">
        <v>793</v>
      </c>
      <c r="C1379" s="15" t="s">
        <v>171</v>
      </c>
      <c r="D1379" s="15" t="s">
        <v>18</v>
      </c>
      <c r="E1379" s="15" t="s">
        <v>81</v>
      </c>
      <c r="F1379" s="15" t="s">
        <v>36</v>
      </c>
      <c r="G1379" s="70">
        <f t="shared" si="412"/>
        <v>0</v>
      </c>
      <c r="H1379" s="70">
        <f t="shared" si="412"/>
        <v>0</v>
      </c>
      <c r="I1379" s="70">
        <f t="shared" si="412"/>
        <v>0</v>
      </c>
      <c r="J1379" s="1"/>
    </row>
    <row r="1380" spans="1:20" s="18" customFormat="1" ht="34.5" hidden="1" customHeight="1">
      <c r="A1380" s="16" t="s">
        <v>37</v>
      </c>
      <c r="B1380" s="49">
        <v>793</v>
      </c>
      <c r="C1380" s="15" t="s">
        <v>171</v>
      </c>
      <c r="D1380" s="15" t="s">
        <v>18</v>
      </c>
      <c r="E1380" s="15" t="s">
        <v>81</v>
      </c>
      <c r="F1380" s="15" t="s">
        <v>38</v>
      </c>
      <c r="G1380" s="70"/>
      <c r="H1380" s="70"/>
      <c r="I1380" s="70"/>
      <c r="P1380" s="17"/>
      <c r="Q1380" s="17"/>
      <c r="R1380" s="17"/>
      <c r="S1380" s="17"/>
      <c r="T1380" s="17"/>
    </row>
    <row r="1381" spans="1:20" s="18" customFormat="1" ht="20.25" hidden="1" customHeight="1">
      <c r="A1381" s="16" t="s">
        <v>84</v>
      </c>
      <c r="B1381" s="49">
        <v>793</v>
      </c>
      <c r="C1381" s="15" t="s">
        <v>171</v>
      </c>
      <c r="D1381" s="15" t="s">
        <v>18</v>
      </c>
      <c r="E1381" s="15" t="s">
        <v>83</v>
      </c>
      <c r="F1381" s="15"/>
      <c r="G1381" s="70">
        <f t="shared" ref="G1381:I1382" si="413">G1382</f>
        <v>0</v>
      </c>
      <c r="H1381" s="70">
        <f t="shared" si="413"/>
        <v>0</v>
      </c>
      <c r="I1381" s="70">
        <f t="shared" si="413"/>
        <v>0</v>
      </c>
      <c r="P1381" s="17"/>
      <c r="Q1381" s="17"/>
      <c r="R1381" s="17"/>
      <c r="S1381" s="17"/>
      <c r="T1381" s="17"/>
    </row>
    <row r="1382" spans="1:20" ht="30.75" hidden="1" customHeight="1">
      <c r="A1382" s="16" t="s">
        <v>35</v>
      </c>
      <c r="B1382" s="49">
        <v>793</v>
      </c>
      <c r="C1382" s="15" t="s">
        <v>171</v>
      </c>
      <c r="D1382" s="15" t="s">
        <v>18</v>
      </c>
      <c r="E1382" s="15" t="s">
        <v>83</v>
      </c>
      <c r="F1382" s="15" t="s">
        <v>36</v>
      </c>
      <c r="G1382" s="70">
        <f t="shared" si="413"/>
        <v>0</v>
      </c>
      <c r="H1382" s="70">
        <f t="shared" si="413"/>
        <v>0</v>
      </c>
      <c r="I1382" s="70">
        <f t="shared" si="413"/>
        <v>0</v>
      </c>
      <c r="J1382" s="1"/>
    </row>
    <row r="1383" spans="1:20" s="18" customFormat="1" ht="34.5" hidden="1" customHeight="1">
      <c r="A1383" s="16" t="s">
        <v>37</v>
      </c>
      <c r="B1383" s="49">
        <v>793</v>
      </c>
      <c r="C1383" s="15" t="s">
        <v>171</v>
      </c>
      <c r="D1383" s="15" t="s">
        <v>18</v>
      </c>
      <c r="E1383" s="15" t="s">
        <v>83</v>
      </c>
      <c r="F1383" s="15" t="s">
        <v>38</v>
      </c>
      <c r="G1383" s="70"/>
      <c r="H1383" s="70"/>
      <c r="I1383" s="70"/>
      <c r="P1383" s="17"/>
      <c r="Q1383" s="17"/>
      <c r="R1383" s="17"/>
      <c r="S1383" s="17"/>
      <c r="T1383" s="17"/>
    </row>
    <row r="1384" spans="1:20" ht="73.5" hidden="1" customHeight="1">
      <c r="A1384" s="37" t="s">
        <v>692</v>
      </c>
      <c r="B1384" s="49">
        <v>793</v>
      </c>
      <c r="C1384" s="15" t="s">
        <v>171</v>
      </c>
      <c r="D1384" s="15" t="s">
        <v>171</v>
      </c>
      <c r="E1384" s="15" t="s">
        <v>699</v>
      </c>
      <c r="F1384" s="15"/>
      <c r="G1384" s="70">
        <f>G1385</f>
        <v>0</v>
      </c>
      <c r="H1384" s="8">
        <v>0</v>
      </c>
      <c r="I1384" s="8">
        <v>0</v>
      </c>
      <c r="J1384" s="178"/>
      <c r="K1384" s="185"/>
      <c r="L1384" s="185"/>
      <c r="M1384" s="185"/>
      <c r="N1384" s="185"/>
      <c r="O1384" s="185"/>
      <c r="P1384" s="185"/>
      <c r="Q1384" s="185"/>
      <c r="R1384" s="185"/>
      <c r="S1384" s="1"/>
      <c r="T1384" s="1"/>
    </row>
    <row r="1385" spans="1:20" ht="21" hidden="1" customHeight="1">
      <c r="A1385" s="82" t="s">
        <v>155</v>
      </c>
      <c r="B1385" s="49">
        <v>793</v>
      </c>
      <c r="C1385" s="15" t="s">
        <v>171</v>
      </c>
      <c r="D1385" s="15" t="s">
        <v>171</v>
      </c>
      <c r="E1385" s="15" t="s">
        <v>699</v>
      </c>
      <c r="F1385" s="15" t="s">
        <v>156</v>
      </c>
      <c r="G1385" s="70">
        <f>G1386</f>
        <v>0</v>
      </c>
      <c r="H1385" s="8">
        <v>0</v>
      </c>
      <c r="I1385" s="8">
        <v>0</v>
      </c>
      <c r="J1385" s="178"/>
      <c r="K1385" s="185"/>
      <c r="L1385" s="185"/>
      <c r="M1385" s="185"/>
      <c r="N1385" s="185"/>
      <c r="O1385" s="185"/>
      <c r="P1385" s="185"/>
      <c r="Q1385" s="185"/>
      <c r="R1385" s="185"/>
      <c r="S1385" s="1"/>
      <c r="T1385" s="1"/>
    </row>
    <row r="1386" spans="1:20" ht="20.25" hidden="1" customHeight="1">
      <c r="A1386" s="82" t="s">
        <v>176</v>
      </c>
      <c r="B1386" s="49">
        <v>793</v>
      </c>
      <c r="C1386" s="15" t="s">
        <v>171</v>
      </c>
      <c r="D1386" s="15" t="s">
        <v>171</v>
      </c>
      <c r="E1386" s="15" t="s">
        <v>699</v>
      </c>
      <c r="F1386" s="15" t="s">
        <v>177</v>
      </c>
      <c r="G1386" s="87">
        <f>'прил 5,'!G1801</f>
        <v>0</v>
      </c>
      <c r="H1386" s="8">
        <v>0</v>
      </c>
      <c r="I1386" s="8">
        <v>0</v>
      </c>
      <c r="J1386" s="178"/>
      <c r="K1386" s="185"/>
      <c r="L1386" s="185"/>
      <c r="M1386" s="185"/>
      <c r="N1386" s="185"/>
      <c r="O1386" s="185"/>
      <c r="P1386" s="185"/>
      <c r="Q1386" s="185"/>
      <c r="R1386" s="185"/>
      <c r="S1386" s="1"/>
      <c r="T1386" s="1"/>
    </row>
    <row r="1387" spans="1:20" ht="25.5" hidden="1" customHeight="1">
      <c r="A1387" s="37" t="s">
        <v>610</v>
      </c>
      <c r="B1387" s="49">
        <v>793</v>
      </c>
      <c r="C1387" s="15" t="s">
        <v>171</v>
      </c>
      <c r="D1387" s="15" t="s">
        <v>171</v>
      </c>
      <c r="E1387" s="15" t="s">
        <v>607</v>
      </c>
      <c r="F1387" s="15"/>
      <c r="G1387" s="87">
        <f>G1388</f>
        <v>0</v>
      </c>
      <c r="H1387" s="8">
        <v>0</v>
      </c>
      <c r="I1387" s="8">
        <v>0</v>
      </c>
      <c r="J1387" s="178"/>
      <c r="K1387" s="185"/>
      <c r="L1387" s="185"/>
      <c r="M1387" s="185"/>
      <c r="N1387" s="185"/>
      <c r="O1387" s="185"/>
      <c r="P1387" s="185"/>
      <c r="Q1387" s="185"/>
      <c r="R1387" s="185"/>
      <c r="S1387" s="1"/>
      <c r="T1387" s="1"/>
    </row>
    <row r="1388" spans="1:20" ht="39.75" hidden="1" customHeight="1">
      <c r="A1388" s="37" t="s">
        <v>609</v>
      </c>
      <c r="B1388" s="49">
        <v>793</v>
      </c>
      <c r="C1388" s="15" t="s">
        <v>171</v>
      </c>
      <c r="D1388" s="15" t="s">
        <v>171</v>
      </c>
      <c r="E1388" s="15" t="s">
        <v>608</v>
      </c>
      <c r="F1388" s="15"/>
      <c r="G1388" s="87">
        <f>G1389</f>
        <v>0</v>
      </c>
      <c r="H1388" s="8">
        <v>0</v>
      </c>
      <c r="I1388" s="8">
        <v>0</v>
      </c>
      <c r="J1388" s="178"/>
      <c r="K1388" s="185"/>
      <c r="L1388" s="185"/>
      <c r="M1388" s="185"/>
      <c r="N1388" s="185"/>
      <c r="O1388" s="185"/>
      <c r="P1388" s="185"/>
      <c r="Q1388" s="185"/>
      <c r="R1388" s="185"/>
      <c r="S1388" s="1"/>
      <c r="T1388" s="1"/>
    </row>
    <row r="1389" spans="1:20" ht="30.75" hidden="1" customHeight="1">
      <c r="A1389" s="16" t="s">
        <v>95</v>
      </c>
      <c r="B1389" s="49">
        <v>793</v>
      </c>
      <c r="C1389" s="15" t="s">
        <v>171</v>
      </c>
      <c r="D1389" s="15" t="s">
        <v>171</v>
      </c>
      <c r="E1389" s="15" t="s">
        <v>608</v>
      </c>
      <c r="F1389" s="15" t="s">
        <v>346</v>
      </c>
      <c r="G1389" s="87">
        <f>G1390</f>
        <v>0</v>
      </c>
      <c r="H1389" s="8">
        <v>0</v>
      </c>
      <c r="I1389" s="8">
        <v>0</v>
      </c>
      <c r="J1389" s="178"/>
      <c r="K1389" s="185"/>
      <c r="L1389" s="185"/>
      <c r="M1389" s="185"/>
      <c r="N1389" s="185"/>
      <c r="O1389" s="185"/>
      <c r="P1389" s="185"/>
      <c r="Q1389" s="185"/>
      <c r="R1389" s="185"/>
      <c r="S1389" s="1"/>
      <c r="T1389" s="1"/>
    </row>
    <row r="1390" spans="1:20" ht="30.75" hidden="1" customHeight="1">
      <c r="A1390" s="16" t="s">
        <v>347</v>
      </c>
      <c r="B1390" s="49">
        <v>793</v>
      </c>
      <c r="C1390" s="15" t="s">
        <v>171</v>
      </c>
      <c r="D1390" s="15" t="s">
        <v>171</v>
      </c>
      <c r="E1390" s="15" t="s">
        <v>608</v>
      </c>
      <c r="F1390" s="15" t="s">
        <v>348</v>
      </c>
      <c r="G1390" s="87"/>
      <c r="H1390" s="8">
        <v>0</v>
      </c>
      <c r="I1390" s="8">
        <v>0</v>
      </c>
      <c r="J1390" s="178"/>
      <c r="K1390" s="185"/>
      <c r="L1390" s="185"/>
      <c r="M1390" s="185"/>
      <c r="N1390" s="185"/>
      <c r="O1390" s="185"/>
      <c r="P1390" s="185"/>
      <c r="Q1390" s="185"/>
      <c r="R1390" s="185"/>
      <c r="S1390" s="1"/>
      <c r="T1390" s="1"/>
    </row>
    <row r="1391" spans="1:20" ht="55.5" hidden="1" customHeight="1">
      <c r="A1391" s="139" t="s">
        <v>716</v>
      </c>
      <c r="B1391" s="49">
        <v>793</v>
      </c>
      <c r="C1391" s="15" t="s">
        <v>171</v>
      </c>
      <c r="D1391" s="15" t="s">
        <v>171</v>
      </c>
      <c r="E1391" s="15" t="s">
        <v>700</v>
      </c>
      <c r="F1391" s="15"/>
      <c r="G1391" s="87">
        <f>G1392+G1394</f>
        <v>0</v>
      </c>
      <c r="H1391" s="70">
        <f t="shared" ref="H1391:I1391" si="414">H1392+H1394</f>
        <v>0</v>
      </c>
      <c r="I1391" s="70">
        <f t="shared" si="414"/>
        <v>0</v>
      </c>
      <c r="J1391" s="177"/>
      <c r="K1391" s="185"/>
      <c r="L1391" s="185"/>
      <c r="M1391" s="185"/>
      <c r="N1391" s="185"/>
      <c r="O1391" s="185"/>
      <c r="P1391" s="185"/>
      <c r="Q1391" s="185"/>
      <c r="R1391" s="185"/>
      <c r="S1391" s="1"/>
      <c r="T1391" s="1"/>
    </row>
    <row r="1392" spans="1:20" ht="27" hidden="1" customHeight="1">
      <c r="A1392" s="16" t="s">
        <v>95</v>
      </c>
      <c r="B1392" s="49">
        <v>793</v>
      </c>
      <c r="C1392" s="15" t="s">
        <v>171</v>
      </c>
      <c r="D1392" s="15" t="s">
        <v>171</v>
      </c>
      <c r="E1392" s="15" t="s">
        <v>593</v>
      </c>
      <c r="F1392" s="15" t="s">
        <v>346</v>
      </c>
      <c r="G1392" s="87">
        <f>G1393</f>
        <v>0</v>
      </c>
      <c r="H1392" s="8">
        <f>H1393</f>
        <v>0</v>
      </c>
      <c r="I1392" s="8">
        <v>0</v>
      </c>
      <c r="J1392" s="178"/>
      <c r="K1392" s="185"/>
      <c r="L1392" s="185"/>
      <c r="M1392" s="185"/>
      <c r="N1392" s="185"/>
      <c r="O1392" s="185"/>
      <c r="P1392" s="185"/>
      <c r="Q1392" s="185"/>
      <c r="R1392" s="185"/>
      <c r="S1392" s="1"/>
      <c r="T1392" s="1"/>
    </row>
    <row r="1393" spans="1:20" ht="18.75" hidden="1" customHeight="1">
      <c r="A1393" s="82" t="s">
        <v>347</v>
      </c>
      <c r="B1393" s="49">
        <v>793</v>
      </c>
      <c r="C1393" s="15" t="s">
        <v>171</v>
      </c>
      <c r="D1393" s="15" t="s">
        <v>171</v>
      </c>
      <c r="E1393" s="15" t="s">
        <v>593</v>
      </c>
      <c r="F1393" s="15" t="s">
        <v>348</v>
      </c>
      <c r="G1393" s="87"/>
      <c r="H1393" s="8"/>
      <c r="I1393" s="8">
        <v>0</v>
      </c>
      <c r="J1393" s="178"/>
      <c r="K1393" s="185"/>
      <c r="L1393" s="185"/>
      <c r="M1393" s="185"/>
      <c r="N1393" s="185"/>
      <c r="O1393" s="185"/>
      <c r="P1393" s="185"/>
      <c r="Q1393" s="185"/>
      <c r="R1393" s="185"/>
      <c r="S1393" s="1"/>
      <c r="T1393" s="1"/>
    </row>
    <row r="1394" spans="1:20" ht="39.75" hidden="1" customHeight="1">
      <c r="A1394" s="82" t="s">
        <v>35</v>
      </c>
      <c r="B1394" s="49">
        <v>793</v>
      </c>
      <c r="C1394" s="15" t="s">
        <v>171</v>
      </c>
      <c r="D1394" s="15" t="s">
        <v>171</v>
      </c>
      <c r="E1394" s="15" t="s">
        <v>701</v>
      </c>
      <c r="F1394" s="15" t="s">
        <v>346</v>
      </c>
      <c r="G1394" s="87">
        <f>G1395</f>
        <v>0</v>
      </c>
      <c r="H1394" s="8"/>
      <c r="I1394" s="8"/>
      <c r="J1394" s="178"/>
      <c r="K1394" s="185"/>
      <c r="L1394" s="185"/>
      <c r="M1394" s="185"/>
      <c r="N1394" s="185"/>
      <c r="O1394" s="185"/>
      <c r="P1394" s="185"/>
      <c r="Q1394" s="185"/>
      <c r="R1394" s="185"/>
      <c r="S1394" s="1"/>
      <c r="T1394" s="1"/>
    </row>
    <row r="1395" spans="1:20" ht="39" hidden="1" customHeight="1">
      <c r="A1395" s="16" t="s">
        <v>37</v>
      </c>
      <c r="B1395" s="49">
        <v>793</v>
      </c>
      <c r="C1395" s="15" t="s">
        <v>171</v>
      </c>
      <c r="D1395" s="15" t="s">
        <v>171</v>
      </c>
      <c r="E1395" s="15" t="s">
        <v>700</v>
      </c>
      <c r="F1395" s="15" t="s">
        <v>348</v>
      </c>
      <c r="G1395" s="87">
        <f>358104.72+400000-758104.72</f>
        <v>0</v>
      </c>
      <c r="H1395" s="8"/>
      <c r="I1395" s="8"/>
      <c r="J1395" s="178"/>
      <c r="K1395" s="185"/>
      <c r="L1395" s="185"/>
      <c r="M1395" s="185"/>
      <c r="N1395" s="185"/>
      <c r="O1395" s="185"/>
      <c r="P1395" s="185"/>
      <c r="Q1395" s="185"/>
      <c r="R1395" s="185"/>
      <c r="S1395" s="1"/>
      <c r="T1395" s="1"/>
    </row>
    <row r="1396" spans="1:20" ht="57" hidden="1" customHeight="1">
      <c r="A1396" s="37" t="s">
        <v>716</v>
      </c>
      <c r="B1396" s="49">
        <v>793</v>
      </c>
      <c r="C1396" s="15" t="s">
        <v>171</v>
      </c>
      <c r="D1396" s="15" t="s">
        <v>171</v>
      </c>
      <c r="E1396" s="15" t="s">
        <v>593</v>
      </c>
      <c r="F1396" s="15"/>
      <c r="G1396" s="87">
        <f>G1397+G1399</f>
        <v>0</v>
      </c>
      <c r="H1396" s="70">
        <f t="shared" ref="H1396:I1396" si="415">H1397+H1399</f>
        <v>0</v>
      </c>
      <c r="I1396" s="70">
        <f t="shared" si="415"/>
        <v>0</v>
      </c>
      <c r="J1396" s="177"/>
      <c r="K1396" s="185"/>
      <c r="L1396" s="185"/>
      <c r="M1396" s="185"/>
      <c r="N1396" s="185"/>
      <c r="O1396" s="185"/>
      <c r="P1396" s="185"/>
      <c r="Q1396" s="185"/>
      <c r="R1396" s="185"/>
      <c r="S1396" s="1"/>
      <c r="T1396" s="1"/>
    </row>
    <row r="1397" spans="1:20" ht="27" hidden="1" customHeight="1">
      <c r="A1397" s="16" t="s">
        <v>95</v>
      </c>
      <c r="B1397" s="49">
        <v>793</v>
      </c>
      <c r="C1397" s="15" t="s">
        <v>171</v>
      </c>
      <c r="D1397" s="15" t="s">
        <v>171</v>
      </c>
      <c r="E1397" s="15" t="s">
        <v>593</v>
      </c>
      <c r="F1397" s="15" t="s">
        <v>346</v>
      </c>
      <c r="G1397" s="87">
        <f>G1398</f>
        <v>0</v>
      </c>
      <c r="H1397" s="8">
        <f>H1398</f>
        <v>0</v>
      </c>
      <c r="I1397" s="8">
        <v>0</v>
      </c>
      <c r="J1397" s="178"/>
      <c r="K1397" s="185"/>
      <c r="L1397" s="185"/>
      <c r="M1397" s="185"/>
      <c r="N1397" s="185"/>
      <c r="O1397" s="185"/>
      <c r="P1397" s="185"/>
      <c r="Q1397" s="185"/>
      <c r="R1397" s="185"/>
      <c r="S1397" s="1"/>
      <c r="T1397" s="1"/>
    </row>
    <row r="1398" spans="1:20" ht="18.75" hidden="1" customHeight="1">
      <c r="A1398" s="82" t="s">
        <v>347</v>
      </c>
      <c r="B1398" s="49">
        <v>793</v>
      </c>
      <c r="C1398" s="15" t="s">
        <v>171</v>
      </c>
      <c r="D1398" s="15" t="s">
        <v>171</v>
      </c>
      <c r="E1398" s="15" t="s">
        <v>593</v>
      </c>
      <c r="F1398" s="15" t="s">
        <v>348</v>
      </c>
      <c r="G1398" s="87"/>
      <c r="H1398" s="8"/>
      <c r="I1398" s="8">
        <v>0</v>
      </c>
      <c r="J1398" s="178"/>
      <c r="K1398" s="185"/>
      <c r="L1398" s="185"/>
      <c r="M1398" s="185"/>
      <c r="N1398" s="185"/>
      <c r="O1398" s="185"/>
      <c r="P1398" s="185"/>
      <c r="Q1398" s="185"/>
      <c r="R1398" s="185"/>
      <c r="S1398" s="1"/>
      <c r="T1398" s="1"/>
    </row>
    <row r="1399" spans="1:20" ht="30" hidden="1" customHeight="1">
      <c r="A1399" s="82" t="s">
        <v>35</v>
      </c>
      <c r="B1399" s="49">
        <v>793</v>
      </c>
      <c r="C1399" s="15" t="s">
        <v>171</v>
      </c>
      <c r="D1399" s="15" t="s">
        <v>171</v>
      </c>
      <c r="E1399" s="15" t="s">
        <v>593</v>
      </c>
      <c r="F1399" s="15" t="s">
        <v>346</v>
      </c>
      <c r="G1399" s="87">
        <f>G1400</f>
        <v>0</v>
      </c>
      <c r="H1399" s="8">
        <v>0</v>
      </c>
      <c r="I1399" s="8">
        <v>0</v>
      </c>
      <c r="J1399" s="178"/>
      <c r="K1399" s="185"/>
      <c r="L1399" s="185"/>
      <c r="M1399" s="185"/>
      <c r="N1399" s="185"/>
      <c r="O1399" s="185"/>
      <c r="P1399" s="185"/>
      <c r="Q1399" s="185"/>
      <c r="R1399" s="185"/>
      <c r="S1399" s="1"/>
      <c r="T1399" s="1"/>
    </row>
    <row r="1400" spans="1:20" ht="30.75" hidden="1" customHeight="1">
      <c r="A1400" s="16" t="s">
        <v>37</v>
      </c>
      <c r="B1400" s="49">
        <v>793</v>
      </c>
      <c r="C1400" s="15" t="s">
        <v>171</v>
      </c>
      <c r="D1400" s="15" t="s">
        <v>171</v>
      </c>
      <c r="E1400" s="15" t="s">
        <v>593</v>
      </c>
      <c r="F1400" s="15" t="s">
        <v>348</v>
      </c>
      <c r="G1400" s="87"/>
      <c r="H1400" s="8"/>
      <c r="I1400" s="8"/>
      <c r="J1400" s="178"/>
      <c r="K1400" s="185"/>
      <c r="L1400" s="185"/>
      <c r="M1400" s="185"/>
      <c r="N1400" s="185"/>
      <c r="O1400" s="185"/>
      <c r="P1400" s="185"/>
      <c r="Q1400" s="185"/>
      <c r="R1400" s="185"/>
      <c r="S1400" s="1"/>
      <c r="T1400" s="1"/>
    </row>
    <row r="1401" spans="1:20" s="3" customFormat="1" ht="33.75" hidden="1" customHeight="1">
      <c r="A1401" s="16" t="s">
        <v>493</v>
      </c>
      <c r="B1401" s="49">
        <v>793</v>
      </c>
      <c r="C1401" s="15" t="s">
        <v>171</v>
      </c>
      <c r="D1401" s="15" t="s">
        <v>171</v>
      </c>
      <c r="E1401" s="15" t="s">
        <v>494</v>
      </c>
      <c r="F1401" s="15"/>
      <c r="G1401" s="87">
        <f>G1402</f>
        <v>0</v>
      </c>
      <c r="H1401" s="8">
        <v>0</v>
      </c>
      <c r="I1401" s="8">
        <v>0</v>
      </c>
      <c r="J1401" s="178"/>
      <c r="K1401" s="198"/>
      <c r="L1401" s="198"/>
      <c r="M1401" s="198"/>
      <c r="N1401" s="198"/>
      <c r="O1401" s="198"/>
      <c r="P1401" s="198"/>
      <c r="Q1401" s="198"/>
      <c r="R1401" s="198"/>
    </row>
    <row r="1402" spans="1:20" s="3" customFormat="1" ht="38.25" hidden="1" customHeight="1">
      <c r="A1402" s="16" t="s">
        <v>35</v>
      </c>
      <c r="B1402" s="49">
        <v>793</v>
      </c>
      <c r="C1402" s="15" t="s">
        <v>171</v>
      </c>
      <c r="D1402" s="15" t="s">
        <v>171</v>
      </c>
      <c r="E1402" s="15" t="s">
        <v>494</v>
      </c>
      <c r="F1402" s="15" t="s">
        <v>36</v>
      </c>
      <c r="G1402" s="70">
        <f>G1403</f>
        <v>0</v>
      </c>
      <c r="H1402" s="8">
        <v>0</v>
      </c>
      <c r="I1402" s="8">
        <v>0</v>
      </c>
      <c r="J1402" s="178"/>
      <c r="K1402" s="198"/>
      <c r="L1402" s="198"/>
      <c r="M1402" s="198"/>
      <c r="N1402" s="198"/>
      <c r="O1402" s="198"/>
      <c r="P1402" s="198"/>
      <c r="Q1402" s="198"/>
      <c r="R1402" s="198"/>
    </row>
    <row r="1403" spans="1:20" s="3" customFormat="1" ht="38.25" hidden="1" customHeight="1">
      <c r="A1403" s="16" t="s">
        <v>37</v>
      </c>
      <c r="B1403" s="49">
        <v>793</v>
      </c>
      <c r="C1403" s="15" t="s">
        <v>171</v>
      </c>
      <c r="D1403" s="15" t="s">
        <v>171</v>
      </c>
      <c r="E1403" s="15" t="s">
        <v>494</v>
      </c>
      <c r="F1403" s="15" t="s">
        <v>38</v>
      </c>
      <c r="G1403" s="70"/>
      <c r="H1403" s="8">
        <v>0</v>
      </c>
      <c r="I1403" s="8">
        <v>0</v>
      </c>
      <c r="J1403" s="178"/>
      <c r="K1403" s="198"/>
      <c r="L1403" s="198"/>
      <c r="M1403" s="198"/>
      <c r="N1403" s="198"/>
      <c r="O1403" s="198"/>
      <c r="P1403" s="198"/>
      <c r="Q1403" s="198"/>
      <c r="R1403" s="198"/>
    </row>
    <row r="1404" spans="1:20" ht="85.5" hidden="1" customHeight="1">
      <c r="A1404" s="37" t="s">
        <v>800</v>
      </c>
      <c r="B1404" s="49">
        <v>793</v>
      </c>
      <c r="C1404" s="15" t="s">
        <v>171</v>
      </c>
      <c r="D1404" s="15" t="s">
        <v>171</v>
      </c>
      <c r="E1404" s="15" t="s">
        <v>698</v>
      </c>
      <c r="F1404" s="15"/>
      <c r="G1404" s="70">
        <f>G1405</f>
        <v>0</v>
      </c>
      <c r="H1404" s="8">
        <v>0</v>
      </c>
      <c r="I1404" s="8">
        <v>0</v>
      </c>
      <c r="J1404" s="178"/>
      <c r="K1404" s="185"/>
      <c r="L1404" s="185"/>
      <c r="M1404" s="185"/>
      <c r="N1404" s="185"/>
      <c r="O1404" s="185"/>
      <c r="P1404" s="185"/>
      <c r="Q1404" s="185"/>
      <c r="R1404" s="185"/>
      <c r="S1404" s="1"/>
      <c r="T1404" s="1"/>
    </row>
    <row r="1405" spans="1:20" ht="21" hidden="1" customHeight="1">
      <c r="A1405" s="82" t="s">
        <v>155</v>
      </c>
      <c r="B1405" s="49">
        <v>793</v>
      </c>
      <c r="C1405" s="15" t="s">
        <v>171</v>
      </c>
      <c r="D1405" s="15" t="s">
        <v>171</v>
      </c>
      <c r="E1405" s="15" t="s">
        <v>698</v>
      </c>
      <c r="F1405" s="15" t="s">
        <v>156</v>
      </c>
      <c r="G1405" s="70">
        <f>G1406</f>
        <v>0</v>
      </c>
      <c r="H1405" s="8">
        <v>0</v>
      </c>
      <c r="I1405" s="8">
        <v>0</v>
      </c>
      <c r="J1405" s="178"/>
      <c r="K1405" s="185"/>
      <c r="L1405" s="185"/>
      <c r="M1405" s="185"/>
      <c r="N1405" s="185"/>
      <c r="O1405" s="185"/>
      <c r="P1405" s="185"/>
      <c r="Q1405" s="185"/>
      <c r="R1405" s="185"/>
      <c r="S1405" s="1"/>
      <c r="T1405" s="1"/>
    </row>
    <row r="1406" spans="1:20" ht="20.25" hidden="1" customHeight="1">
      <c r="A1406" s="82" t="s">
        <v>176</v>
      </c>
      <c r="B1406" s="49">
        <v>793</v>
      </c>
      <c r="C1406" s="15" t="s">
        <v>171</v>
      </c>
      <c r="D1406" s="15" t="s">
        <v>171</v>
      </c>
      <c r="E1406" s="15" t="s">
        <v>698</v>
      </c>
      <c r="F1406" s="15" t="s">
        <v>177</v>
      </c>
      <c r="G1406" s="87">
        <f>'прил 5,'!G1824</f>
        <v>0</v>
      </c>
      <c r="H1406" s="8">
        <v>0</v>
      </c>
      <c r="I1406" s="8">
        <v>0</v>
      </c>
      <c r="J1406" s="178"/>
      <c r="K1406" s="185"/>
      <c r="L1406" s="185"/>
      <c r="M1406" s="185"/>
      <c r="N1406" s="185"/>
      <c r="O1406" s="185"/>
      <c r="P1406" s="185"/>
      <c r="Q1406" s="185"/>
      <c r="R1406" s="185"/>
      <c r="S1406" s="1"/>
      <c r="T1406" s="1"/>
    </row>
    <row r="1407" spans="1:20" ht="67.5" hidden="1" customHeight="1">
      <c r="A1407" s="37" t="s">
        <v>970</v>
      </c>
      <c r="B1407" s="49">
        <v>793</v>
      </c>
      <c r="C1407" s="15" t="s">
        <v>171</v>
      </c>
      <c r="D1407" s="15" t="s">
        <v>171</v>
      </c>
      <c r="E1407" s="15" t="s">
        <v>593</v>
      </c>
      <c r="F1407" s="15"/>
      <c r="G1407" s="70">
        <f>G1408</f>
        <v>0</v>
      </c>
      <c r="H1407" s="8">
        <v>0</v>
      </c>
      <c r="I1407" s="8">
        <v>0</v>
      </c>
      <c r="J1407" s="178"/>
      <c r="K1407" s="185"/>
      <c r="L1407" s="185"/>
      <c r="M1407" s="185"/>
      <c r="N1407" s="185"/>
      <c r="O1407" s="185"/>
      <c r="P1407" s="185"/>
      <c r="Q1407" s="185"/>
      <c r="R1407" s="185"/>
      <c r="S1407" s="1"/>
      <c r="T1407" s="1"/>
    </row>
    <row r="1408" spans="1:20" ht="44.25" hidden="1" customHeight="1">
      <c r="A1408" s="82" t="s">
        <v>95</v>
      </c>
      <c r="B1408" s="49">
        <v>793</v>
      </c>
      <c r="C1408" s="15" t="s">
        <v>171</v>
      </c>
      <c r="D1408" s="15" t="s">
        <v>171</v>
      </c>
      <c r="E1408" s="15" t="s">
        <v>593</v>
      </c>
      <c r="F1408" s="15" t="s">
        <v>346</v>
      </c>
      <c r="G1408" s="70">
        <f>G1409</f>
        <v>0</v>
      </c>
      <c r="H1408" s="8">
        <v>0</v>
      </c>
      <c r="I1408" s="8">
        <v>0</v>
      </c>
      <c r="J1408" s="178"/>
      <c r="K1408" s="185"/>
      <c r="L1408" s="185"/>
      <c r="M1408" s="185"/>
      <c r="N1408" s="185"/>
      <c r="O1408" s="185"/>
      <c r="P1408" s="185"/>
      <c r="Q1408" s="185"/>
      <c r="R1408" s="185"/>
      <c r="S1408" s="1"/>
      <c r="T1408" s="1"/>
    </row>
    <row r="1409" spans="1:20" ht="20.25" hidden="1" customHeight="1">
      <c r="A1409" s="82" t="s">
        <v>347</v>
      </c>
      <c r="B1409" s="49">
        <v>793</v>
      </c>
      <c r="C1409" s="15" t="s">
        <v>171</v>
      </c>
      <c r="D1409" s="15" t="s">
        <v>171</v>
      </c>
      <c r="E1409" s="15" t="s">
        <v>593</v>
      </c>
      <c r="F1409" s="15" t="s">
        <v>348</v>
      </c>
      <c r="G1409" s="87">
        <f>'прил 5,'!G1821</f>
        <v>0</v>
      </c>
      <c r="H1409" s="8">
        <v>0</v>
      </c>
      <c r="I1409" s="8">
        <v>0</v>
      </c>
      <c r="J1409" s="178"/>
      <c r="K1409" s="185"/>
      <c r="L1409" s="185"/>
      <c r="M1409" s="185"/>
      <c r="N1409" s="185"/>
      <c r="O1409" s="185"/>
      <c r="P1409" s="185"/>
      <c r="Q1409" s="185"/>
      <c r="R1409" s="185"/>
      <c r="S1409" s="1"/>
      <c r="T1409" s="1"/>
    </row>
    <row r="1410" spans="1:20" ht="57" hidden="1" customHeight="1">
      <c r="A1410" s="37" t="s">
        <v>849</v>
      </c>
      <c r="B1410" s="49">
        <v>795</v>
      </c>
      <c r="C1410" s="15" t="s">
        <v>171</v>
      </c>
      <c r="D1410" s="15" t="s">
        <v>171</v>
      </c>
      <c r="E1410" s="15" t="s">
        <v>848</v>
      </c>
      <c r="F1410" s="15"/>
      <c r="G1410" s="87">
        <f>G1411</f>
        <v>0</v>
      </c>
      <c r="H1410" s="87">
        <f t="shared" ref="H1410:I1410" si="416">H1411</f>
        <v>0</v>
      </c>
      <c r="I1410" s="87">
        <f t="shared" si="416"/>
        <v>0</v>
      </c>
      <c r="J1410" s="1"/>
    </row>
    <row r="1411" spans="1:20" ht="27" hidden="1" customHeight="1">
      <c r="A1411" s="82" t="s">
        <v>62</v>
      </c>
      <c r="B1411" s="49">
        <v>795</v>
      </c>
      <c r="C1411" s="15" t="s">
        <v>171</v>
      </c>
      <c r="D1411" s="15" t="s">
        <v>171</v>
      </c>
      <c r="E1411" s="15" t="s">
        <v>848</v>
      </c>
      <c r="F1411" s="15" t="s">
        <v>63</v>
      </c>
      <c r="G1411" s="87">
        <f>G1412</f>
        <v>0</v>
      </c>
      <c r="H1411" s="8">
        <f>H1412</f>
        <v>0</v>
      </c>
      <c r="I1411" s="8">
        <f>I1412</f>
        <v>0</v>
      </c>
      <c r="J1411" s="1"/>
    </row>
    <row r="1412" spans="1:20" ht="18.75" hidden="1" customHeight="1">
      <c r="A1412" s="82" t="s">
        <v>178</v>
      </c>
      <c r="B1412" s="49">
        <v>795</v>
      </c>
      <c r="C1412" s="15" t="s">
        <v>171</v>
      </c>
      <c r="D1412" s="15" t="s">
        <v>171</v>
      </c>
      <c r="E1412" s="15" t="s">
        <v>848</v>
      </c>
      <c r="F1412" s="15" t="s">
        <v>179</v>
      </c>
      <c r="G1412" s="70"/>
      <c r="H1412" s="70">
        <v>0</v>
      </c>
      <c r="I1412" s="70">
        <v>0</v>
      </c>
      <c r="J1412" s="1"/>
    </row>
    <row r="1413" spans="1:20" ht="34.5" customHeight="1">
      <c r="A1413" s="16" t="s">
        <v>868</v>
      </c>
      <c r="B1413" s="14">
        <v>793</v>
      </c>
      <c r="C1413" s="15" t="s">
        <v>171</v>
      </c>
      <c r="D1413" s="15" t="s">
        <v>27</v>
      </c>
      <c r="E1413" s="15" t="s">
        <v>869</v>
      </c>
      <c r="F1413" s="15"/>
      <c r="G1413" s="70">
        <f t="shared" ref="G1413:I1414" si="417">G1414</f>
        <v>2000000</v>
      </c>
      <c r="H1413" s="70">
        <f t="shared" si="417"/>
        <v>500000</v>
      </c>
      <c r="I1413" s="70">
        <f t="shared" si="417"/>
        <v>0</v>
      </c>
      <c r="J1413" s="1"/>
      <c r="P1413" s="1"/>
      <c r="Q1413" s="1"/>
      <c r="R1413" s="1"/>
      <c r="S1413" s="1"/>
      <c r="T1413" s="1"/>
    </row>
    <row r="1414" spans="1:20" ht="34.5" customHeight="1">
      <c r="A1414" s="16" t="s">
        <v>35</v>
      </c>
      <c r="B1414" s="14">
        <v>793</v>
      </c>
      <c r="C1414" s="15" t="s">
        <v>171</v>
      </c>
      <c r="D1414" s="15" t="s">
        <v>27</v>
      </c>
      <c r="E1414" s="15" t="s">
        <v>869</v>
      </c>
      <c r="F1414" s="15" t="s">
        <v>36</v>
      </c>
      <c r="G1414" s="70">
        <f t="shared" si="417"/>
        <v>2000000</v>
      </c>
      <c r="H1414" s="70">
        <f t="shared" si="417"/>
        <v>500000</v>
      </c>
      <c r="I1414" s="70">
        <f t="shared" si="417"/>
        <v>0</v>
      </c>
      <c r="J1414" s="1"/>
      <c r="P1414" s="1"/>
      <c r="Q1414" s="1"/>
      <c r="R1414" s="1"/>
      <c r="S1414" s="1"/>
      <c r="T1414" s="1"/>
    </row>
    <row r="1415" spans="1:20" ht="34.5" customHeight="1">
      <c r="A1415" s="16" t="s">
        <v>37</v>
      </c>
      <c r="B1415" s="14">
        <v>793</v>
      </c>
      <c r="C1415" s="15" t="s">
        <v>171</v>
      </c>
      <c r="D1415" s="15" t="s">
        <v>27</v>
      </c>
      <c r="E1415" s="15" t="s">
        <v>869</v>
      </c>
      <c r="F1415" s="15" t="s">
        <v>38</v>
      </c>
      <c r="G1415" s="70">
        <f>'прил 5,'!G1716</f>
        <v>2000000</v>
      </c>
      <c r="H1415" s="70">
        <f>'прил 5,'!H1718</f>
        <v>500000</v>
      </c>
      <c r="I1415" s="70">
        <f>'прил 5,'!I1718</f>
        <v>0</v>
      </c>
      <c r="J1415" s="1"/>
      <c r="P1415" s="1"/>
      <c r="Q1415" s="1"/>
      <c r="R1415" s="1"/>
      <c r="S1415" s="1"/>
      <c r="T1415" s="1"/>
    </row>
    <row r="1416" spans="1:20" s="18" customFormat="1" ht="39" customHeight="1">
      <c r="A1416" s="82" t="s">
        <v>1111</v>
      </c>
      <c r="B1416" s="83">
        <v>793</v>
      </c>
      <c r="C1416" s="84" t="s">
        <v>171</v>
      </c>
      <c r="D1416" s="84" t="s">
        <v>27</v>
      </c>
      <c r="E1416" s="84" t="s">
        <v>1112</v>
      </c>
      <c r="F1416" s="84"/>
      <c r="G1416" s="87">
        <f>G1418</f>
        <v>1300000</v>
      </c>
      <c r="H1416" s="87">
        <f>H1418</f>
        <v>0</v>
      </c>
      <c r="I1416" s="87">
        <f>I1418</f>
        <v>0</v>
      </c>
      <c r="J1416" s="177"/>
      <c r="K1416" s="199"/>
      <c r="L1416" s="199"/>
      <c r="M1416" s="199"/>
      <c r="N1416" s="199"/>
      <c r="O1416" s="199"/>
      <c r="P1416" s="199"/>
      <c r="Q1416" s="199"/>
      <c r="R1416" s="199"/>
    </row>
    <row r="1417" spans="1:20" s="18" customFormat="1" ht="39" customHeight="1">
      <c r="A1417" s="82" t="s">
        <v>1092</v>
      </c>
      <c r="B1417" s="83">
        <v>793</v>
      </c>
      <c r="C1417" s="84" t="s">
        <v>171</v>
      </c>
      <c r="D1417" s="84" t="s">
        <v>27</v>
      </c>
      <c r="E1417" s="84" t="s">
        <v>1112</v>
      </c>
      <c r="F1417" s="84"/>
      <c r="G1417" s="87">
        <f>G1418</f>
        <v>1300000</v>
      </c>
      <c r="H1417" s="87">
        <f t="shared" ref="H1417:I1417" si="418">H1418</f>
        <v>0</v>
      </c>
      <c r="I1417" s="87">
        <f t="shared" si="418"/>
        <v>0</v>
      </c>
      <c r="J1417" s="177"/>
      <c r="K1417" s="199"/>
      <c r="L1417" s="199"/>
      <c r="M1417" s="199"/>
      <c r="N1417" s="199"/>
      <c r="O1417" s="199"/>
      <c r="P1417" s="199"/>
      <c r="Q1417" s="199"/>
      <c r="R1417" s="199"/>
    </row>
    <row r="1418" spans="1:20" ht="30.75" customHeight="1">
      <c r="A1418" s="82" t="s">
        <v>35</v>
      </c>
      <c r="B1418" s="83">
        <v>793</v>
      </c>
      <c r="C1418" s="84" t="s">
        <v>171</v>
      </c>
      <c r="D1418" s="84" t="s">
        <v>27</v>
      </c>
      <c r="E1418" s="84" t="s">
        <v>1112</v>
      </c>
      <c r="F1418" s="84" t="s">
        <v>36</v>
      </c>
      <c r="G1418" s="87">
        <f t="shared" ref="G1418:I1418" si="419">G1419</f>
        <v>1300000</v>
      </c>
      <c r="H1418" s="87">
        <f t="shared" si="419"/>
        <v>0</v>
      </c>
      <c r="I1418" s="87">
        <f t="shared" si="419"/>
        <v>0</v>
      </c>
      <c r="J1418" s="177"/>
      <c r="K1418" s="185"/>
      <c r="L1418" s="185"/>
      <c r="M1418" s="185"/>
      <c r="N1418" s="185"/>
      <c r="O1418" s="185"/>
      <c r="P1418" s="185"/>
      <c r="Q1418" s="185"/>
      <c r="R1418" s="185"/>
      <c r="S1418" s="1"/>
      <c r="T1418" s="1"/>
    </row>
    <row r="1419" spans="1:20" s="18" customFormat="1" ht="34.5" customHeight="1">
      <c r="A1419" s="82" t="s">
        <v>37</v>
      </c>
      <c r="B1419" s="83">
        <v>793</v>
      </c>
      <c r="C1419" s="84" t="s">
        <v>171</v>
      </c>
      <c r="D1419" s="84" t="s">
        <v>27</v>
      </c>
      <c r="E1419" s="84" t="s">
        <v>1112</v>
      </c>
      <c r="F1419" s="84" t="s">
        <v>38</v>
      </c>
      <c r="G1419" s="87">
        <f>'прил 5,'!G1676</f>
        <v>1300000</v>
      </c>
      <c r="H1419" s="87">
        <v>0</v>
      </c>
      <c r="I1419" s="87">
        <v>0</v>
      </c>
      <c r="J1419" s="177"/>
      <c r="K1419" s="199"/>
      <c r="L1419" s="199"/>
      <c r="M1419" s="199"/>
      <c r="N1419" s="199"/>
      <c r="O1419" s="199"/>
      <c r="P1419" s="199"/>
      <c r="Q1419" s="199"/>
      <c r="R1419" s="199"/>
    </row>
    <row r="1420" spans="1:20" s="18" customFormat="1" ht="39" customHeight="1">
      <c r="A1420" s="82" t="s">
        <v>1114</v>
      </c>
      <c r="B1420" s="83">
        <v>793</v>
      </c>
      <c r="C1420" s="84" t="s">
        <v>171</v>
      </c>
      <c r="D1420" s="84" t="s">
        <v>27</v>
      </c>
      <c r="E1420" s="84" t="s">
        <v>1113</v>
      </c>
      <c r="F1420" s="84"/>
      <c r="G1420" s="87">
        <f>G1422</f>
        <v>200000</v>
      </c>
      <c r="H1420" s="87">
        <f>H1422</f>
        <v>0</v>
      </c>
      <c r="I1420" s="87">
        <f>I1422</f>
        <v>0</v>
      </c>
      <c r="J1420" s="177"/>
      <c r="K1420" s="199"/>
      <c r="L1420" s="199"/>
      <c r="M1420" s="199"/>
      <c r="N1420" s="199"/>
      <c r="O1420" s="199"/>
      <c r="P1420" s="199"/>
      <c r="Q1420" s="199"/>
      <c r="R1420" s="199"/>
    </row>
    <row r="1421" spans="1:20" s="18" customFormat="1" ht="39" customHeight="1">
      <c r="A1421" s="82" t="s">
        <v>1092</v>
      </c>
      <c r="B1421" s="83">
        <v>793</v>
      </c>
      <c r="C1421" s="84" t="s">
        <v>171</v>
      </c>
      <c r="D1421" s="84" t="s">
        <v>27</v>
      </c>
      <c r="E1421" s="84" t="s">
        <v>1113</v>
      </c>
      <c r="F1421" s="84"/>
      <c r="G1421" s="87">
        <f>G1422</f>
        <v>200000</v>
      </c>
      <c r="H1421" s="87">
        <f t="shared" ref="H1421:I1421" si="420">H1422</f>
        <v>0</v>
      </c>
      <c r="I1421" s="87">
        <f t="shared" si="420"/>
        <v>0</v>
      </c>
      <c r="J1421" s="177"/>
      <c r="K1421" s="199"/>
      <c r="L1421" s="199"/>
      <c r="M1421" s="199"/>
      <c r="N1421" s="199"/>
      <c r="O1421" s="199"/>
      <c r="P1421" s="199"/>
      <c r="Q1421" s="199"/>
      <c r="R1421" s="199"/>
    </row>
    <row r="1422" spans="1:20" ht="30.75" customHeight="1">
      <c r="A1422" s="82" t="s">
        <v>35</v>
      </c>
      <c r="B1422" s="83">
        <v>793</v>
      </c>
      <c r="C1422" s="84" t="s">
        <v>171</v>
      </c>
      <c r="D1422" s="84" t="s">
        <v>27</v>
      </c>
      <c r="E1422" s="84" t="s">
        <v>1113</v>
      </c>
      <c r="F1422" s="84" t="s">
        <v>36</v>
      </c>
      <c r="G1422" s="87">
        <f t="shared" ref="G1422:I1422" si="421">G1423</f>
        <v>200000</v>
      </c>
      <c r="H1422" s="87">
        <f t="shared" si="421"/>
        <v>0</v>
      </c>
      <c r="I1422" s="87">
        <f t="shared" si="421"/>
        <v>0</v>
      </c>
      <c r="J1422" s="177"/>
      <c r="K1422" s="185"/>
      <c r="L1422" s="185"/>
      <c r="M1422" s="185"/>
      <c r="N1422" s="185"/>
      <c r="O1422" s="185"/>
      <c r="P1422" s="185"/>
      <c r="Q1422" s="185"/>
      <c r="R1422" s="185"/>
      <c r="S1422" s="1"/>
      <c r="T1422" s="1"/>
    </row>
    <row r="1423" spans="1:20" s="18" customFormat="1" ht="34.5" customHeight="1">
      <c r="A1423" s="82" t="s">
        <v>37</v>
      </c>
      <c r="B1423" s="83">
        <v>793</v>
      </c>
      <c r="C1423" s="84" t="s">
        <v>171</v>
      </c>
      <c r="D1423" s="84" t="s">
        <v>27</v>
      </c>
      <c r="E1423" s="84" t="s">
        <v>1113</v>
      </c>
      <c r="F1423" s="84" t="s">
        <v>38</v>
      </c>
      <c r="G1423" s="87">
        <f>'прил 5,'!G1680</f>
        <v>200000</v>
      </c>
      <c r="H1423" s="87">
        <v>0</v>
      </c>
      <c r="I1423" s="87">
        <v>0</v>
      </c>
      <c r="J1423" s="177"/>
      <c r="K1423" s="199"/>
      <c r="L1423" s="199"/>
      <c r="M1423" s="199"/>
      <c r="N1423" s="199"/>
      <c r="O1423" s="199"/>
      <c r="P1423" s="199"/>
      <c r="Q1423" s="199"/>
      <c r="R1423" s="199"/>
    </row>
    <row r="1424" spans="1:20" s="18" customFormat="1" ht="39" customHeight="1">
      <c r="A1424" s="82" t="s">
        <v>1117</v>
      </c>
      <c r="B1424" s="83">
        <v>793</v>
      </c>
      <c r="C1424" s="84" t="s">
        <v>171</v>
      </c>
      <c r="D1424" s="84" t="s">
        <v>27</v>
      </c>
      <c r="E1424" s="84" t="s">
        <v>1116</v>
      </c>
      <c r="F1424" s="84"/>
      <c r="G1424" s="87">
        <f>G1426</f>
        <v>5000000</v>
      </c>
      <c r="H1424" s="87">
        <f>H1426</f>
        <v>0</v>
      </c>
      <c r="I1424" s="87">
        <f>I1426</f>
        <v>0</v>
      </c>
      <c r="J1424" s="177"/>
      <c r="K1424" s="199"/>
      <c r="L1424" s="199"/>
      <c r="M1424" s="199"/>
      <c r="N1424" s="199"/>
      <c r="O1424" s="199"/>
      <c r="P1424" s="199"/>
      <c r="Q1424" s="199"/>
      <c r="R1424" s="199"/>
    </row>
    <row r="1425" spans="1:20" s="18" customFormat="1" ht="39" customHeight="1">
      <c r="A1425" s="82" t="s">
        <v>1092</v>
      </c>
      <c r="B1425" s="83">
        <v>793</v>
      </c>
      <c r="C1425" s="84" t="s">
        <v>171</v>
      </c>
      <c r="D1425" s="84" t="s">
        <v>27</v>
      </c>
      <c r="E1425" s="84" t="s">
        <v>1116</v>
      </c>
      <c r="F1425" s="84"/>
      <c r="G1425" s="87">
        <f>G1426</f>
        <v>5000000</v>
      </c>
      <c r="H1425" s="87">
        <f t="shared" ref="H1425:I1425" si="422">H1426</f>
        <v>0</v>
      </c>
      <c r="I1425" s="87">
        <f t="shared" si="422"/>
        <v>0</v>
      </c>
      <c r="J1425" s="177"/>
      <c r="K1425" s="199"/>
      <c r="L1425" s="199"/>
      <c r="M1425" s="199"/>
      <c r="N1425" s="199"/>
      <c r="O1425" s="199"/>
      <c r="P1425" s="199"/>
      <c r="Q1425" s="199"/>
      <c r="R1425" s="199"/>
    </row>
    <row r="1426" spans="1:20" ht="30.75" customHeight="1">
      <c r="A1426" s="82" t="s">
        <v>35</v>
      </c>
      <c r="B1426" s="83">
        <v>793</v>
      </c>
      <c r="C1426" s="84" t="s">
        <v>171</v>
      </c>
      <c r="D1426" s="84" t="s">
        <v>27</v>
      </c>
      <c r="E1426" s="84" t="s">
        <v>1116</v>
      </c>
      <c r="F1426" s="84" t="s">
        <v>36</v>
      </c>
      <c r="G1426" s="87">
        <f t="shared" ref="G1426:I1426" si="423">G1427</f>
        <v>5000000</v>
      </c>
      <c r="H1426" s="87">
        <f t="shared" si="423"/>
        <v>0</v>
      </c>
      <c r="I1426" s="87">
        <f t="shared" si="423"/>
        <v>0</v>
      </c>
      <c r="J1426" s="177"/>
      <c r="K1426" s="185"/>
      <c r="L1426" s="185"/>
      <c r="M1426" s="185"/>
      <c r="N1426" s="185"/>
      <c r="O1426" s="185"/>
      <c r="P1426" s="185"/>
      <c r="Q1426" s="185"/>
      <c r="R1426" s="185"/>
      <c r="S1426" s="1"/>
      <c r="T1426" s="1"/>
    </row>
    <row r="1427" spans="1:20" s="18" customFormat="1" ht="34.5" customHeight="1">
      <c r="A1427" s="82" t="s">
        <v>37</v>
      </c>
      <c r="B1427" s="83">
        <v>793</v>
      </c>
      <c r="C1427" s="84" t="s">
        <v>171</v>
      </c>
      <c r="D1427" s="84" t="s">
        <v>27</v>
      </c>
      <c r="E1427" s="84" t="s">
        <v>1116</v>
      </c>
      <c r="F1427" s="84" t="s">
        <v>38</v>
      </c>
      <c r="G1427" s="87">
        <v>5000000</v>
      </c>
      <c r="H1427" s="87">
        <v>0</v>
      </c>
      <c r="I1427" s="87">
        <v>0</v>
      </c>
      <c r="J1427" s="177"/>
      <c r="K1427" s="199"/>
      <c r="L1427" s="199"/>
      <c r="M1427" s="199"/>
      <c r="N1427" s="199"/>
      <c r="O1427" s="199"/>
      <c r="P1427" s="199"/>
      <c r="Q1427" s="199"/>
      <c r="R1427" s="199"/>
    </row>
    <row r="1428" spans="1:20" s="18" customFormat="1" ht="39" customHeight="1">
      <c r="A1428" s="82" t="s">
        <v>1119</v>
      </c>
      <c r="B1428" s="83">
        <v>793</v>
      </c>
      <c r="C1428" s="84" t="s">
        <v>171</v>
      </c>
      <c r="D1428" s="84" t="s">
        <v>27</v>
      </c>
      <c r="E1428" s="84" t="s">
        <v>1118</v>
      </c>
      <c r="F1428" s="84"/>
      <c r="G1428" s="87">
        <f>G1430</f>
        <v>2000000</v>
      </c>
      <c r="H1428" s="87">
        <f>H1430</f>
        <v>0</v>
      </c>
      <c r="I1428" s="87">
        <f>I1430</f>
        <v>0</v>
      </c>
      <c r="J1428" s="177"/>
      <c r="K1428" s="199"/>
      <c r="L1428" s="199"/>
      <c r="M1428" s="199"/>
      <c r="N1428" s="199"/>
      <c r="O1428" s="199"/>
      <c r="P1428" s="199"/>
      <c r="Q1428" s="199"/>
      <c r="R1428" s="199"/>
    </row>
    <row r="1429" spans="1:20" s="18" customFormat="1" ht="39" customHeight="1">
      <c r="A1429" s="82" t="s">
        <v>1092</v>
      </c>
      <c r="B1429" s="83">
        <v>793</v>
      </c>
      <c r="C1429" s="84" t="s">
        <v>171</v>
      </c>
      <c r="D1429" s="84" t="s">
        <v>27</v>
      </c>
      <c r="E1429" s="84" t="s">
        <v>1118</v>
      </c>
      <c r="F1429" s="84"/>
      <c r="G1429" s="87">
        <f>G1430</f>
        <v>2000000</v>
      </c>
      <c r="H1429" s="87">
        <f t="shared" ref="H1429:I1429" si="424">H1430</f>
        <v>0</v>
      </c>
      <c r="I1429" s="87">
        <f t="shared" si="424"/>
        <v>0</v>
      </c>
      <c r="J1429" s="177"/>
      <c r="K1429" s="199"/>
      <c r="L1429" s="199"/>
      <c r="M1429" s="199"/>
      <c r="N1429" s="199"/>
      <c r="O1429" s="199"/>
      <c r="P1429" s="199"/>
      <c r="Q1429" s="199"/>
      <c r="R1429" s="199"/>
    </row>
    <row r="1430" spans="1:20" ht="30.75" customHeight="1">
      <c r="A1430" s="82" t="s">
        <v>35</v>
      </c>
      <c r="B1430" s="83">
        <v>793</v>
      </c>
      <c r="C1430" s="84" t="s">
        <v>171</v>
      </c>
      <c r="D1430" s="84" t="s">
        <v>27</v>
      </c>
      <c r="E1430" s="84" t="s">
        <v>1118</v>
      </c>
      <c r="F1430" s="84" t="s">
        <v>36</v>
      </c>
      <c r="G1430" s="87">
        <f t="shared" ref="G1430:I1430" si="425">G1431</f>
        <v>2000000</v>
      </c>
      <c r="H1430" s="87">
        <f t="shared" si="425"/>
        <v>0</v>
      </c>
      <c r="I1430" s="87">
        <f t="shared" si="425"/>
        <v>0</v>
      </c>
      <c r="J1430" s="177"/>
      <c r="K1430" s="185"/>
      <c r="L1430" s="185"/>
      <c r="M1430" s="185"/>
      <c r="N1430" s="185"/>
      <c r="O1430" s="185"/>
      <c r="P1430" s="185"/>
      <c r="Q1430" s="185"/>
      <c r="R1430" s="185"/>
      <c r="S1430" s="1"/>
      <c r="T1430" s="1"/>
    </row>
    <row r="1431" spans="1:20" s="18" customFormat="1" ht="34.5" customHeight="1">
      <c r="A1431" s="82" t="s">
        <v>37</v>
      </c>
      <c r="B1431" s="83">
        <v>793</v>
      </c>
      <c r="C1431" s="84" t="s">
        <v>171</v>
      </c>
      <c r="D1431" s="84" t="s">
        <v>27</v>
      </c>
      <c r="E1431" s="84" t="s">
        <v>1118</v>
      </c>
      <c r="F1431" s="84" t="s">
        <v>38</v>
      </c>
      <c r="G1431" s="87">
        <v>2000000</v>
      </c>
      <c r="H1431" s="87">
        <v>0</v>
      </c>
      <c r="I1431" s="87">
        <v>0</v>
      </c>
      <c r="J1431" s="177"/>
      <c r="K1431" s="199"/>
      <c r="L1431" s="199"/>
      <c r="M1431" s="199"/>
      <c r="N1431" s="199"/>
      <c r="O1431" s="199"/>
      <c r="P1431" s="214">
        <f>G1431+G1427+G1423+G1419</f>
        <v>8500000</v>
      </c>
      <c r="Q1431" s="199"/>
      <c r="R1431" s="199"/>
    </row>
    <row r="1432" spans="1:20" s="239" customFormat="1" ht="31.5" customHeight="1">
      <c r="A1432" s="107" t="s">
        <v>1180</v>
      </c>
      <c r="B1432" s="36" t="s">
        <v>93</v>
      </c>
      <c r="C1432" s="36" t="s">
        <v>68</v>
      </c>
      <c r="D1432" s="36" t="s">
        <v>18</v>
      </c>
      <c r="E1432" s="36" t="s">
        <v>285</v>
      </c>
      <c r="F1432" s="75"/>
      <c r="G1432" s="71">
        <f>G1433+G1436+G1439+G1445+G1454+G1448+G1451+G1442</f>
        <v>10985067.41</v>
      </c>
      <c r="H1432" s="71">
        <f>H1433+H1436+H1439+H1445+H1454+H1448+H1443</f>
        <v>29159025.789999999</v>
      </c>
      <c r="I1432" s="71">
        <f>I1433+I1436+I1439+I1445+I1454+I1448+I1444</f>
        <v>29159025.789999999</v>
      </c>
      <c r="J1432" s="236" t="s">
        <v>459</v>
      </c>
      <c r="P1432" s="175"/>
      <c r="Q1432" s="236"/>
      <c r="R1432" s="236"/>
      <c r="S1432" s="236"/>
      <c r="T1432" s="236"/>
    </row>
    <row r="1433" spans="1:20" s="43" customFormat="1">
      <c r="A1433" s="16" t="s">
        <v>146</v>
      </c>
      <c r="B1433" s="15" t="s">
        <v>93</v>
      </c>
      <c r="C1433" s="15" t="s">
        <v>68</v>
      </c>
      <c r="D1433" s="15" t="s">
        <v>18</v>
      </c>
      <c r="E1433" s="15" t="s">
        <v>289</v>
      </c>
      <c r="F1433" s="39"/>
      <c r="G1433" s="87">
        <f t="shared" ref="G1433:I1434" si="426">G1434</f>
        <v>732355.32000000007</v>
      </c>
      <c r="H1433" s="87">
        <f t="shared" si="426"/>
        <v>732355.32000000007</v>
      </c>
      <c r="I1433" s="87">
        <f t="shared" si="426"/>
        <v>732355.32000000007</v>
      </c>
      <c r="J1433" s="109" t="s">
        <v>474</v>
      </c>
      <c r="P1433" s="109"/>
      <c r="Q1433" s="109"/>
      <c r="R1433" s="109"/>
      <c r="S1433" s="109"/>
      <c r="T1433" s="109"/>
    </row>
    <row r="1434" spans="1:20" s="43" customFormat="1">
      <c r="A1434" s="16" t="s">
        <v>147</v>
      </c>
      <c r="B1434" s="15" t="s">
        <v>93</v>
      </c>
      <c r="C1434" s="15" t="s">
        <v>68</v>
      </c>
      <c r="D1434" s="15" t="s">
        <v>18</v>
      </c>
      <c r="E1434" s="15" t="s">
        <v>289</v>
      </c>
      <c r="F1434" s="15" t="s">
        <v>148</v>
      </c>
      <c r="G1434" s="87">
        <f t="shared" si="426"/>
        <v>732355.32000000007</v>
      </c>
      <c r="H1434" s="87">
        <f t="shared" si="426"/>
        <v>732355.32000000007</v>
      </c>
      <c r="I1434" s="87">
        <f t="shared" si="426"/>
        <v>732355.32000000007</v>
      </c>
      <c r="J1434" s="109" t="s">
        <v>475</v>
      </c>
      <c r="P1434" s="109"/>
      <c r="Q1434" s="109"/>
      <c r="R1434" s="109"/>
      <c r="S1434" s="109"/>
      <c r="T1434" s="109"/>
    </row>
    <row r="1435" spans="1:20" s="43" customFormat="1">
      <c r="A1435" s="16" t="s">
        <v>352</v>
      </c>
      <c r="B1435" s="15" t="s">
        <v>93</v>
      </c>
      <c r="C1435" s="15" t="s">
        <v>68</v>
      </c>
      <c r="D1435" s="15" t="s">
        <v>18</v>
      </c>
      <c r="E1435" s="15" t="s">
        <v>289</v>
      </c>
      <c r="F1435" s="15" t="s">
        <v>353</v>
      </c>
      <c r="G1435" s="87">
        <f>'прил 5,'!G1087+'прил 5,'!G1895+'прил 5,'!G1173+'прил 5,'!G2489</f>
        <v>732355.32000000007</v>
      </c>
      <c r="H1435" s="87">
        <f>'прил 5,'!H1087+'прил 5,'!H1895+'прил 5,'!H1173+'прил 5,'!H2489</f>
        <v>732355.32000000007</v>
      </c>
      <c r="I1435" s="87">
        <f>'прил 5,'!I1087+'прил 5,'!I1895+'прил 5,'!I1173+'прил 5,'!I2489</f>
        <v>732355.32000000007</v>
      </c>
      <c r="J1435" s="109" t="s">
        <v>476</v>
      </c>
      <c r="P1435" s="109"/>
      <c r="Q1435" s="109"/>
      <c r="R1435" s="109"/>
      <c r="S1435" s="109"/>
      <c r="T1435" s="109"/>
    </row>
    <row r="1436" spans="1:20" s="28" customFormat="1" ht="54" hidden="1" customHeight="1">
      <c r="A1436" s="16" t="s">
        <v>354</v>
      </c>
      <c r="B1436" s="14">
        <v>793</v>
      </c>
      <c r="C1436" s="15" t="s">
        <v>68</v>
      </c>
      <c r="D1436" s="15" t="s">
        <v>69</v>
      </c>
      <c r="E1436" s="15" t="s">
        <v>372</v>
      </c>
      <c r="F1436" s="39"/>
      <c r="G1436" s="87">
        <f t="shared" ref="G1436:I1437" si="427">G1437</f>
        <v>0</v>
      </c>
      <c r="H1436" s="87">
        <f t="shared" si="427"/>
        <v>0</v>
      </c>
      <c r="I1436" s="87">
        <f t="shared" si="427"/>
        <v>0</v>
      </c>
      <c r="J1436" s="109" t="s">
        <v>477</v>
      </c>
      <c r="P1436" s="109"/>
      <c r="Q1436" s="109"/>
      <c r="R1436" s="109"/>
      <c r="S1436" s="109"/>
      <c r="T1436" s="109"/>
    </row>
    <row r="1437" spans="1:20" s="28" customFormat="1" ht="27" hidden="1" customHeight="1">
      <c r="A1437" s="16" t="s">
        <v>62</v>
      </c>
      <c r="B1437" s="14">
        <v>793</v>
      </c>
      <c r="C1437" s="15" t="s">
        <v>68</v>
      </c>
      <c r="D1437" s="15" t="s">
        <v>69</v>
      </c>
      <c r="E1437" s="15" t="s">
        <v>372</v>
      </c>
      <c r="F1437" s="15" t="s">
        <v>63</v>
      </c>
      <c r="G1437" s="87">
        <f t="shared" si="427"/>
        <v>0</v>
      </c>
      <c r="H1437" s="87">
        <f t="shared" si="427"/>
        <v>0</v>
      </c>
      <c r="I1437" s="87">
        <f t="shared" si="427"/>
        <v>0</v>
      </c>
      <c r="J1437" s="109">
        <v>10872600</v>
      </c>
      <c r="P1437" s="109"/>
      <c r="Q1437" s="109"/>
      <c r="R1437" s="109"/>
      <c r="S1437" s="109"/>
      <c r="T1437" s="109"/>
    </row>
    <row r="1438" spans="1:20" ht="39.6" hidden="1">
      <c r="A1438" s="16" t="s">
        <v>339</v>
      </c>
      <c r="B1438" s="14">
        <v>793</v>
      </c>
      <c r="C1438" s="15" t="s">
        <v>68</v>
      </c>
      <c r="D1438" s="15" t="s">
        <v>69</v>
      </c>
      <c r="E1438" s="15" t="s">
        <v>372</v>
      </c>
      <c r="F1438" s="15" t="s">
        <v>340</v>
      </c>
      <c r="G1438" s="87">
        <f>'прил 5,'!G1925</f>
        <v>0</v>
      </c>
      <c r="H1438" s="87">
        <f>'прил 5,'!H1925</f>
        <v>0</v>
      </c>
      <c r="I1438" s="87">
        <f>'прил 5,'!I1925</f>
        <v>0</v>
      </c>
      <c r="J1438" s="2">
        <v>200000</v>
      </c>
    </row>
    <row r="1439" spans="1:20" ht="25.5" customHeight="1">
      <c r="A1439" s="16" t="s">
        <v>646</v>
      </c>
      <c r="B1439" s="14">
        <v>793</v>
      </c>
      <c r="C1439" s="15" t="s">
        <v>68</v>
      </c>
      <c r="D1439" s="15" t="s">
        <v>69</v>
      </c>
      <c r="E1439" s="15" t="s">
        <v>665</v>
      </c>
      <c r="F1439" s="15"/>
      <c r="G1439" s="87">
        <f t="shared" ref="G1439:I1440" si="428">G1440</f>
        <v>262025.76</v>
      </c>
      <c r="H1439" s="87">
        <f t="shared" si="428"/>
        <v>262025.76</v>
      </c>
      <c r="I1439" s="87">
        <f t="shared" si="428"/>
        <v>262025.76</v>
      </c>
      <c r="J1439" s="2">
        <f>J1432+J1433+J1434+J1435+J1436+J1437</f>
        <v>16407672</v>
      </c>
    </row>
    <row r="1440" spans="1:20" ht="25.5" customHeight="1">
      <c r="A1440" s="16" t="s">
        <v>356</v>
      </c>
      <c r="B1440" s="14">
        <v>793</v>
      </c>
      <c r="C1440" s="15" t="s">
        <v>68</v>
      </c>
      <c r="D1440" s="15" t="s">
        <v>69</v>
      </c>
      <c r="E1440" s="15" t="s">
        <v>665</v>
      </c>
      <c r="F1440" s="15" t="s">
        <v>148</v>
      </c>
      <c r="G1440" s="87">
        <f t="shared" si="428"/>
        <v>262025.76</v>
      </c>
      <c r="H1440" s="87">
        <f t="shared" si="428"/>
        <v>262025.76</v>
      </c>
      <c r="I1440" s="87">
        <f t="shared" si="428"/>
        <v>262025.76</v>
      </c>
    </row>
    <row r="1441" spans="1:20" ht="25.5" customHeight="1">
      <c r="A1441" s="16" t="s">
        <v>655</v>
      </c>
      <c r="B1441" s="14">
        <v>793</v>
      </c>
      <c r="C1441" s="15" t="s">
        <v>68</v>
      </c>
      <c r="D1441" s="15" t="s">
        <v>69</v>
      </c>
      <c r="E1441" s="15" t="s">
        <v>665</v>
      </c>
      <c r="F1441" s="15" t="s">
        <v>654</v>
      </c>
      <c r="G1441" s="87">
        <f>'прил 5,'!G1928</f>
        <v>262025.76</v>
      </c>
      <c r="H1441" s="87">
        <f>'прил 5,'!H1928</f>
        <v>262025.76</v>
      </c>
      <c r="I1441" s="87">
        <f>'прил 5,'!I1928</f>
        <v>262025.76</v>
      </c>
    </row>
    <row r="1442" spans="1:20" s="18" customFormat="1">
      <c r="A1442" s="16" t="s">
        <v>1021</v>
      </c>
      <c r="B1442" s="14">
        <v>793</v>
      </c>
      <c r="C1442" s="15" t="s">
        <v>68</v>
      </c>
      <c r="D1442" s="15" t="s">
        <v>69</v>
      </c>
      <c r="E1442" s="15" t="s">
        <v>1020</v>
      </c>
      <c r="F1442" s="15"/>
      <c r="G1442" s="70">
        <f t="shared" ref="G1442:I1443" si="429">G1443</f>
        <v>1300000</v>
      </c>
      <c r="H1442" s="70">
        <f t="shared" si="429"/>
        <v>1300000</v>
      </c>
      <c r="I1442" s="70">
        <f t="shared" si="429"/>
        <v>1300000</v>
      </c>
      <c r="J1442" s="177"/>
      <c r="K1442" s="199"/>
      <c r="L1442" s="199"/>
      <c r="M1442" s="199"/>
      <c r="N1442" s="199"/>
      <c r="O1442" s="199"/>
      <c r="P1442" s="199"/>
      <c r="Q1442" s="199"/>
      <c r="R1442" s="199"/>
    </row>
    <row r="1443" spans="1:20" s="18" customFormat="1" ht="36" customHeight="1">
      <c r="A1443" s="131" t="s">
        <v>351</v>
      </c>
      <c r="B1443" s="14">
        <v>793</v>
      </c>
      <c r="C1443" s="15" t="s">
        <v>68</v>
      </c>
      <c r="D1443" s="15" t="s">
        <v>69</v>
      </c>
      <c r="E1443" s="15" t="s">
        <v>1020</v>
      </c>
      <c r="F1443" s="15" t="s">
        <v>148</v>
      </c>
      <c r="G1443" s="70">
        <f>G1444</f>
        <v>1300000</v>
      </c>
      <c r="H1443" s="70">
        <f t="shared" si="429"/>
        <v>1300000</v>
      </c>
      <c r="I1443" s="70">
        <f t="shared" si="429"/>
        <v>1300000</v>
      </c>
      <c r="J1443" s="177"/>
      <c r="K1443" s="199"/>
      <c r="L1443" s="199"/>
      <c r="M1443" s="199"/>
      <c r="N1443" s="199"/>
      <c r="O1443" s="199"/>
      <c r="P1443" s="199"/>
      <c r="Q1443" s="199"/>
      <c r="R1443" s="199"/>
    </row>
    <row r="1444" spans="1:20" s="18" customFormat="1" ht="29.25" customHeight="1">
      <c r="A1444" s="16" t="s">
        <v>149</v>
      </c>
      <c r="B1444" s="14">
        <v>793</v>
      </c>
      <c r="C1444" s="15" t="s">
        <v>68</v>
      </c>
      <c r="D1444" s="15" t="s">
        <v>69</v>
      </c>
      <c r="E1444" s="15" t="s">
        <v>1020</v>
      </c>
      <c r="F1444" s="15" t="s">
        <v>150</v>
      </c>
      <c r="G1444" s="70">
        <f>'прил 5,'!G1931</f>
        <v>1300000</v>
      </c>
      <c r="H1444" s="70">
        <f>'прил 5,'!H1931</f>
        <v>1300000</v>
      </c>
      <c r="I1444" s="70">
        <f>'прил 5,'!I1931</f>
        <v>1300000</v>
      </c>
      <c r="J1444" s="177"/>
      <c r="K1444" s="199"/>
      <c r="L1444" s="199"/>
      <c r="M1444" s="199"/>
      <c r="N1444" s="199"/>
      <c r="O1444" s="199"/>
      <c r="P1444" s="199"/>
      <c r="Q1444" s="199"/>
      <c r="R1444" s="199"/>
    </row>
    <row r="1445" spans="1:20" ht="57" customHeight="1">
      <c r="A1445" s="104" t="s">
        <v>287</v>
      </c>
      <c r="B1445" s="14">
        <v>793</v>
      </c>
      <c r="C1445" s="15" t="s">
        <v>68</v>
      </c>
      <c r="D1445" s="15" t="s">
        <v>53</v>
      </c>
      <c r="E1445" s="15" t="s">
        <v>286</v>
      </c>
      <c r="F1445" s="15"/>
      <c r="G1445" s="87">
        <f>G1446</f>
        <v>8514686.3300000001</v>
      </c>
      <c r="H1445" s="87">
        <f t="shared" ref="H1445:I1445" si="430">H1446</f>
        <v>8962827.7200000007</v>
      </c>
      <c r="I1445" s="87">
        <f t="shared" si="430"/>
        <v>8962827.7200000007</v>
      </c>
    </row>
    <row r="1446" spans="1:20" ht="26.4">
      <c r="A1446" s="16" t="s">
        <v>345</v>
      </c>
      <c r="B1446" s="14">
        <v>793</v>
      </c>
      <c r="C1446" s="15" t="s">
        <v>68</v>
      </c>
      <c r="D1446" s="15" t="s">
        <v>53</v>
      </c>
      <c r="E1446" s="15" t="s">
        <v>286</v>
      </c>
      <c r="F1446" s="15" t="s">
        <v>346</v>
      </c>
      <c r="G1446" s="87">
        <f>G1447</f>
        <v>8514686.3300000001</v>
      </c>
      <c r="H1446" s="87">
        <f>H1447</f>
        <v>8962827.7200000007</v>
      </c>
      <c r="I1446" s="87">
        <f>I1447</f>
        <v>8962827.7200000007</v>
      </c>
      <c r="J1446" s="2">
        <v>78000</v>
      </c>
    </row>
    <row r="1447" spans="1:20">
      <c r="A1447" s="16" t="s">
        <v>347</v>
      </c>
      <c r="B1447" s="14">
        <v>793</v>
      </c>
      <c r="C1447" s="15" t="s">
        <v>68</v>
      </c>
      <c r="D1447" s="15" t="s">
        <v>53</v>
      </c>
      <c r="E1447" s="15" t="s">
        <v>286</v>
      </c>
      <c r="F1447" s="15" t="s">
        <v>348</v>
      </c>
      <c r="G1447" s="87">
        <f>'прил 5,'!G1951</f>
        <v>8514686.3300000001</v>
      </c>
      <c r="H1447" s="87">
        <f>'прил 5,'!H1951</f>
        <v>8962827.7200000007</v>
      </c>
      <c r="I1447" s="87">
        <f>'прил 5,'!I1951</f>
        <v>8962827.7200000007</v>
      </c>
      <c r="J1447" s="2">
        <v>390000</v>
      </c>
    </row>
    <row r="1448" spans="1:20" ht="52.8">
      <c r="A1448" s="104" t="s">
        <v>288</v>
      </c>
      <c r="B1448" s="14">
        <v>793</v>
      </c>
      <c r="C1448" s="15" t="s">
        <v>68</v>
      </c>
      <c r="D1448" s="15" t="s">
        <v>53</v>
      </c>
      <c r="E1448" s="15" t="s">
        <v>370</v>
      </c>
      <c r="F1448" s="15"/>
      <c r="G1448" s="87">
        <f t="shared" ref="G1448:I1449" si="431">G1449</f>
        <v>0</v>
      </c>
      <c r="H1448" s="87">
        <f t="shared" si="431"/>
        <v>17725816.989999998</v>
      </c>
      <c r="I1448" s="87">
        <f t="shared" si="431"/>
        <v>17725816.989999998</v>
      </c>
      <c r="J1448" s="2">
        <v>189200</v>
      </c>
    </row>
    <row r="1449" spans="1:20" ht="26.4">
      <c r="A1449" s="16" t="s">
        <v>345</v>
      </c>
      <c r="B1449" s="14">
        <v>793</v>
      </c>
      <c r="C1449" s="15" t="s">
        <v>68</v>
      </c>
      <c r="D1449" s="15" t="s">
        <v>53</v>
      </c>
      <c r="E1449" s="15" t="s">
        <v>370</v>
      </c>
      <c r="F1449" s="15" t="s">
        <v>346</v>
      </c>
      <c r="G1449" s="87">
        <f t="shared" si="431"/>
        <v>0</v>
      </c>
      <c r="H1449" s="87">
        <f t="shared" si="431"/>
        <v>17725816.989999998</v>
      </c>
      <c r="I1449" s="87">
        <f t="shared" si="431"/>
        <v>17725816.989999998</v>
      </c>
      <c r="J1449" s="2">
        <v>270072</v>
      </c>
    </row>
    <row r="1450" spans="1:20">
      <c r="A1450" s="16" t="s">
        <v>347</v>
      </c>
      <c r="B1450" s="14">
        <v>793</v>
      </c>
      <c r="C1450" s="15" t="s">
        <v>68</v>
      </c>
      <c r="D1450" s="15" t="s">
        <v>53</v>
      </c>
      <c r="E1450" s="15" t="s">
        <v>370</v>
      </c>
      <c r="F1450" s="15" t="s">
        <v>348</v>
      </c>
      <c r="G1450" s="87">
        <f>'прил 5,'!G1954</f>
        <v>0</v>
      </c>
      <c r="H1450" s="87">
        <f>'прил 5,'!H1954</f>
        <v>17725816.989999998</v>
      </c>
      <c r="I1450" s="87">
        <f>'прил 5,'!I1954</f>
        <v>17725816.989999998</v>
      </c>
      <c r="J1450" s="2">
        <v>4607800</v>
      </c>
    </row>
    <row r="1451" spans="1:20" ht="75.75" hidden="1" customHeight="1">
      <c r="A1451" s="142" t="s">
        <v>1013</v>
      </c>
      <c r="B1451" s="14">
        <v>793</v>
      </c>
      <c r="C1451" s="15" t="s">
        <v>68</v>
      </c>
      <c r="D1451" s="15" t="s">
        <v>53</v>
      </c>
      <c r="E1451" s="15" t="s">
        <v>1005</v>
      </c>
      <c r="F1451" s="15"/>
      <c r="G1451" s="70">
        <f t="shared" ref="G1451:I1452" si="432">G1452</f>
        <v>0</v>
      </c>
      <c r="H1451" s="70">
        <f t="shared" si="432"/>
        <v>0</v>
      </c>
      <c r="I1451" s="70">
        <f t="shared" si="432"/>
        <v>0</v>
      </c>
      <c r="J1451" s="177"/>
      <c r="K1451" s="185"/>
      <c r="L1451" s="185"/>
      <c r="M1451" s="185"/>
      <c r="N1451" s="185"/>
      <c r="O1451" s="185"/>
      <c r="P1451" s="185"/>
      <c r="Q1451" s="185"/>
      <c r="R1451" s="185"/>
      <c r="S1451" s="1"/>
      <c r="T1451" s="1"/>
    </row>
    <row r="1452" spans="1:20" ht="26.4" hidden="1">
      <c r="A1452" s="16" t="s">
        <v>345</v>
      </c>
      <c r="B1452" s="14">
        <v>793</v>
      </c>
      <c r="C1452" s="15" t="s">
        <v>68</v>
      </c>
      <c r="D1452" s="15" t="s">
        <v>53</v>
      </c>
      <c r="E1452" s="15" t="s">
        <v>1005</v>
      </c>
      <c r="F1452" s="15" t="s">
        <v>346</v>
      </c>
      <c r="G1452" s="70">
        <f t="shared" si="432"/>
        <v>0</v>
      </c>
      <c r="H1452" s="70">
        <f t="shared" si="432"/>
        <v>0</v>
      </c>
      <c r="I1452" s="70">
        <f t="shared" si="432"/>
        <v>0</v>
      </c>
      <c r="J1452" s="177"/>
      <c r="K1452" s="185"/>
      <c r="L1452" s="185"/>
      <c r="M1452" s="185"/>
      <c r="N1452" s="185"/>
      <c r="O1452" s="185"/>
      <c r="P1452" s="185"/>
      <c r="Q1452" s="185"/>
      <c r="R1452" s="185"/>
      <c r="S1452" s="1"/>
      <c r="T1452" s="1"/>
    </row>
    <row r="1453" spans="1:20" hidden="1">
      <c r="A1453" s="16" t="s">
        <v>347</v>
      </c>
      <c r="B1453" s="14">
        <v>793</v>
      </c>
      <c r="C1453" s="15" t="s">
        <v>68</v>
      </c>
      <c r="D1453" s="15" t="s">
        <v>53</v>
      </c>
      <c r="E1453" s="15" t="s">
        <v>1005</v>
      </c>
      <c r="F1453" s="15" t="s">
        <v>348</v>
      </c>
      <c r="G1453" s="70">
        <f>'прил 5,'!G1957</f>
        <v>0</v>
      </c>
      <c r="H1453" s="70">
        <f>'прил 5,'!H1957</f>
        <v>0</v>
      </c>
      <c r="I1453" s="70">
        <f>'прил 5,'!I1957</f>
        <v>0</v>
      </c>
      <c r="J1453" s="177"/>
      <c r="K1453" s="185"/>
      <c r="L1453" s="185"/>
      <c r="M1453" s="185"/>
      <c r="N1453" s="185"/>
      <c r="O1453" s="185"/>
      <c r="P1453" s="185"/>
      <c r="Q1453" s="185"/>
      <c r="R1453" s="185"/>
      <c r="S1453" s="1"/>
      <c r="T1453" s="1"/>
    </row>
    <row r="1454" spans="1:20" s="18" customFormat="1" ht="26.4">
      <c r="A1454" s="16" t="s">
        <v>357</v>
      </c>
      <c r="B1454" s="14">
        <v>793</v>
      </c>
      <c r="C1454" s="15" t="s">
        <v>68</v>
      </c>
      <c r="D1454" s="15" t="s">
        <v>53</v>
      </c>
      <c r="E1454" s="15" t="s">
        <v>290</v>
      </c>
      <c r="F1454" s="15"/>
      <c r="G1454" s="87">
        <f t="shared" ref="G1454:I1455" si="433">G1455</f>
        <v>176000</v>
      </c>
      <c r="H1454" s="87">
        <f t="shared" si="433"/>
        <v>176000</v>
      </c>
      <c r="I1454" s="87">
        <f t="shared" si="433"/>
        <v>176000</v>
      </c>
      <c r="J1454" s="17">
        <v>10872600</v>
      </c>
      <c r="P1454" s="17"/>
      <c r="Q1454" s="17"/>
      <c r="R1454" s="17"/>
      <c r="S1454" s="17"/>
      <c r="T1454" s="17"/>
    </row>
    <row r="1455" spans="1:20" s="18" customFormat="1" ht="26.4">
      <c r="A1455" s="16" t="s">
        <v>355</v>
      </c>
      <c r="B1455" s="14">
        <v>793</v>
      </c>
      <c r="C1455" s="15" t="s">
        <v>68</v>
      </c>
      <c r="D1455" s="15" t="s">
        <v>53</v>
      </c>
      <c r="E1455" s="15" t="s">
        <v>290</v>
      </c>
      <c r="F1455" s="15" t="s">
        <v>148</v>
      </c>
      <c r="G1455" s="87">
        <f t="shared" si="433"/>
        <v>176000</v>
      </c>
      <c r="H1455" s="87">
        <f t="shared" si="433"/>
        <v>176000</v>
      </c>
      <c r="I1455" s="87">
        <f t="shared" si="433"/>
        <v>176000</v>
      </c>
      <c r="J1455" s="17">
        <v>200000</v>
      </c>
      <c r="P1455" s="17"/>
      <c r="Q1455" s="17"/>
      <c r="R1455" s="17"/>
      <c r="S1455" s="17"/>
      <c r="T1455" s="17"/>
    </row>
    <row r="1456" spans="1:20" s="18" customFormat="1">
      <c r="A1456" s="16" t="s">
        <v>352</v>
      </c>
      <c r="B1456" s="14">
        <v>793</v>
      </c>
      <c r="C1456" s="15" t="s">
        <v>68</v>
      </c>
      <c r="D1456" s="15" t="s">
        <v>53</v>
      </c>
      <c r="E1456" s="15" t="s">
        <v>290</v>
      </c>
      <c r="F1456" s="15" t="s">
        <v>353</v>
      </c>
      <c r="G1456" s="87">
        <f>'прил 5,'!G1960</f>
        <v>176000</v>
      </c>
      <c r="H1456" s="87">
        <f>'прил 5,'!H1960</f>
        <v>176000</v>
      </c>
      <c r="I1456" s="87">
        <f>'прил 5,'!I1960</f>
        <v>176000</v>
      </c>
      <c r="J1456" s="17">
        <f>SUM(J1446:J1455)</f>
        <v>16607672</v>
      </c>
      <c r="P1456" s="17"/>
      <c r="Q1456" s="17"/>
      <c r="R1456" s="17"/>
      <c r="S1456" s="17"/>
      <c r="T1456" s="17"/>
    </row>
    <row r="1457" spans="1:20" s="22" customFormat="1" ht="47.25" hidden="1" customHeight="1">
      <c r="A1457" s="34" t="s">
        <v>452</v>
      </c>
      <c r="B1457" s="35">
        <v>793</v>
      </c>
      <c r="C1457" s="36" t="s">
        <v>53</v>
      </c>
      <c r="D1457" s="36" t="s">
        <v>122</v>
      </c>
      <c r="E1457" s="36" t="s">
        <v>451</v>
      </c>
      <c r="F1457" s="36"/>
      <c r="G1457" s="71">
        <f>G1464+G1467</f>
        <v>0</v>
      </c>
      <c r="H1457" s="71">
        <f t="shared" ref="H1457:I1457" si="434">H1464</f>
        <v>0</v>
      </c>
      <c r="I1457" s="71">
        <f t="shared" si="434"/>
        <v>0</v>
      </c>
      <c r="J1457" s="21">
        <v>343551</v>
      </c>
      <c r="P1457" s="21"/>
      <c r="Q1457" s="21"/>
      <c r="R1457" s="21"/>
      <c r="S1457" s="21"/>
      <c r="T1457" s="21"/>
    </row>
    <row r="1458" spans="1:20" ht="91.5" hidden="1" customHeight="1">
      <c r="A1458" s="16" t="s">
        <v>595</v>
      </c>
      <c r="B1458" s="15" t="s">
        <v>93</v>
      </c>
      <c r="C1458" s="15" t="s">
        <v>25</v>
      </c>
      <c r="D1458" s="15" t="s">
        <v>69</v>
      </c>
      <c r="E1458" s="15" t="s">
        <v>594</v>
      </c>
      <c r="F1458" s="15"/>
      <c r="G1458" s="70">
        <f>G1459</f>
        <v>0</v>
      </c>
      <c r="H1458" s="70">
        <f t="shared" ref="H1458:I1459" si="435">H1459</f>
        <v>0</v>
      </c>
      <c r="I1458" s="70">
        <f t="shared" si="435"/>
        <v>0</v>
      </c>
      <c r="J1458" s="1"/>
    </row>
    <row r="1459" spans="1:20" ht="31.5" hidden="1" customHeight="1">
      <c r="A1459" s="16" t="s">
        <v>29</v>
      </c>
      <c r="B1459" s="15" t="s">
        <v>93</v>
      </c>
      <c r="C1459" s="15" t="s">
        <v>25</v>
      </c>
      <c r="D1459" s="15" t="s">
        <v>69</v>
      </c>
      <c r="E1459" s="15" t="s">
        <v>594</v>
      </c>
      <c r="F1459" s="15" t="s">
        <v>30</v>
      </c>
      <c r="G1459" s="70">
        <f>G1460</f>
        <v>0</v>
      </c>
      <c r="H1459" s="70">
        <f t="shared" si="435"/>
        <v>0</v>
      </c>
      <c r="I1459" s="70">
        <f t="shared" si="435"/>
        <v>0</v>
      </c>
      <c r="J1459" s="1"/>
    </row>
    <row r="1460" spans="1:20" ht="17.25" hidden="1" customHeight="1">
      <c r="A1460" s="16" t="s">
        <v>31</v>
      </c>
      <c r="B1460" s="15" t="s">
        <v>93</v>
      </c>
      <c r="C1460" s="15" t="s">
        <v>25</v>
      </c>
      <c r="D1460" s="15" t="s">
        <v>69</v>
      </c>
      <c r="E1460" s="15" t="s">
        <v>594</v>
      </c>
      <c r="F1460" s="15" t="s">
        <v>32</v>
      </c>
      <c r="G1460" s="70">
        <f>'прил 5,'!G939</f>
        <v>0</v>
      </c>
      <c r="H1460" s="103"/>
      <c r="I1460" s="103"/>
      <c r="J1460" s="1"/>
    </row>
    <row r="1461" spans="1:20" s="18" customFormat="1" ht="52.5" hidden="1" customHeight="1">
      <c r="A1461" s="16" t="s">
        <v>720</v>
      </c>
      <c r="B1461" s="15" t="s">
        <v>93</v>
      </c>
      <c r="C1461" s="15" t="s">
        <v>25</v>
      </c>
      <c r="D1461" s="15" t="s">
        <v>27</v>
      </c>
      <c r="E1461" s="15" t="s">
        <v>721</v>
      </c>
      <c r="F1461" s="15"/>
      <c r="G1461" s="70">
        <f>G1462</f>
        <v>0</v>
      </c>
      <c r="H1461" s="70">
        <f t="shared" ref="H1461:I1462" si="436">H1462</f>
        <v>0</v>
      </c>
      <c r="I1461" s="70">
        <f t="shared" si="436"/>
        <v>0</v>
      </c>
      <c r="P1461" s="17"/>
      <c r="Q1461" s="17"/>
      <c r="R1461" s="17"/>
      <c r="S1461" s="17"/>
      <c r="T1461" s="17"/>
    </row>
    <row r="1462" spans="1:20" s="18" customFormat="1" ht="26.4" hidden="1">
      <c r="A1462" s="16" t="s">
        <v>95</v>
      </c>
      <c r="B1462" s="15" t="s">
        <v>93</v>
      </c>
      <c r="C1462" s="15" t="s">
        <v>25</v>
      </c>
      <c r="D1462" s="15" t="s">
        <v>27</v>
      </c>
      <c r="E1462" s="15" t="s">
        <v>721</v>
      </c>
      <c r="F1462" s="15" t="s">
        <v>346</v>
      </c>
      <c r="G1462" s="70">
        <f>G1463</f>
        <v>0</v>
      </c>
      <c r="H1462" s="70">
        <f t="shared" si="436"/>
        <v>0</v>
      </c>
      <c r="I1462" s="70">
        <f t="shared" si="436"/>
        <v>0</v>
      </c>
      <c r="P1462" s="17"/>
      <c r="Q1462" s="17"/>
      <c r="R1462" s="17"/>
      <c r="S1462" s="17"/>
      <c r="T1462" s="17"/>
    </row>
    <row r="1463" spans="1:20" s="18" customFormat="1" ht="105" hidden="1" customHeight="1">
      <c r="A1463" s="50" t="s">
        <v>417</v>
      </c>
      <c r="B1463" s="15" t="s">
        <v>93</v>
      </c>
      <c r="C1463" s="15" t="s">
        <v>25</v>
      </c>
      <c r="D1463" s="15" t="s">
        <v>27</v>
      </c>
      <c r="E1463" s="15" t="s">
        <v>721</v>
      </c>
      <c r="F1463" s="15" t="s">
        <v>416</v>
      </c>
      <c r="G1463" s="70">
        <f>'прил 5,'!G812</f>
        <v>0</v>
      </c>
      <c r="H1463" s="70">
        <v>0</v>
      </c>
      <c r="I1463" s="70">
        <v>0</v>
      </c>
      <c r="P1463" s="17"/>
      <c r="Q1463" s="17"/>
      <c r="R1463" s="17"/>
      <c r="S1463" s="17"/>
      <c r="T1463" s="17"/>
    </row>
    <row r="1464" spans="1:20" ht="33.75" hidden="1" customHeight="1">
      <c r="A1464" s="16" t="s">
        <v>450</v>
      </c>
      <c r="B1464" s="14">
        <v>793</v>
      </c>
      <c r="C1464" s="15" t="s">
        <v>53</v>
      </c>
      <c r="D1464" s="15" t="s">
        <v>122</v>
      </c>
      <c r="E1464" s="15" t="s">
        <v>448</v>
      </c>
      <c r="F1464" s="15"/>
      <c r="G1464" s="70">
        <f>G1465</f>
        <v>0</v>
      </c>
      <c r="H1464" s="70">
        <f t="shared" ref="H1464:I1464" si="437">H1465</f>
        <v>0</v>
      </c>
      <c r="I1464" s="70">
        <f t="shared" si="437"/>
        <v>0</v>
      </c>
      <c r="J1464" s="2">
        <v>63000</v>
      </c>
    </row>
    <row r="1465" spans="1:20" ht="41.25" hidden="1" customHeight="1">
      <c r="A1465" s="16" t="s">
        <v>449</v>
      </c>
      <c r="B1465" s="14">
        <v>793</v>
      </c>
      <c r="C1465" s="15" t="s">
        <v>53</v>
      </c>
      <c r="D1465" s="15" t="s">
        <v>122</v>
      </c>
      <c r="E1465" s="15" t="s">
        <v>448</v>
      </c>
      <c r="F1465" s="15" t="s">
        <v>36</v>
      </c>
      <c r="G1465" s="70">
        <f>G1466</f>
        <v>0</v>
      </c>
      <c r="H1465" s="70">
        <f t="shared" ref="H1465:I1465" si="438">H1466</f>
        <v>0</v>
      </c>
      <c r="I1465" s="70">
        <f t="shared" si="438"/>
        <v>0</v>
      </c>
      <c r="J1465" s="2">
        <f>SUM(J1457:J1464)</f>
        <v>406551</v>
      </c>
    </row>
    <row r="1466" spans="1:20" ht="30.75" hidden="1" customHeight="1">
      <c r="A1466" s="16" t="s">
        <v>37</v>
      </c>
      <c r="B1466" s="14">
        <v>793</v>
      </c>
      <c r="C1466" s="15" t="s">
        <v>53</v>
      </c>
      <c r="D1466" s="15" t="s">
        <v>122</v>
      </c>
      <c r="E1466" s="15" t="s">
        <v>448</v>
      </c>
      <c r="F1466" s="15" t="s">
        <v>38</v>
      </c>
      <c r="G1466" s="70">
        <f>'прил 5,'!G1547</f>
        <v>0</v>
      </c>
      <c r="H1466" s="70">
        <f>'прил 5,'!H1547+'прил 5,'!H1073</f>
        <v>0</v>
      </c>
      <c r="I1466" s="70">
        <f>'прил 5,'!I1547+'прил 5,'!I1073</f>
        <v>0</v>
      </c>
    </row>
    <row r="1467" spans="1:20" ht="30.75" hidden="1" customHeight="1">
      <c r="A1467" s="16" t="s">
        <v>29</v>
      </c>
      <c r="B1467" s="14">
        <v>774</v>
      </c>
      <c r="C1467" s="15" t="s">
        <v>25</v>
      </c>
      <c r="D1467" s="15" t="s">
        <v>69</v>
      </c>
      <c r="E1467" s="15" t="s">
        <v>997</v>
      </c>
      <c r="F1467" s="15" t="s">
        <v>30</v>
      </c>
      <c r="G1467" s="70">
        <f>G1468</f>
        <v>0</v>
      </c>
      <c r="H1467" s="70"/>
      <c r="I1467" s="70"/>
      <c r="J1467" s="1"/>
    </row>
    <row r="1468" spans="1:20" ht="30.75" hidden="1" customHeight="1">
      <c r="A1468" s="16" t="s">
        <v>31</v>
      </c>
      <c r="B1468" s="14">
        <v>774</v>
      </c>
      <c r="C1468" s="15" t="s">
        <v>25</v>
      </c>
      <c r="D1468" s="15" t="s">
        <v>69</v>
      </c>
      <c r="E1468" s="15" t="s">
        <v>997</v>
      </c>
      <c r="F1468" s="15" t="s">
        <v>32</v>
      </c>
      <c r="G1468" s="70">
        <f>'прил 5,'!G984</f>
        <v>0</v>
      </c>
      <c r="H1468" s="70"/>
      <c r="I1468" s="70"/>
      <c r="J1468" s="1"/>
    </row>
    <row r="1469" spans="1:20" s="22" customFormat="1" ht="41.25" customHeight="1">
      <c r="A1469" s="107" t="s">
        <v>1129</v>
      </c>
      <c r="B1469" s="270">
        <v>793</v>
      </c>
      <c r="C1469" s="156" t="s">
        <v>171</v>
      </c>
      <c r="D1469" s="156" t="s">
        <v>69</v>
      </c>
      <c r="E1469" s="156" t="s">
        <v>660</v>
      </c>
      <c r="F1469" s="156"/>
      <c r="G1469" s="157">
        <f>+G1481+G1493+G1498+G1501+G1470+G1474+G1478</f>
        <v>26744987</v>
      </c>
      <c r="H1469" s="157">
        <f t="shared" ref="H1469:O1469" si="439">+H1481+H1493+H1498+H1501+H1470+H1474+H1478</f>
        <v>19144987</v>
      </c>
      <c r="I1469" s="157">
        <f t="shared" si="439"/>
        <v>19144987</v>
      </c>
      <c r="J1469" s="157">
        <f t="shared" si="439"/>
        <v>0</v>
      </c>
      <c r="K1469" s="157">
        <f t="shared" si="439"/>
        <v>0</v>
      </c>
      <c r="L1469" s="157">
        <f t="shared" si="439"/>
        <v>0</v>
      </c>
      <c r="M1469" s="157">
        <f t="shared" si="439"/>
        <v>0</v>
      </c>
      <c r="N1469" s="157">
        <f t="shared" si="439"/>
        <v>0</v>
      </c>
      <c r="O1469" s="157">
        <f t="shared" si="439"/>
        <v>0</v>
      </c>
      <c r="P1469" s="206"/>
      <c r="Q1469" s="206"/>
      <c r="R1469" s="206"/>
    </row>
    <row r="1470" spans="1:20" s="18" customFormat="1" ht="39" customHeight="1">
      <c r="A1470" s="82" t="s">
        <v>1115</v>
      </c>
      <c r="B1470" s="83">
        <v>793</v>
      </c>
      <c r="C1470" s="84" t="s">
        <v>171</v>
      </c>
      <c r="D1470" s="84" t="s">
        <v>69</v>
      </c>
      <c r="E1470" s="84" t="s">
        <v>1128</v>
      </c>
      <c r="F1470" s="84"/>
      <c r="G1470" s="87">
        <f>G1472</f>
        <v>5000000</v>
      </c>
      <c r="H1470" s="87">
        <f>H1472</f>
        <v>0</v>
      </c>
      <c r="I1470" s="87">
        <f>I1472</f>
        <v>0</v>
      </c>
      <c r="J1470" s="177"/>
      <c r="K1470" s="199"/>
      <c r="L1470" s="199"/>
      <c r="M1470" s="199"/>
      <c r="N1470" s="199"/>
      <c r="O1470" s="199"/>
      <c r="P1470" s="199"/>
      <c r="Q1470" s="199"/>
      <c r="R1470" s="199"/>
    </row>
    <row r="1471" spans="1:20" s="18" customFormat="1" ht="39" customHeight="1">
      <c r="A1471" s="82" t="s">
        <v>1092</v>
      </c>
      <c r="B1471" s="83">
        <v>793</v>
      </c>
      <c r="C1471" s="84" t="s">
        <v>171</v>
      </c>
      <c r="D1471" s="84" t="s">
        <v>69</v>
      </c>
      <c r="E1471" s="84" t="s">
        <v>1128</v>
      </c>
      <c r="F1471" s="84"/>
      <c r="G1471" s="87">
        <f>G1472</f>
        <v>5000000</v>
      </c>
      <c r="H1471" s="87">
        <f t="shared" ref="H1471:I1471" si="440">H1472</f>
        <v>0</v>
      </c>
      <c r="I1471" s="87">
        <f t="shared" si="440"/>
        <v>0</v>
      </c>
      <c r="J1471" s="177"/>
      <c r="K1471" s="199"/>
      <c r="L1471" s="199"/>
      <c r="M1471" s="199"/>
      <c r="N1471" s="199"/>
      <c r="O1471" s="199"/>
      <c r="P1471" s="199"/>
      <c r="Q1471" s="199"/>
      <c r="R1471" s="199"/>
    </row>
    <row r="1472" spans="1:20" ht="30.75" customHeight="1">
      <c r="A1472" s="82" t="s">
        <v>35</v>
      </c>
      <c r="B1472" s="83">
        <v>793</v>
      </c>
      <c r="C1472" s="84" t="s">
        <v>171</v>
      </c>
      <c r="D1472" s="84" t="s">
        <v>69</v>
      </c>
      <c r="E1472" s="84" t="s">
        <v>1128</v>
      </c>
      <c r="F1472" s="84" t="s">
        <v>36</v>
      </c>
      <c r="G1472" s="87">
        <f t="shared" ref="G1472:I1472" si="441">G1473</f>
        <v>5000000</v>
      </c>
      <c r="H1472" s="87">
        <f t="shared" si="441"/>
        <v>0</v>
      </c>
      <c r="I1472" s="87">
        <f t="shared" si="441"/>
        <v>0</v>
      </c>
      <c r="J1472" s="177"/>
      <c r="K1472" s="185"/>
      <c r="L1472" s="185"/>
      <c r="M1472" s="185"/>
      <c r="N1472" s="185"/>
      <c r="O1472" s="185"/>
      <c r="P1472" s="185"/>
      <c r="Q1472" s="185"/>
      <c r="R1472" s="185"/>
      <c r="S1472" s="1"/>
      <c r="T1472" s="1"/>
    </row>
    <row r="1473" spans="1:20" s="18" customFormat="1" ht="34.5" customHeight="1">
      <c r="A1473" s="82" t="s">
        <v>37</v>
      </c>
      <c r="B1473" s="83">
        <v>793</v>
      </c>
      <c r="C1473" s="84" t="s">
        <v>171</v>
      </c>
      <c r="D1473" s="84" t="s">
        <v>69</v>
      </c>
      <c r="E1473" s="84" t="s">
        <v>1128</v>
      </c>
      <c r="F1473" s="84" t="s">
        <v>38</v>
      </c>
      <c r="G1473" s="70">
        <f>'прил 5,'!G1764</f>
        <v>5000000</v>
      </c>
      <c r="H1473" s="87">
        <v>0</v>
      </c>
      <c r="I1473" s="87">
        <v>0</v>
      </c>
      <c r="J1473" s="177"/>
      <c r="K1473" s="199"/>
      <c r="L1473" s="199"/>
      <c r="M1473" s="199"/>
      <c r="N1473" s="199"/>
      <c r="O1473" s="199"/>
      <c r="P1473" s="199"/>
      <c r="Q1473" s="199"/>
      <c r="R1473" s="199"/>
    </row>
    <row r="1474" spans="1:20" s="18" customFormat="1" ht="39" customHeight="1">
      <c r="A1474" s="82" t="s">
        <v>1131</v>
      </c>
      <c r="B1474" s="83">
        <v>793</v>
      </c>
      <c r="C1474" s="84" t="s">
        <v>171</v>
      </c>
      <c r="D1474" s="84" t="s">
        <v>69</v>
      </c>
      <c r="E1474" s="84" t="s">
        <v>1130</v>
      </c>
      <c r="F1474" s="84"/>
      <c r="G1474" s="87">
        <f>G1476</f>
        <v>2500000</v>
      </c>
      <c r="H1474" s="87">
        <f>H1476</f>
        <v>0</v>
      </c>
      <c r="I1474" s="87">
        <f>I1476</f>
        <v>0</v>
      </c>
      <c r="J1474" s="177"/>
      <c r="K1474" s="199"/>
      <c r="L1474" s="199"/>
      <c r="M1474" s="199"/>
      <c r="N1474" s="199"/>
      <c r="O1474" s="199"/>
      <c r="P1474" s="199"/>
      <c r="Q1474" s="199"/>
      <c r="R1474" s="199"/>
    </row>
    <row r="1475" spans="1:20" s="18" customFormat="1" ht="39" customHeight="1">
      <c r="A1475" s="82" t="s">
        <v>1092</v>
      </c>
      <c r="B1475" s="83">
        <v>793</v>
      </c>
      <c r="C1475" s="84" t="s">
        <v>171</v>
      </c>
      <c r="D1475" s="84" t="s">
        <v>69</v>
      </c>
      <c r="E1475" s="84" t="s">
        <v>1130</v>
      </c>
      <c r="F1475" s="84"/>
      <c r="G1475" s="87">
        <f>G1476</f>
        <v>2500000</v>
      </c>
      <c r="H1475" s="87">
        <f t="shared" ref="H1475:I1475" si="442">H1476</f>
        <v>0</v>
      </c>
      <c r="I1475" s="87">
        <f t="shared" si="442"/>
        <v>0</v>
      </c>
      <c r="J1475" s="177"/>
      <c r="K1475" s="199"/>
      <c r="L1475" s="199"/>
      <c r="M1475" s="199"/>
      <c r="N1475" s="199"/>
      <c r="O1475" s="199"/>
      <c r="P1475" s="199"/>
      <c r="Q1475" s="199"/>
      <c r="R1475" s="199"/>
    </row>
    <row r="1476" spans="1:20" ht="30.75" customHeight="1">
      <c r="A1476" s="82" t="s">
        <v>35</v>
      </c>
      <c r="B1476" s="83">
        <v>793</v>
      </c>
      <c r="C1476" s="84" t="s">
        <v>171</v>
      </c>
      <c r="D1476" s="84" t="s">
        <v>69</v>
      </c>
      <c r="E1476" s="84" t="s">
        <v>1130</v>
      </c>
      <c r="F1476" s="84" t="s">
        <v>36</v>
      </c>
      <c r="G1476" s="87">
        <f t="shared" ref="G1476:I1476" si="443">G1477</f>
        <v>2500000</v>
      </c>
      <c r="H1476" s="87">
        <f t="shared" si="443"/>
        <v>0</v>
      </c>
      <c r="I1476" s="87">
        <f t="shared" si="443"/>
        <v>0</v>
      </c>
      <c r="J1476" s="177"/>
      <c r="K1476" s="185"/>
      <c r="L1476" s="185"/>
      <c r="M1476" s="185"/>
      <c r="N1476" s="185"/>
      <c r="O1476" s="185"/>
      <c r="P1476" s="185"/>
      <c r="Q1476" s="185"/>
      <c r="R1476" s="185"/>
      <c r="S1476" s="1"/>
      <c r="T1476" s="1"/>
    </row>
    <row r="1477" spans="1:20" s="18" customFormat="1" ht="34.5" customHeight="1">
      <c r="A1477" s="82" t="s">
        <v>37</v>
      </c>
      <c r="B1477" s="83">
        <v>793</v>
      </c>
      <c r="C1477" s="84" t="s">
        <v>171</v>
      </c>
      <c r="D1477" s="84" t="s">
        <v>69</v>
      </c>
      <c r="E1477" s="84" t="s">
        <v>1130</v>
      </c>
      <c r="F1477" s="84" t="s">
        <v>38</v>
      </c>
      <c r="G1477" s="70">
        <f>'прил 5,'!G1768</f>
        <v>2500000</v>
      </c>
      <c r="H1477" s="87">
        <v>0</v>
      </c>
      <c r="I1477" s="87">
        <v>0</v>
      </c>
      <c r="J1477" s="177"/>
      <c r="K1477" s="199"/>
      <c r="L1477" s="199"/>
      <c r="M1477" s="199"/>
      <c r="N1477" s="199"/>
      <c r="O1477" s="199"/>
      <c r="P1477" s="199"/>
      <c r="Q1477" s="199"/>
      <c r="R1477" s="199"/>
    </row>
    <row r="1478" spans="1:20" s="18" customFormat="1" ht="39" customHeight="1">
      <c r="A1478" s="82" t="s">
        <v>378</v>
      </c>
      <c r="B1478" s="14">
        <v>800</v>
      </c>
      <c r="C1478" s="84" t="s">
        <v>171</v>
      </c>
      <c r="D1478" s="84" t="s">
        <v>69</v>
      </c>
      <c r="E1478" s="84" t="s">
        <v>1141</v>
      </c>
      <c r="F1478" s="84"/>
      <c r="G1478" s="87">
        <f>G1479</f>
        <v>7134687</v>
      </c>
      <c r="H1478" s="87">
        <f>H1479</f>
        <v>7134687</v>
      </c>
      <c r="I1478" s="87">
        <f>I1479</f>
        <v>7134687</v>
      </c>
      <c r="J1478" s="177"/>
      <c r="K1478" s="199"/>
      <c r="L1478" s="199"/>
      <c r="M1478" s="199"/>
      <c r="N1478" s="199"/>
      <c r="O1478" s="199"/>
      <c r="P1478" s="199"/>
      <c r="Q1478" s="199"/>
      <c r="R1478" s="199"/>
    </row>
    <row r="1479" spans="1:20" ht="30.75" customHeight="1">
      <c r="A1479" s="82" t="s">
        <v>35</v>
      </c>
      <c r="B1479" s="14">
        <v>800</v>
      </c>
      <c r="C1479" s="84" t="s">
        <v>171</v>
      </c>
      <c r="D1479" s="84" t="s">
        <v>69</v>
      </c>
      <c r="E1479" s="84" t="s">
        <v>1141</v>
      </c>
      <c r="F1479" s="84" t="s">
        <v>36</v>
      </c>
      <c r="G1479" s="87">
        <f t="shared" ref="G1479:I1479" si="444">G1480</f>
        <v>7134687</v>
      </c>
      <c r="H1479" s="87">
        <f t="shared" si="444"/>
        <v>7134687</v>
      </c>
      <c r="I1479" s="87">
        <f t="shared" si="444"/>
        <v>7134687</v>
      </c>
      <c r="J1479" s="177"/>
      <c r="K1479" s="185"/>
      <c r="L1479" s="185"/>
      <c r="M1479" s="185"/>
      <c r="N1479" s="185"/>
      <c r="O1479" s="185"/>
      <c r="P1479" s="185"/>
      <c r="Q1479" s="185"/>
      <c r="R1479" s="185"/>
      <c r="S1479" s="1"/>
      <c r="T1479" s="1"/>
    </row>
    <row r="1480" spans="1:20" s="18" customFormat="1" ht="34.5" customHeight="1">
      <c r="A1480" s="82" t="s">
        <v>37</v>
      </c>
      <c r="B1480" s="14">
        <v>800</v>
      </c>
      <c r="C1480" s="84" t="s">
        <v>171</v>
      </c>
      <c r="D1480" s="84" t="s">
        <v>69</v>
      </c>
      <c r="E1480" s="84" t="s">
        <v>1141</v>
      </c>
      <c r="F1480" s="84" t="s">
        <v>38</v>
      </c>
      <c r="G1480" s="70">
        <f>'прил 5,'!G2483</f>
        <v>7134687</v>
      </c>
      <c r="H1480" s="70">
        <f>'прил 5,'!H2483</f>
        <v>7134687</v>
      </c>
      <c r="I1480" s="70">
        <f>'прил 5,'!I2483</f>
        <v>7134687</v>
      </c>
      <c r="J1480" s="177"/>
      <c r="K1480" s="199"/>
      <c r="L1480" s="199"/>
      <c r="M1480" s="199"/>
      <c r="N1480" s="199"/>
      <c r="O1480" s="199"/>
      <c r="P1480" s="199"/>
      <c r="Q1480" s="199"/>
      <c r="R1480" s="199"/>
    </row>
    <row r="1481" spans="1:20" s="46" customFormat="1" ht="17.25" customHeight="1">
      <c r="A1481" s="16" t="s">
        <v>378</v>
      </c>
      <c r="B1481" s="49">
        <v>793</v>
      </c>
      <c r="C1481" s="15" t="s">
        <v>171</v>
      </c>
      <c r="D1481" s="15" t="s">
        <v>69</v>
      </c>
      <c r="E1481" s="15" t="s">
        <v>1141</v>
      </c>
      <c r="F1481" s="15"/>
      <c r="G1481" s="70">
        <f t="shared" ref="G1481:I1481" si="445">G1482</f>
        <v>10640300</v>
      </c>
      <c r="H1481" s="70">
        <f t="shared" si="445"/>
        <v>10640300</v>
      </c>
      <c r="I1481" s="70">
        <f t="shared" si="445"/>
        <v>10640300</v>
      </c>
      <c r="J1481" s="176"/>
      <c r="K1481" s="58"/>
      <c r="L1481" s="58"/>
      <c r="M1481" s="58"/>
      <c r="N1481" s="58"/>
      <c r="O1481" s="58"/>
      <c r="P1481" s="58"/>
      <c r="Q1481" s="58"/>
      <c r="R1481" s="58"/>
    </row>
    <row r="1482" spans="1:20" s="46" customFormat="1" ht="17.25" customHeight="1">
      <c r="A1482" s="16" t="s">
        <v>322</v>
      </c>
      <c r="B1482" s="49">
        <v>793</v>
      </c>
      <c r="C1482" s="15" t="s">
        <v>171</v>
      </c>
      <c r="D1482" s="15" t="s">
        <v>69</v>
      </c>
      <c r="E1482" s="15" t="s">
        <v>1141</v>
      </c>
      <c r="F1482" s="15" t="s">
        <v>36</v>
      </c>
      <c r="G1482" s="70">
        <f>G1492</f>
        <v>10640300</v>
      </c>
      <c r="H1482" s="70">
        <f t="shared" ref="H1482:I1482" si="446">H1492</f>
        <v>10640300</v>
      </c>
      <c r="I1482" s="70">
        <f t="shared" si="446"/>
        <v>10640300</v>
      </c>
      <c r="J1482" s="176"/>
      <c r="K1482" s="58"/>
      <c r="L1482" s="58"/>
      <c r="M1482" s="58"/>
      <c r="N1482" s="58"/>
      <c r="O1482" s="58"/>
      <c r="P1482" s="58"/>
      <c r="Q1482" s="58"/>
      <c r="R1482" s="58"/>
    </row>
    <row r="1483" spans="1:20" s="28" customFormat="1" ht="24.75" hidden="1" customHeight="1">
      <c r="A1483" s="37" t="s">
        <v>167</v>
      </c>
      <c r="B1483" s="49">
        <v>793</v>
      </c>
      <c r="C1483" s="15" t="s">
        <v>171</v>
      </c>
      <c r="D1483" s="15" t="s">
        <v>69</v>
      </c>
      <c r="E1483" s="15" t="s">
        <v>232</v>
      </c>
      <c r="F1483" s="39"/>
      <c r="G1483" s="70">
        <f t="shared" ref="G1483:I1483" si="447">G1484</f>
        <v>0</v>
      </c>
      <c r="H1483" s="70">
        <f t="shared" si="447"/>
        <v>0</v>
      </c>
      <c r="I1483" s="70">
        <f t="shared" si="447"/>
        <v>0</v>
      </c>
      <c r="J1483" s="176"/>
      <c r="K1483" s="323"/>
      <c r="L1483" s="323"/>
      <c r="M1483" s="323"/>
      <c r="N1483" s="323"/>
      <c r="O1483" s="323"/>
      <c r="P1483" s="323"/>
      <c r="Q1483" s="323"/>
      <c r="R1483" s="323"/>
    </row>
    <row r="1484" spans="1:20" ht="26.4" hidden="1">
      <c r="A1484" s="37" t="s">
        <v>167</v>
      </c>
      <c r="B1484" s="49">
        <v>793</v>
      </c>
      <c r="C1484" s="15" t="s">
        <v>171</v>
      </c>
      <c r="D1484" s="15" t="s">
        <v>69</v>
      </c>
      <c r="E1484" s="15" t="s">
        <v>274</v>
      </c>
      <c r="F1484" s="15"/>
      <c r="G1484" s="70">
        <f>G1485+G1487</f>
        <v>0</v>
      </c>
      <c r="H1484" s="70">
        <f>H1485+H1487</f>
        <v>0</v>
      </c>
      <c r="I1484" s="70">
        <f>I1485+I1487</f>
        <v>0</v>
      </c>
      <c r="J1484" s="176"/>
      <c r="K1484" s="69"/>
      <c r="L1484" s="69"/>
      <c r="M1484" s="69"/>
      <c r="N1484" s="69"/>
      <c r="O1484" s="69"/>
      <c r="P1484" s="69"/>
      <c r="Q1484" s="69"/>
      <c r="R1484" s="69"/>
      <c r="S1484" s="1"/>
      <c r="T1484" s="1"/>
    </row>
    <row r="1485" spans="1:20" hidden="1">
      <c r="A1485" s="16"/>
      <c r="B1485" s="49">
        <v>793</v>
      </c>
      <c r="C1485" s="15" t="s">
        <v>171</v>
      </c>
      <c r="D1485" s="15" t="s">
        <v>69</v>
      </c>
      <c r="E1485" s="15" t="s">
        <v>274</v>
      </c>
      <c r="F1485" s="15"/>
      <c r="G1485" s="70"/>
      <c r="H1485" s="70"/>
      <c r="I1485" s="70"/>
      <c r="J1485" s="176"/>
      <c r="K1485" s="69"/>
      <c r="L1485" s="69"/>
      <c r="M1485" s="69"/>
      <c r="N1485" s="69"/>
      <c r="O1485" s="69"/>
      <c r="P1485" s="69"/>
      <c r="Q1485" s="69"/>
      <c r="R1485" s="69"/>
      <c r="S1485" s="1"/>
      <c r="T1485" s="1"/>
    </row>
    <row r="1486" spans="1:20" ht="30.75" hidden="1" customHeight="1">
      <c r="A1486" s="16"/>
      <c r="B1486" s="49">
        <v>793</v>
      </c>
      <c r="C1486" s="15" t="s">
        <v>171</v>
      </c>
      <c r="D1486" s="15" t="s">
        <v>69</v>
      </c>
      <c r="E1486" s="15" t="s">
        <v>274</v>
      </c>
      <c r="F1486" s="15"/>
      <c r="G1486" s="70"/>
      <c r="H1486" s="70"/>
      <c r="I1486" s="70"/>
      <c r="J1486" s="176"/>
      <c r="K1486" s="69"/>
      <c r="L1486" s="69"/>
      <c r="M1486" s="69"/>
      <c r="N1486" s="69"/>
      <c r="O1486" s="69"/>
      <c r="P1486" s="69"/>
      <c r="Q1486" s="69"/>
      <c r="R1486" s="69"/>
      <c r="S1486" s="1"/>
      <c r="T1486" s="1"/>
    </row>
    <row r="1487" spans="1:20" ht="18" hidden="1" customHeight="1">
      <c r="A1487" s="16" t="s">
        <v>155</v>
      </c>
      <c r="B1487" s="49">
        <v>793</v>
      </c>
      <c r="C1487" s="15" t="s">
        <v>171</v>
      </c>
      <c r="D1487" s="15" t="s">
        <v>69</v>
      </c>
      <c r="E1487" s="15" t="s">
        <v>274</v>
      </c>
      <c r="F1487" s="15" t="s">
        <v>156</v>
      </c>
      <c r="G1487" s="70">
        <f>G1488</f>
        <v>0</v>
      </c>
      <c r="H1487" s="70">
        <f>H1488</f>
        <v>0</v>
      </c>
      <c r="I1487" s="70">
        <f>I1488</f>
        <v>0</v>
      </c>
      <c r="J1487" s="176"/>
      <c r="K1487" s="69"/>
      <c r="L1487" s="69"/>
      <c r="M1487" s="69"/>
      <c r="N1487" s="69"/>
      <c r="O1487" s="69"/>
      <c r="P1487" s="69"/>
      <c r="Q1487" s="69"/>
      <c r="R1487" s="69"/>
      <c r="S1487" s="1"/>
      <c r="T1487" s="1"/>
    </row>
    <row r="1488" spans="1:20" ht="18" hidden="1" customHeight="1">
      <c r="A1488" s="16" t="s">
        <v>176</v>
      </c>
      <c r="B1488" s="49">
        <v>793</v>
      </c>
      <c r="C1488" s="15" t="s">
        <v>171</v>
      </c>
      <c r="D1488" s="15" t="s">
        <v>69</v>
      </c>
      <c r="E1488" s="15" t="s">
        <v>274</v>
      </c>
      <c r="F1488" s="15" t="s">
        <v>177</v>
      </c>
      <c r="G1488" s="70"/>
      <c r="H1488" s="70"/>
      <c r="I1488" s="70"/>
      <c r="J1488" s="176"/>
      <c r="K1488" s="69"/>
      <c r="L1488" s="69"/>
      <c r="M1488" s="69"/>
      <c r="N1488" s="69"/>
      <c r="O1488" s="69"/>
      <c r="P1488" s="69"/>
      <c r="Q1488" s="69"/>
      <c r="R1488" s="69"/>
      <c r="S1488" s="1"/>
      <c r="T1488" s="1"/>
    </row>
    <row r="1489" spans="1:20" ht="52.8" hidden="1">
      <c r="A1489" s="16" t="s">
        <v>478</v>
      </c>
      <c r="B1489" s="49">
        <v>793</v>
      </c>
      <c r="C1489" s="15" t="s">
        <v>171</v>
      </c>
      <c r="D1489" s="15" t="s">
        <v>69</v>
      </c>
      <c r="E1489" s="15" t="s">
        <v>294</v>
      </c>
      <c r="F1489" s="15"/>
      <c r="G1489" s="70"/>
      <c r="H1489" s="70">
        <f t="shared" ref="H1489:I1489" si="448">H1490+H1493+H1498+H1501</f>
        <v>12010300</v>
      </c>
      <c r="I1489" s="70">
        <f t="shared" si="448"/>
        <v>12010300</v>
      </c>
      <c r="J1489" s="176"/>
      <c r="K1489" s="69"/>
      <c r="L1489" s="69"/>
      <c r="M1489" s="69"/>
      <c r="N1489" s="69"/>
      <c r="O1489" s="69"/>
      <c r="P1489" s="69"/>
      <c r="Q1489" s="69"/>
      <c r="R1489" s="69"/>
      <c r="S1489" s="1"/>
      <c r="T1489" s="1"/>
    </row>
    <row r="1490" spans="1:20" s="46" customFormat="1" ht="17.25" hidden="1" customHeight="1">
      <c r="A1490" s="16" t="s">
        <v>378</v>
      </c>
      <c r="B1490" s="49">
        <v>793</v>
      </c>
      <c r="C1490" s="15" t="s">
        <v>171</v>
      </c>
      <c r="D1490" s="15" t="s">
        <v>69</v>
      </c>
      <c r="E1490" s="15" t="s">
        <v>377</v>
      </c>
      <c r="F1490" s="15"/>
      <c r="G1490" s="70">
        <f t="shared" ref="G1490:I1491" si="449">G1491</f>
        <v>0</v>
      </c>
      <c r="H1490" s="70">
        <f t="shared" si="449"/>
        <v>10640300</v>
      </c>
      <c r="I1490" s="70">
        <f t="shared" si="449"/>
        <v>10640300</v>
      </c>
      <c r="J1490" s="176"/>
      <c r="K1490" s="58"/>
      <c r="L1490" s="58"/>
      <c r="M1490" s="58"/>
      <c r="N1490" s="58"/>
      <c r="O1490" s="58"/>
      <c r="P1490" s="58"/>
      <c r="Q1490" s="58"/>
      <c r="R1490" s="58"/>
    </row>
    <row r="1491" spans="1:20" s="46" customFormat="1" ht="17.25" hidden="1" customHeight="1">
      <c r="A1491" s="16" t="s">
        <v>322</v>
      </c>
      <c r="B1491" s="49">
        <v>793</v>
      </c>
      <c r="C1491" s="15" t="s">
        <v>171</v>
      </c>
      <c r="D1491" s="15" t="s">
        <v>69</v>
      </c>
      <c r="E1491" s="15" t="s">
        <v>377</v>
      </c>
      <c r="F1491" s="15" t="s">
        <v>36</v>
      </c>
      <c r="G1491" s="70"/>
      <c r="H1491" s="70">
        <f t="shared" si="449"/>
        <v>10640300</v>
      </c>
      <c r="I1491" s="70">
        <f t="shared" si="449"/>
        <v>10640300</v>
      </c>
      <c r="J1491" s="176"/>
      <c r="K1491" s="58"/>
      <c r="L1491" s="58"/>
      <c r="M1491" s="58"/>
      <c r="N1491" s="58"/>
      <c r="O1491" s="58"/>
      <c r="P1491" s="58"/>
      <c r="Q1491" s="58"/>
      <c r="R1491" s="58"/>
    </row>
    <row r="1492" spans="1:20" s="46" customFormat="1" ht="32.25" customHeight="1">
      <c r="A1492" s="16" t="s">
        <v>37</v>
      </c>
      <c r="B1492" s="49">
        <v>793</v>
      </c>
      <c r="C1492" s="15" t="s">
        <v>171</v>
      </c>
      <c r="D1492" s="15" t="s">
        <v>69</v>
      </c>
      <c r="E1492" s="15" t="s">
        <v>1141</v>
      </c>
      <c r="F1492" s="15" t="s">
        <v>38</v>
      </c>
      <c r="G1492" s="70">
        <v>10640300</v>
      </c>
      <c r="H1492" s="70">
        <v>10640300</v>
      </c>
      <c r="I1492" s="70">
        <v>10640300</v>
      </c>
      <c r="J1492" s="176"/>
      <c r="K1492" s="58"/>
      <c r="L1492" s="58"/>
      <c r="M1492" s="58"/>
      <c r="N1492" s="58"/>
      <c r="O1492" s="58"/>
      <c r="P1492" s="58"/>
      <c r="Q1492" s="58"/>
      <c r="R1492" s="58"/>
    </row>
    <row r="1493" spans="1:20">
      <c r="A1493" s="16" t="s">
        <v>78</v>
      </c>
      <c r="B1493" s="49">
        <v>793</v>
      </c>
      <c r="C1493" s="15" t="s">
        <v>171</v>
      </c>
      <c r="D1493" s="15" t="s">
        <v>69</v>
      </c>
      <c r="E1493" s="15" t="s">
        <v>1196</v>
      </c>
      <c r="F1493" s="15"/>
      <c r="G1493" s="70">
        <f>G1494+G1496</f>
        <v>1200000</v>
      </c>
      <c r="H1493" s="70">
        <f>H1494+H1496</f>
        <v>1200000</v>
      </c>
      <c r="I1493" s="70">
        <f>I1494+I1496</f>
        <v>1200000</v>
      </c>
      <c r="J1493" s="176"/>
      <c r="K1493" s="69"/>
      <c r="L1493" s="69"/>
      <c r="M1493" s="69"/>
      <c r="N1493" s="69"/>
      <c r="O1493" s="69"/>
      <c r="P1493" s="69"/>
      <c r="Q1493" s="69"/>
      <c r="R1493" s="69"/>
      <c r="S1493" s="1"/>
      <c r="T1493" s="1"/>
    </row>
    <row r="1494" spans="1:20" ht="26.4">
      <c r="A1494" s="16" t="s">
        <v>35</v>
      </c>
      <c r="B1494" s="49">
        <v>793</v>
      </c>
      <c r="C1494" s="15" t="s">
        <v>171</v>
      </c>
      <c r="D1494" s="15" t="s">
        <v>69</v>
      </c>
      <c r="E1494" s="15" t="s">
        <v>1196</v>
      </c>
      <c r="F1494" s="15" t="s">
        <v>36</v>
      </c>
      <c r="G1494" s="70">
        <f>G1495</f>
        <v>1200000</v>
      </c>
      <c r="H1494" s="70">
        <f>H1495</f>
        <v>1200000</v>
      </c>
      <c r="I1494" s="70">
        <f>I1495</f>
        <v>1200000</v>
      </c>
      <c r="J1494" s="176"/>
      <c r="K1494" s="69"/>
      <c r="L1494" s="69"/>
      <c r="M1494" s="69"/>
      <c r="N1494" s="69"/>
      <c r="O1494" s="69"/>
      <c r="P1494" s="69"/>
      <c r="Q1494" s="69"/>
      <c r="R1494" s="69"/>
      <c r="S1494" s="1"/>
      <c r="T1494" s="1"/>
    </row>
    <row r="1495" spans="1:20" ht="30.75" customHeight="1">
      <c r="A1495" s="16" t="s">
        <v>37</v>
      </c>
      <c r="B1495" s="49">
        <v>793</v>
      </c>
      <c r="C1495" s="15" t="s">
        <v>171</v>
      </c>
      <c r="D1495" s="15" t="s">
        <v>69</v>
      </c>
      <c r="E1495" s="15" t="s">
        <v>1196</v>
      </c>
      <c r="F1495" s="15" t="s">
        <v>38</v>
      </c>
      <c r="G1495" s="70">
        <v>1200000</v>
      </c>
      <c r="H1495" s="70">
        <v>1200000</v>
      </c>
      <c r="I1495" s="70">
        <v>1200000</v>
      </c>
      <c r="J1495" s="176"/>
      <c r="K1495" s="69"/>
      <c r="L1495" s="69"/>
      <c r="M1495" s="69"/>
      <c r="N1495" s="69"/>
      <c r="O1495" s="69"/>
      <c r="P1495" s="69"/>
      <c r="Q1495" s="69"/>
      <c r="R1495" s="69"/>
      <c r="S1495" s="1"/>
      <c r="T1495" s="1"/>
    </row>
    <row r="1496" spans="1:20" ht="18" hidden="1" customHeight="1">
      <c r="A1496" s="16" t="s">
        <v>155</v>
      </c>
      <c r="B1496" s="49">
        <v>793</v>
      </c>
      <c r="C1496" s="15" t="s">
        <v>171</v>
      </c>
      <c r="D1496" s="15" t="s">
        <v>69</v>
      </c>
      <c r="E1496" s="15" t="s">
        <v>99</v>
      </c>
      <c r="F1496" s="15" t="s">
        <v>156</v>
      </c>
      <c r="G1496" s="70">
        <f>G1497</f>
        <v>0</v>
      </c>
      <c r="H1496" s="70">
        <f>H1497</f>
        <v>0</v>
      </c>
      <c r="I1496" s="70">
        <f>I1497</f>
        <v>0</v>
      </c>
      <c r="J1496" s="176"/>
      <c r="K1496" s="69"/>
      <c r="L1496" s="69"/>
      <c r="M1496" s="69"/>
      <c r="N1496" s="69"/>
      <c r="O1496" s="69"/>
      <c r="P1496" s="69"/>
      <c r="Q1496" s="69"/>
      <c r="R1496" s="69"/>
      <c r="S1496" s="1"/>
      <c r="T1496" s="1"/>
    </row>
    <row r="1497" spans="1:20" ht="18" hidden="1" customHeight="1">
      <c r="A1497" s="16" t="s">
        <v>176</v>
      </c>
      <c r="B1497" s="49">
        <v>793</v>
      </c>
      <c r="C1497" s="15" t="s">
        <v>171</v>
      </c>
      <c r="D1497" s="15" t="s">
        <v>69</v>
      </c>
      <c r="E1497" s="15" t="s">
        <v>99</v>
      </c>
      <c r="F1497" s="15" t="s">
        <v>177</v>
      </c>
      <c r="G1497" s="70"/>
      <c r="H1497" s="70"/>
      <c r="I1497" s="70"/>
      <c r="J1497" s="176"/>
      <c r="K1497" s="69"/>
      <c r="L1497" s="69"/>
      <c r="M1497" s="69"/>
      <c r="N1497" s="69"/>
      <c r="O1497" s="69"/>
      <c r="P1497" s="69"/>
      <c r="Q1497" s="69"/>
      <c r="R1497" s="69"/>
      <c r="S1497" s="1"/>
      <c r="T1497" s="1"/>
    </row>
    <row r="1498" spans="1:20" ht="26.25" customHeight="1">
      <c r="A1498" s="16" t="s">
        <v>76</v>
      </c>
      <c r="B1498" s="49">
        <v>793</v>
      </c>
      <c r="C1498" s="15" t="s">
        <v>171</v>
      </c>
      <c r="D1498" s="15" t="s">
        <v>69</v>
      </c>
      <c r="E1498" s="15" t="s">
        <v>1197</v>
      </c>
      <c r="F1498" s="15"/>
      <c r="G1498" s="70">
        <f t="shared" ref="G1498:I1499" si="450">G1499</f>
        <v>70000</v>
      </c>
      <c r="H1498" s="70">
        <f t="shared" si="450"/>
        <v>70000</v>
      </c>
      <c r="I1498" s="70">
        <f t="shared" si="450"/>
        <v>70000</v>
      </c>
      <c r="J1498" s="176"/>
      <c r="K1498" s="69"/>
      <c r="L1498" s="69"/>
      <c r="M1498" s="69"/>
      <c r="N1498" s="69"/>
      <c r="O1498" s="69"/>
      <c r="P1498" s="69"/>
      <c r="Q1498" s="69"/>
      <c r="R1498" s="69"/>
      <c r="S1498" s="1"/>
      <c r="T1498" s="1"/>
    </row>
    <row r="1499" spans="1:20" ht="26.25" customHeight="1">
      <c r="A1499" s="16" t="s">
        <v>35</v>
      </c>
      <c r="B1499" s="49">
        <v>793</v>
      </c>
      <c r="C1499" s="15" t="s">
        <v>171</v>
      </c>
      <c r="D1499" s="15" t="s">
        <v>69</v>
      </c>
      <c r="E1499" s="15" t="s">
        <v>1197</v>
      </c>
      <c r="F1499" s="15" t="s">
        <v>36</v>
      </c>
      <c r="G1499" s="70">
        <f t="shared" si="450"/>
        <v>70000</v>
      </c>
      <c r="H1499" s="70">
        <f t="shared" si="450"/>
        <v>70000</v>
      </c>
      <c r="I1499" s="70">
        <f t="shared" si="450"/>
        <v>70000</v>
      </c>
      <c r="J1499" s="176"/>
      <c r="K1499" s="69"/>
      <c r="L1499" s="69"/>
      <c r="M1499" s="69"/>
      <c r="N1499" s="69"/>
      <c r="O1499" s="69"/>
      <c r="P1499" s="69"/>
      <c r="Q1499" s="69"/>
      <c r="R1499" s="69"/>
      <c r="S1499" s="1"/>
      <c r="T1499" s="1"/>
    </row>
    <row r="1500" spans="1:20" ht="26.4">
      <c r="A1500" s="16" t="s">
        <v>37</v>
      </c>
      <c r="B1500" s="49">
        <v>793</v>
      </c>
      <c r="C1500" s="15" t="s">
        <v>171</v>
      </c>
      <c r="D1500" s="15" t="s">
        <v>69</v>
      </c>
      <c r="E1500" s="15" t="s">
        <v>1197</v>
      </c>
      <c r="F1500" s="15" t="s">
        <v>38</v>
      </c>
      <c r="G1500" s="70">
        <v>70000</v>
      </c>
      <c r="H1500" s="70">
        <v>70000</v>
      </c>
      <c r="I1500" s="70">
        <v>70000</v>
      </c>
      <c r="J1500" s="176"/>
      <c r="K1500" s="69"/>
      <c r="L1500" s="69"/>
      <c r="M1500" s="69"/>
      <c r="N1500" s="69"/>
      <c r="O1500" s="69"/>
      <c r="P1500" s="69"/>
      <c r="Q1500" s="69"/>
      <c r="R1500" s="69"/>
      <c r="S1500" s="1"/>
      <c r="T1500" s="1"/>
    </row>
    <row r="1501" spans="1:20" ht="30.75" customHeight="1">
      <c r="A1501" s="16" t="s">
        <v>681</v>
      </c>
      <c r="B1501" s="49">
        <v>793</v>
      </c>
      <c r="C1501" s="15" t="s">
        <v>171</v>
      </c>
      <c r="D1501" s="15" t="s">
        <v>69</v>
      </c>
      <c r="E1501" s="15" t="s">
        <v>1198</v>
      </c>
      <c r="F1501" s="15"/>
      <c r="G1501" s="70">
        <f t="shared" ref="G1501:I1502" si="451">G1502</f>
        <v>200000</v>
      </c>
      <c r="H1501" s="70">
        <f t="shared" si="451"/>
        <v>100000</v>
      </c>
      <c r="I1501" s="70">
        <f t="shared" si="451"/>
        <v>100000</v>
      </c>
      <c r="J1501" s="176"/>
      <c r="K1501" s="69"/>
      <c r="L1501" s="69"/>
      <c r="M1501" s="69"/>
      <c r="N1501" s="69"/>
      <c r="O1501" s="69"/>
      <c r="P1501" s="69"/>
      <c r="Q1501" s="69"/>
      <c r="R1501" s="69"/>
      <c r="S1501" s="1"/>
      <c r="T1501" s="1"/>
    </row>
    <row r="1502" spans="1:20" ht="30.75" customHeight="1">
      <c r="A1502" s="16" t="s">
        <v>35</v>
      </c>
      <c r="B1502" s="49">
        <v>793</v>
      </c>
      <c r="C1502" s="15" t="s">
        <v>171</v>
      </c>
      <c r="D1502" s="15" t="s">
        <v>69</v>
      </c>
      <c r="E1502" s="15" t="s">
        <v>1198</v>
      </c>
      <c r="F1502" s="15" t="s">
        <v>36</v>
      </c>
      <c r="G1502" s="70">
        <f t="shared" si="451"/>
        <v>200000</v>
      </c>
      <c r="H1502" s="70">
        <f t="shared" si="451"/>
        <v>100000</v>
      </c>
      <c r="I1502" s="70">
        <f t="shared" si="451"/>
        <v>100000</v>
      </c>
      <c r="J1502" s="176"/>
      <c r="K1502" s="69"/>
      <c r="L1502" s="69"/>
      <c r="M1502" s="69"/>
      <c r="N1502" s="69"/>
      <c r="O1502" s="69"/>
      <c r="P1502" s="69"/>
      <c r="Q1502" s="69"/>
      <c r="R1502" s="69"/>
      <c r="S1502" s="1"/>
      <c r="T1502" s="1"/>
    </row>
    <row r="1503" spans="1:20" ht="30.75" customHeight="1">
      <c r="A1503" s="16" t="s">
        <v>37</v>
      </c>
      <c r="B1503" s="49">
        <v>793</v>
      </c>
      <c r="C1503" s="15" t="s">
        <v>171</v>
      </c>
      <c r="D1503" s="15" t="s">
        <v>69</v>
      </c>
      <c r="E1503" s="15" t="s">
        <v>1198</v>
      </c>
      <c r="F1503" s="15" t="s">
        <v>38</v>
      </c>
      <c r="G1503" s="70">
        <v>200000</v>
      </c>
      <c r="H1503" s="70">
        <f>200000-100000</f>
        <v>100000</v>
      </c>
      <c r="I1503" s="70">
        <f>200000-100000</f>
        <v>100000</v>
      </c>
      <c r="J1503" s="176"/>
      <c r="K1503" s="69"/>
      <c r="L1503" s="69"/>
      <c r="M1503" s="69"/>
      <c r="N1503" s="69"/>
      <c r="O1503" s="69"/>
      <c r="P1503" s="69"/>
      <c r="Q1503" s="69"/>
      <c r="R1503" s="69"/>
      <c r="S1503" s="1"/>
      <c r="T1503" s="1"/>
    </row>
    <row r="1504" spans="1:20" s="22" customFormat="1" ht="36" customHeight="1">
      <c r="A1504" s="107" t="s">
        <v>1181</v>
      </c>
      <c r="B1504" s="35">
        <v>793</v>
      </c>
      <c r="C1504" s="36" t="s">
        <v>53</v>
      </c>
      <c r="D1504" s="36" t="s">
        <v>87</v>
      </c>
      <c r="E1504" s="35" t="s">
        <v>815</v>
      </c>
      <c r="F1504" s="35"/>
      <c r="G1504" s="71">
        <f>G1505</f>
        <v>1000000</v>
      </c>
      <c r="H1504" s="71">
        <f>H1505</f>
        <v>500000</v>
      </c>
      <c r="I1504" s="71">
        <f>I1505</f>
        <v>500000</v>
      </c>
      <c r="P1504" s="21"/>
      <c r="Q1504" s="21"/>
      <c r="R1504" s="21"/>
      <c r="S1504" s="21"/>
      <c r="T1504" s="21"/>
    </row>
    <row r="1505" spans="1:20" ht="39" customHeight="1">
      <c r="A1505" s="16" t="s">
        <v>817</v>
      </c>
      <c r="B1505" s="14">
        <v>793</v>
      </c>
      <c r="C1505" s="15" t="s">
        <v>53</v>
      </c>
      <c r="D1505" s="15" t="s">
        <v>87</v>
      </c>
      <c r="E1505" s="14" t="s">
        <v>816</v>
      </c>
      <c r="F1505" s="14"/>
      <c r="G1505" s="70">
        <f>G1506</f>
        <v>1000000</v>
      </c>
      <c r="H1505" s="70">
        <f t="shared" ref="H1505:I1505" si="452">H1506</f>
        <v>500000</v>
      </c>
      <c r="I1505" s="70">
        <f t="shared" si="452"/>
        <v>500000</v>
      </c>
      <c r="J1505" s="1"/>
    </row>
    <row r="1506" spans="1:20" ht="17.25" customHeight="1">
      <c r="A1506" s="16" t="s">
        <v>322</v>
      </c>
      <c r="B1506" s="14">
        <v>793</v>
      </c>
      <c r="C1506" s="15" t="s">
        <v>53</v>
      </c>
      <c r="D1506" s="15" t="s">
        <v>87</v>
      </c>
      <c r="E1506" s="14" t="s">
        <v>816</v>
      </c>
      <c r="F1506" s="14">
        <v>200</v>
      </c>
      <c r="G1506" s="70">
        <f>G1507</f>
        <v>1000000</v>
      </c>
      <c r="H1506" s="70">
        <f>H1507</f>
        <v>500000</v>
      </c>
      <c r="I1506" s="70">
        <f>I1507</f>
        <v>500000</v>
      </c>
      <c r="J1506" s="1"/>
    </row>
    <row r="1507" spans="1:20" ht="27.75" customHeight="1">
      <c r="A1507" s="16" t="s">
        <v>37</v>
      </c>
      <c r="B1507" s="14">
        <v>793</v>
      </c>
      <c r="C1507" s="15" t="s">
        <v>53</v>
      </c>
      <c r="D1507" s="15" t="s">
        <v>87</v>
      </c>
      <c r="E1507" s="14" t="s">
        <v>816</v>
      </c>
      <c r="F1507" s="14">
        <v>240</v>
      </c>
      <c r="G1507" s="70">
        <f>'прил 5,'!G1591</f>
        <v>1000000</v>
      </c>
      <c r="H1507" s="70">
        <f>'прил 5,'!H1591</f>
        <v>500000</v>
      </c>
      <c r="I1507" s="70">
        <f>'прил 5,'!I1591</f>
        <v>500000</v>
      </c>
      <c r="J1507" s="1"/>
    </row>
    <row r="1508" spans="1:20" s="74" customFormat="1" ht="42" customHeight="1">
      <c r="A1508" s="78" t="s">
        <v>116</v>
      </c>
      <c r="B1508" s="73"/>
      <c r="C1508" s="73"/>
      <c r="D1508" s="73"/>
      <c r="E1508" s="73"/>
      <c r="F1508" s="73"/>
      <c r="G1508" s="240">
        <f>G1536+G1590+G1615+G1624+G1645+G1681+G1522+G1509+G1605+G1689+G1695</f>
        <v>154444476.68000001</v>
      </c>
      <c r="H1508" s="240">
        <f t="shared" ref="H1508:I1508" si="453">H1536+H1590+H1615+H1624+H1645+H1681+H1522+H1509+H1605+H1689+H1695</f>
        <v>142691293.11000001</v>
      </c>
      <c r="I1508" s="240">
        <f t="shared" si="453"/>
        <v>145232821.19</v>
      </c>
      <c r="J1508" s="112"/>
      <c r="P1508" s="112"/>
      <c r="Q1508" s="112"/>
      <c r="R1508" s="112"/>
      <c r="S1508" s="112"/>
      <c r="T1508" s="112"/>
    </row>
    <row r="1509" spans="1:20" hidden="1">
      <c r="A1509" s="34"/>
      <c r="B1509" s="35"/>
      <c r="C1509" s="36"/>
      <c r="D1509" s="36"/>
      <c r="E1509" s="36"/>
      <c r="F1509" s="36"/>
      <c r="G1509" s="12"/>
      <c r="H1509" s="12"/>
      <c r="I1509" s="12"/>
      <c r="J1509" s="1"/>
      <c r="L1509" s="2"/>
    </row>
    <row r="1510" spans="1:20" ht="40.5" hidden="1" customHeight="1">
      <c r="A1510" s="16"/>
      <c r="B1510" s="15"/>
      <c r="C1510" s="15"/>
      <c r="D1510" s="15"/>
      <c r="E1510" s="15"/>
      <c r="F1510" s="15"/>
      <c r="G1510" s="8"/>
      <c r="H1510" s="70"/>
      <c r="I1510" s="70"/>
      <c r="J1510" s="1"/>
    </row>
    <row r="1511" spans="1:20" ht="30" hidden="1" customHeight="1">
      <c r="A1511" s="16"/>
      <c r="B1511" s="15"/>
      <c r="C1511" s="15"/>
      <c r="D1511" s="15"/>
      <c r="E1511" s="15"/>
      <c r="F1511" s="15"/>
      <c r="G1511" s="8"/>
      <c r="H1511" s="70"/>
      <c r="I1511" s="70"/>
      <c r="J1511" s="1"/>
    </row>
    <row r="1512" spans="1:20" ht="91.5" hidden="1" customHeight="1">
      <c r="A1512" s="50"/>
      <c r="B1512" s="15"/>
      <c r="C1512" s="15"/>
      <c r="D1512" s="15"/>
      <c r="E1512" s="15"/>
      <c r="F1512" s="15"/>
      <c r="G1512" s="8"/>
      <c r="H1512" s="70"/>
      <c r="I1512" s="70"/>
      <c r="J1512" s="1"/>
    </row>
    <row r="1513" spans="1:20" ht="43.5" hidden="1" customHeight="1">
      <c r="A1513" s="50"/>
      <c r="B1513" s="15"/>
      <c r="C1513" s="15"/>
      <c r="D1513" s="15"/>
      <c r="E1513" s="15"/>
      <c r="F1513" s="15"/>
      <c r="G1513" s="8"/>
      <c r="H1513" s="70"/>
      <c r="I1513" s="70"/>
      <c r="J1513" s="1"/>
    </row>
    <row r="1514" spans="1:20" ht="39.75" hidden="1" customHeight="1">
      <c r="A1514" s="16"/>
      <c r="B1514" s="15"/>
      <c r="C1514" s="15"/>
      <c r="D1514" s="15"/>
      <c r="E1514" s="15"/>
      <c r="F1514" s="15"/>
      <c r="G1514" s="8"/>
      <c r="H1514" s="70"/>
      <c r="I1514" s="70"/>
      <c r="J1514" s="1"/>
    </row>
    <row r="1515" spans="1:20" ht="86.25" hidden="1" customHeight="1">
      <c r="A1515" s="50"/>
      <c r="B1515" s="15"/>
      <c r="C1515" s="15"/>
      <c r="D1515" s="15"/>
      <c r="E1515" s="15"/>
      <c r="F1515" s="15"/>
      <c r="G1515" s="8"/>
      <c r="H1515" s="70"/>
      <c r="I1515" s="70"/>
      <c r="J1515" s="1"/>
    </row>
    <row r="1516" spans="1:20" ht="48" hidden="1" customHeight="1">
      <c r="A1516" s="80"/>
      <c r="B1516" s="14"/>
      <c r="C1516" s="15"/>
      <c r="D1516" s="15"/>
      <c r="E1516" s="15"/>
      <c r="F1516" s="14"/>
      <c r="G1516" s="70"/>
      <c r="H1516" s="70"/>
      <c r="I1516" s="70"/>
      <c r="J1516" s="1"/>
    </row>
    <row r="1517" spans="1:20" hidden="1">
      <c r="A1517" s="16"/>
      <c r="B1517" s="14"/>
      <c r="C1517" s="15"/>
      <c r="D1517" s="15"/>
      <c r="E1517" s="15"/>
      <c r="F1517" s="15"/>
      <c r="G1517" s="25"/>
      <c r="H1517" s="25"/>
      <c r="I1517" s="25"/>
      <c r="J1517" s="1"/>
    </row>
    <row r="1518" spans="1:20" hidden="1">
      <c r="A1518" s="16"/>
      <c r="B1518" s="14"/>
      <c r="C1518" s="15"/>
      <c r="D1518" s="15"/>
      <c r="E1518" s="15"/>
      <c r="F1518" s="15"/>
      <c r="G1518" s="25"/>
      <c r="H1518" s="25"/>
      <c r="I1518" s="25"/>
      <c r="J1518" s="1"/>
    </row>
    <row r="1519" spans="1:20" ht="42.75" hidden="1" customHeight="1">
      <c r="A1519" s="80"/>
      <c r="B1519" s="14"/>
      <c r="C1519" s="15"/>
      <c r="D1519" s="15"/>
      <c r="E1519" s="15"/>
      <c r="F1519" s="14"/>
      <c r="G1519" s="70"/>
      <c r="H1519" s="70"/>
      <c r="I1519" s="70"/>
      <c r="J1519" s="1"/>
    </row>
    <row r="1520" spans="1:20" hidden="1">
      <c r="A1520" s="16"/>
      <c r="B1520" s="14"/>
      <c r="C1520" s="15"/>
      <c r="D1520" s="15"/>
      <c r="E1520" s="15"/>
      <c r="F1520" s="15"/>
      <c r="G1520" s="25"/>
      <c r="H1520" s="25"/>
      <c r="I1520" s="25"/>
      <c r="J1520" s="1"/>
    </row>
    <row r="1521" spans="1:20" hidden="1">
      <c r="A1521" s="16"/>
      <c r="B1521" s="14"/>
      <c r="C1521" s="15"/>
      <c r="D1521" s="15"/>
      <c r="E1521" s="15"/>
      <c r="F1521" s="15"/>
      <c r="G1521" s="25"/>
      <c r="H1521" s="25"/>
      <c r="I1521" s="25"/>
      <c r="J1521" s="1"/>
    </row>
    <row r="1522" spans="1:20" s="244" customFormat="1" ht="30.75" hidden="1" customHeight="1">
      <c r="A1522" s="231" t="s">
        <v>271</v>
      </c>
      <c r="B1522" s="241">
        <v>793</v>
      </c>
      <c r="C1522" s="242" t="s">
        <v>171</v>
      </c>
      <c r="D1522" s="242" t="s">
        <v>69</v>
      </c>
      <c r="E1522" s="36" t="s">
        <v>554</v>
      </c>
      <c r="F1522" s="36"/>
      <c r="G1522" s="71">
        <f>G1523</f>
        <v>0</v>
      </c>
      <c r="H1522" s="243">
        <v>0</v>
      </c>
      <c r="I1522" s="243">
        <v>0</v>
      </c>
      <c r="P1522" s="245"/>
      <c r="Q1522" s="245"/>
      <c r="R1522" s="245"/>
      <c r="S1522" s="245"/>
      <c r="T1522" s="245"/>
    </row>
    <row r="1523" spans="1:20" ht="30.75" hidden="1" customHeight="1">
      <c r="A1523" s="16" t="s">
        <v>271</v>
      </c>
      <c r="B1523" s="14">
        <v>793</v>
      </c>
      <c r="C1523" s="15" t="s">
        <v>171</v>
      </c>
      <c r="D1523" s="15" t="s">
        <v>69</v>
      </c>
      <c r="E1523" s="15" t="s">
        <v>555</v>
      </c>
      <c r="F1523" s="15"/>
      <c r="G1523" s="70">
        <f>G1526+G1528+G1524+G1534+G1531+G1533</f>
        <v>0</v>
      </c>
      <c r="H1523" s="70">
        <v>0</v>
      </c>
      <c r="I1523" s="70">
        <v>0</v>
      </c>
      <c r="J1523" s="1"/>
    </row>
    <row r="1524" spans="1:20" ht="30.75" hidden="1" customHeight="1">
      <c r="A1524" s="16" t="s">
        <v>35</v>
      </c>
      <c r="B1524" s="49">
        <v>795</v>
      </c>
      <c r="C1524" s="15" t="s">
        <v>171</v>
      </c>
      <c r="D1524" s="15" t="s">
        <v>27</v>
      </c>
      <c r="E1524" s="15" t="s">
        <v>555</v>
      </c>
      <c r="F1524" s="15" t="s">
        <v>36</v>
      </c>
      <c r="G1524" s="70">
        <f>G1525</f>
        <v>0</v>
      </c>
      <c r="H1524" s="70">
        <v>0</v>
      </c>
      <c r="I1524" s="70">
        <v>0</v>
      </c>
      <c r="J1524" s="1"/>
    </row>
    <row r="1525" spans="1:20" ht="30.75" hidden="1" customHeight="1">
      <c r="A1525" s="16" t="s">
        <v>37</v>
      </c>
      <c r="B1525" s="49">
        <v>795</v>
      </c>
      <c r="C1525" s="15" t="s">
        <v>171</v>
      </c>
      <c r="D1525" s="15" t="s">
        <v>27</v>
      </c>
      <c r="E1525" s="15" t="s">
        <v>555</v>
      </c>
      <c r="F1525" s="15" t="s">
        <v>38</v>
      </c>
      <c r="G1525" s="70">
        <f>'прил 5,'!G2214</f>
        <v>0</v>
      </c>
      <c r="H1525" s="70">
        <v>0</v>
      </c>
      <c r="I1525" s="70">
        <v>0</v>
      </c>
      <c r="J1525" s="1"/>
    </row>
    <row r="1526" spans="1:20" ht="23.25" hidden="1" customHeight="1">
      <c r="A1526" s="16" t="s">
        <v>147</v>
      </c>
      <c r="B1526" s="14">
        <v>793</v>
      </c>
      <c r="C1526" s="15" t="s">
        <v>69</v>
      </c>
      <c r="D1526" s="15" t="s">
        <v>122</v>
      </c>
      <c r="E1526" s="15" t="s">
        <v>555</v>
      </c>
      <c r="F1526" s="15" t="s">
        <v>148</v>
      </c>
      <c r="G1526" s="70">
        <f>G1527</f>
        <v>0</v>
      </c>
      <c r="H1526" s="70">
        <v>0</v>
      </c>
      <c r="I1526" s="70">
        <v>0</v>
      </c>
      <c r="J1526" s="1"/>
    </row>
    <row r="1527" spans="1:20" ht="30.75" hidden="1" customHeight="1">
      <c r="A1527" s="16" t="s">
        <v>149</v>
      </c>
      <c r="B1527" s="14">
        <v>793</v>
      </c>
      <c r="C1527" s="15" t="s">
        <v>69</v>
      </c>
      <c r="D1527" s="15" t="s">
        <v>122</v>
      </c>
      <c r="E1527" s="15" t="s">
        <v>555</v>
      </c>
      <c r="F1527" s="15" t="s">
        <v>150</v>
      </c>
      <c r="G1527" s="70">
        <f>'прил 5,'!G1414</f>
        <v>0</v>
      </c>
      <c r="H1527" s="70">
        <v>0</v>
      </c>
      <c r="I1527" s="70">
        <v>0</v>
      </c>
      <c r="J1527" s="1"/>
    </row>
    <row r="1528" spans="1:20" ht="21.75" hidden="1" customHeight="1">
      <c r="A1528" s="16" t="s">
        <v>155</v>
      </c>
      <c r="B1528" s="14">
        <v>793</v>
      </c>
      <c r="C1528" s="15" t="s">
        <v>171</v>
      </c>
      <c r="D1528" s="15" t="s">
        <v>69</v>
      </c>
      <c r="E1528" s="15" t="s">
        <v>555</v>
      </c>
      <c r="F1528" s="15" t="s">
        <v>156</v>
      </c>
      <c r="G1528" s="70">
        <f>G1529</f>
        <v>0</v>
      </c>
      <c r="H1528" s="70">
        <v>0</v>
      </c>
      <c r="I1528" s="70">
        <v>0</v>
      </c>
      <c r="J1528" s="1"/>
    </row>
    <row r="1529" spans="1:20" ht="22.5" hidden="1" customHeight="1">
      <c r="A1529" s="16" t="s">
        <v>176</v>
      </c>
      <c r="B1529" s="14">
        <v>793</v>
      </c>
      <c r="C1529" s="15" t="s">
        <v>171</v>
      </c>
      <c r="D1529" s="15" t="s">
        <v>69</v>
      </c>
      <c r="E1529" s="15" t="s">
        <v>555</v>
      </c>
      <c r="F1529" s="15" t="s">
        <v>177</v>
      </c>
      <c r="G1529" s="70"/>
      <c r="H1529" s="70">
        <v>0</v>
      </c>
      <c r="I1529" s="70">
        <v>0</v>
      </c>
      <c r="J1529" s="1"/>
    </row>
    <row r="1530" spans="1:20" ht="26.4" hidden="1">
      <c r="A1530" s="16" t="s">
        <v>35</v>
      </c>
      <c r="B1530" s="49">
        <v>795</v>
      </c>
      <c r="C1530" s="15" t="s">
        <v>171</v>
      </c>
      <c r="D1530" s="15" t="s">
        <v>27</v>
      </c>
      <c r="E1530" s="15" t="s">
        <v>555</v>
      </c>
      <c r="F1530" s="15" t="s">
        <v>36</v>
      </c>
      <c r="G1530" s="8">
        <f t="shared" ref="G1530:I1530" si="454">G1531</f>
        <v>0</v>
      </c>
      <c r="H1530" s="8">
        <f t="shared" si="454"/>
        <v>0</v>
      </c>
      <c r="I1530" s="8">
        <f t="shared" si="454"/>
        <v>0</v>
      </c>
      <c r="J1530" s="1"/>
    </row>
    <row r="1531" spans="1:20" ht="26.4" hidden="1">
      <c r="A1531" s="16" t="s">
        <v>37</v>
      </c>
      <c r="B1531" s="49">
        <v>795</v>
      </c>
      <c r="C1531" s="15" t="s">
        <v>171</v>
      </c>
      <c r="D1531" s="15" t="s">
        <v>27</v>
      </c>
      <c r="E1531" s="15" t="s">
        <v>555</v>
      </c>
      <c r="F1531" s="15" t="s">
        <v>38</v>
      </c>
      <c r="G1531" s="8">
        <f>'прил 5,'!G2224</f>
        <v>0</v>
      </c>
      <c r="H1531" s="8">
        <v>0</v>
      </c>
      <c r="I1531" s="8">
        <v>0</v>
      </c>
      <c r="J1531" s="1"/>
    </row>
    <row r="1532" spans="1:20" ht="26.4" hidden="1">
      <c r="A1532" s="16" t="s">
        <v>95</v>
      </c>
      <c r="B1532" s="49">
        <v>795</v>
      </c>
      <c r="C1532" s="15" t="s">
        <v>171</v>
      </c>
      <c r="D1532" s="15" t="s">
        <v>27</v>
      </c>
      <c r="E1532" s="15" t="s">
        <v>555</v>
      </c>
      <c r="F1532" s="15" t="s">
        <v>346</v>
      </c>
      <c r="G1532" s="8">
        <f t="shared" ref="G1532:I1532" si="455">G1533</f>
        <v>0</v>
      </c>
      <c r="H1532" s="8">
        <f t="shared" si="455"/>
        <v>0</v>
      </c>
      <c r="I1532" s="8">
        <f t="shared" si="455"/>
        <v>0</v>
      </c>
      <c r="J1532" s="1"/>
    </row>
    <row r="1533" spans="1:20" hidden="1">
      <c r="A1533" s="16" t="s">
        <v>347</v>
      </c>
      <c r="B1533" s="49">
        <v>795</v>
      </c>
      <c r="C1533" s="15" t="s">
        <v>171</v>
      </c>
      <c r="D1533" s="15" t="s">
        <v>27</v>
      </c>
      <c r="E1533" s="15" t="s">
        <v>555</v>
      </c>
      <c r="F1533" s="15" t="s">
        <v>348</v>
      </c>
      <c r="G1533" s="8">
        <f>'прил 5,'!G1728</f>
        <v>0</v>
      </c>
      <c r="H1533" s="8"/>
      <c r="I1533" s="8"/>
      <c r="J1533" s="1"/>
    </row>
    <row r="1534" spans="1:20" ht="26.4" hidden="1">
      <c r="A1534" s="16" t="s">
        <v>29</v>
      </c>
      <c r="B1534" s="14">
        <v>757</v>
      </c>
      <c r="C1534" s="15" t="s">
        <v>43</v>
      </c>
      <c r="D1534" s="15" t="s">
        <v>18</v>
      </c>
      <c r="E1534" s="15" t="s">
        <v>555</v>
      </c>
      <c r="F1534" s="15" t="s">
        <v>30</v>
      </c>
      <c r="G1534" s="8">
        <f t="shared" ref="G1534:I1534" si="456">G1535</f>
        <v>0</v>
      </c>
      <c r="H1534" s="8">
        <f t="shared" si="456"/>
        <v>0</v>
      </c>
      <c r="I1534" s="8">
        <f t="shared" si="456"/>
        <v>0</v>
      </c>
      <c r="J1534" s="1"/>
    </row>
    <row r="1535" spans="1:20" hidden="1">
      <c r="A1535" s="16" t="s">
        <v>31</v>
      </c>
      <c r="B1535" s="14">
        <v>757</v>
      </c>
      <c r="C1535" s="15" t="s">
        <v>43</v>
      </c>
      <c r="D1535" s="15" t="s">
        <v>18</v>
      </c>
      <c r="E1535" s="15" t="s">
        <v>555</v>
      </c>
      <c r="F1535" s="15" t="s">
        <v>32</v>
      </c>
      <c r="G1535" s="8">
        <f>'прил 5,'!G252+'прил 5,'!G372+'прил 5,'!G840+'прил 5,'!G106+'прил 5,'!G953+'прил 5,'!G868</f>
        <v>0</v>
      </c>
      <c r="H1535" s="8">
        <v>0</v>
      </c>
      <c r="I1535" s="8">
        <v>0</v>
      </c>
      <c r="J1535" s="1"/>
    </row>
    <row r="1536" spans="1:20" s="233" customFormat="1" ht="25.5" customHeight="1">
      <c r="A1536" s="34" t="s">
        <v>316</v>
      </c>
      <c r="B1536" s="35">
        <v>793</v>
      </c>
      <c r="C1536" s="36" t="s">
        <v>18</v>
      </c>
      <c r="D1536" s="36" t="s">
        <v>27</v>
      </c>
      <c r="E1536" s="36" t="s">
        <v>238</v>
      </c>
      <c r="F1536" s="36"/>
      <c r="G1536" s="71">
        <f>G1537+G1544</f>
        <v>106608100.49000001</v>
      </c>
      <c r="H1536" s="71">
        <f>H1537+H1544</f>
        <v>98595510.530000001</v>
      </c>
      <c r="I1536" s="71">
        <f>I1537+I1544</f>
        <v>100954422.19</v>
      </c>
      <c r="J1536" s="232">
        <v>1816051</v>
      </c>
      <c r="P1536" s="232"/>
      <c r="Q1536" s="232"/>
      <c r="R1536" s="232"/>
      <c r="S1536" s="232"/>
      <c r="T1536" s="232"/>
    </row>
    <row r="1537" spans="1:20">
      <c r="A1537" s="16" t="s">
        <v>317</v>
      </c>
      <c r="B1537" s="14">
        <v>793</v>
      </c>
      <c r="C1537" s="15" t="s">
        <v>18</v>
      </c>
      <c r="D1537" s="15" t="s">
        <v>27</v>
      </c>
      <c r="E1537" s="15" t="s">
        <v>239</v>
      </c>
      <c r="F1537" s="15"/>
      <c r="G1537" s="70">
        <f>G1541+G1538</f>
        <v>2534225.7000000002</v>
      </c>
      <c r="H1537" s="70">
        <f t="shared" ref="H1537:I1537" si="457">H1541</f>
        <v>2569071.31</v>
      </c>
      <c r="I1537" s="70">
        <f t="shared" si="457"/>
        <v>2604396.04</v>
      </c>
      <c r="J1537" s="2">
        <v>22376720</v>
      </c>
    </row>
    <row r="1538" spans="1:20" ht="79.5" hidden="1" customHeight="1">
      <c r="A1538" s="82" t="s">
        <v>1042</v>
      </c>
      <c r="B1538" s="149">
        <v>793</v>
      </c>
      <c r="C1538" s="84" t="s">
        <v>18</v>
      </c>
      <c r="D1538" s="84" t="s">
        <v>27</v>
      </c>
      <c r="E1538" s="84" t="s">
        <v>1041</v>
      </c>
      <c r="F1538" s="84"/>
      <c r="G1538" s="87">
        <f t="shared" ref="G1538:I1539" si="458">G1539</f>
        <v>0</v>
      </c>
      <c r="H1538" s="87">
        <f t="shared" si="458"/>
        <v>0</v>
      </c>
      <c r="I1538" s="87">
        <f t="shared" si="458"/>
        <v>0</v>
      </c>
      <c r="J1538" s="177"/>
      <c r="K1538" s="185"/>
      <c r="L1538" s="185"/>
      <c r="M1538" s="185"/>
      <c r="N1538" s="185"/>
      <c r="O1538" s="185"/>
      <c r="P1538" s="185"/>
      <c r="Q1538" s="185"/>
      <c r="R1538" s="185"/>
      <c r="S1538" s="1"/>
      <c r="T1538" s="1"/>
    </row>
    <row r="1539" spans="1:20" ht="52.8" hidden="1">
      <c r="A1539" s="82" t="s">
        <v>318</v>
      </c>
      <c r="B1539" s="149">
        <v>793</v>
      </c>
      <c r="C1539" s="84" t="s">
        <v>18</v>
      </c>
      <c r="D1539" s="84" t="s">
        <v>27</v>
      </c>
      <c r="E1539" s="84" t="s">
        <v>1041</v>
      </c>
      <c r="F1539" s="84" t="s">
        <v>57</v>
      </c>
      <c r="G1539" s="87">
        <f t="shared" si="458"/>
        <v>0</v>
      </c>
      <c r="H1539" s="87">
        <f t="shared" si="458"/>
        <v>0</v>
      </c>
      <c r="I1539" s="87">
        <f t="shared" si="458"/>
        <v>0</v>
      </c>
      <c r="J1539" s="177"/>
      <c r="K1539" s="185"/>
      <c r="L1539" s="185"/>
      <c r="M1539" s="185"/>
      <c r="N1539" s="185"/>
      <c r="O1539" s="185"/>
      <c r="P1539" s="185"/>
      <c r="Q1539" s="185"/>
      <c r="R1539" s="185"/>
      <c r="S1539" s="1"/>
      <c r="T1539" s="1"/>
    </row>
    <row r="1540" spans="1:20" ht="26.4" hidden="1">
      <c r="A1540" s="82" t="s">
        <v>55</v>
      </c>
      <c r="B1540" s="149">
        <v>793</v>
      </c>
      <c r="C1540" s="84" t="s">
        <v>18</v>
      </c>
      <c r="D1540" s="84" t="s">
        <v>27</v>
      </c>
      <c r="E1540" s="84" t="s">
        <v>1041</v>
      </c>
      <c r="F1540" s="84" t="s">
        <v>58</v>
      </c>
      <c r="G1540" s="87">
        <f>'прил 5,'!G1205</f>
        <v>0</v>
      </c>
      <c r="H1540" s="87"/>
      <c r="I1540" s="87"/>
      <c r="J1540" s="177"/>
      <c r="K1540" s="185"/>
      <c r="L1540" s="185"/>
      <c r="M1540" s="185"/>
      <c r="N1540" s="185"/>
      <c r="O1540" s="185"/>
      <c r="P1540" s="185"/>
      <c r="Q1540" s="185"/>
      <c r="R1540" s="185"/>
      <c r="S1540" s="1"/>
      <c r="T1540" s="1"/>
    </row>
    <row r="1541" spans="1:20" ht="26.4">
      <c r="A1541" s="16" t="s">
        <v>75</v>
      </c>
      <c r="B1541" s="14">
        <v>793</v>
      </c>
      <c r="C1541" s="15" t="s">
        <v>18</v>
      </c>
      <c r="D1541" s="15" t="s">
        <v>27</v>
      </c>
      <c r="E1541" s="15" t="s">
        <v>240</v>
      </c>
      <c r="F1541" s="15"/>
      <c r="G1541" s="70">
        <f>G1542</f>
        <v>2534225.7000000002</v>
      </c>
      <c r="H1541" s="70">
        <f t="shared" ref="H1541:I1542" si="459">H1542</f>
        <v>2569071.31</v>
      </c>
      <c r="I1541" s="70">
        <f t="shared" si="459"/>
        <v>2604396.04</v>
      </c>
      <c r="J1541" s="2">
        <v>1931480</v>
      </c>
    </row>
    <row r="1542" spans="1:20" ht="52.8">
      <c r="A1542" s="16" t="s">
        <v>318</v>
      </c>
      <c r="B1542" s="14">
        <v>793</v>
      </c>
      <c r="C1542" s="15" t="s">
        <v>18</v>
      </c>
      <c r="D1542" s="15" t="s">
        <v>27</v>
      </c>
      <c r="E1542" s="15" t="s">
        <v>240</v>
      </c>
      <c r="F1542" s="15" t="s">
        <v>57</v>
      </c>
      <c r="G1542" s="70">
        <f>G1543</f>
        <v>2534225.7000000002</v>
      </c>
      <c r="H1542" s="70">
        <f t="shared" si="459"/>
        <v>2569071.31</v>
      </c>
      <c r="I1542" s="70">
        <f t="shared" si="459"/>
        <v>2604396.04</v>
      </c>
      <c r="J1542" s="2">
        <v>3861060</v>
      </c>
    </row>
    <row r="1543" spans="1:20" ht="26.4">
      <c r="A1543" s="16" t="s">
        <v>55</v>
      </c>
      <c r="B1543" s="14">
        <v>793</v>
      </c>
      <c r="C1543" s="15" t="s">
        <v>18</v>
      </c>
      <c r="D1543" s="15" t="s">
        <v>27</v>
      </c>
      <c r="E1543" s="15" t="s">
        <v>240</v>
      </c>
      <c r="F1543" s="15" t="s">
        <v>58</v>
      </c>
      <c r="G1543" s="70">
        <f>'прил 5,'!G1210</f>
        <v>2534225.7000000002</v>
      </c>
      <c r="H1543" s="70">
        <f>'прил 5,'!H1210</f>
        <v>2569071.31</v>
      </c>
      <c r="I1543" s="70">
        <f>'прил 5,'!I1210</f>
        <v>2604396.04</v>
      </c>
      <c r="J1543" s="2">
        <v>36840</v>
      </c>
    </row>
    <row r="1544" spans="1:20" s="46" customFormat="1">
      <c r="A1544" s="56" t="s">
        <v>323</v>
      </c>
      <c r="B1544" s="14">
        <v>793</v>
      </c>
      <c r="C1544" s="15" t="s">
        <v>18</v>
      </c>
      <c r="D1544" s="15" t="s">
        <v>53</v>
      </c>
      <c r="E1544" s="15" t="s">
        <v>243</v>
      </c>
      <c r="F1544" s="15"/>
      <c r="G1544" s="70">
        <f>G1545+G1578+G1573+G1587+G1560+G1554+G1566+G1581+G1584</f>
        <v>104073874.79000001</v>
      </c>
      <c r="H1544" s="70">
        <f t="shared" ref="H1544:I1544" si="460">H1545+H1578+H1573+H1587+H1560+H1554+H1566</f>
        <v>96026439.219999999</v>
      </c>
      <c r="I1544" s="70">
        <f t="shared" si="460"/>
        <v>98350026.149999991</v>
      </c>
      <c r="J1544" s="110">
        <v>1772668</v>
      </c>
      <c r="P1544" s="110"/>
      <c r="Q1544" s="110"/>
      <c r="R1544" s="110"/>
      <c r="S1544" s="110"/>
      <c r="T1544" s="110"/>
    </row>
    <row r="1545" spans="1:20" s="46" customFormat="1" ht="26.4">
      <c r="A1545" s="16" t="s">
        <v>75</v>
      </c>
      <c r="B1545" s="14">
        <v>793</v>
      </c>
      <c r="C1545" s="15" t="s">
        <v>18</v>
      </c>
      <c r="D1545" s="15" t="s">
        <v>53</v>
      </c>
      <c r="E1545" s="15" t="s">
        <v>244</v>
      </c>
      <c r="F1545" s="15"/>
      <c r="G1545" s="70">
        <f>G1546+G1548+G1552+G1550</f>
        <v>86608237.280000001</v>
      </c>
      <c r="H1545" s="70">
        <f t="shared" ref="H1545:I1545" si="461">H1546+H1548+H1552+H1550</f>
        <v>86527466.230000004</v>
      </c>
      <c r="I1545" s="70">
        <f t="shared" si="461"/>
        <v>87654613.769999996</v>
      </c>
      <c r="J1545" s="110">
        <v>26732</v>
      </c>
      <c r="P1545" s="110"/>
      <c r="Q1545" s="110"/>
      <c r="R1545" s="110"/>
      <c r="S1545" s="110"/>
      <c r="T1545" s="110"/>
    </row>
    <row r="1546" spans="1:20" s="46" customFormat="1" ht="52.8">
      <c r="A1546" s="16" t="s">
        <v>318</v>
      </c>
      <c r="B1546" s="14">
        <v>793</v>
      </c>
      <c r="C1546" s="15" t="s">
        <v>18</v>
      </c>
      <c r="D1546" s="15" t="s">
        <v>53</v>
      </c>
      <c r="E1546" s="15" t="s">
        <v>244</v>
      </c>
      <c r="F1546" s="15" t="s">
        <v>57</v>
      </c>
      <c r="G1546" s="70">
        <f>G1547</f>
        <v>81158269.280000001</v>
      </c>
      <c r="H1546" s="70">
        <f>H1547</f>
        <v>82474366.230000004</v>
      </c>
      <c r="I1546" s="70">
        <f>I1547</f>
        <v>83601513.769999996</v>
      </c>
      <c r="J1546" s="110">
        <v>292420</v>
      </c>
      <c r="P1546" s="110"/>
      <c r="Q1546" s="110"/>
      <c r="R1546" s="110"/>
      <c r="S1546" s="110"/>
      <c r="T1546" s="110"/>
    </row>
    <row r="1547" spans="1:20" s="46" customFormat="1" ht="34.5" customHeight="1">
      <c r="A1547" s="16" t="s">
        <v>55</v>
      </c>
      <c r="B1547" s="14">
        <v>793</v>
      </c>
      <c r="C1547" s="15" t="s">
        <v>18</v>
      </c>
      <c r="D1547" s="15" t="s">
        <v>53</v>
      </c>
      <c r="E1547" s="15" t="s">
        <v>244</v>
      </c>
      <c r="F1547" s="15" t="s">
        <v>58</v>
      </c>
      <c r="G1547" s="70">
        <f>'прил 5,'!G1220</f>
        <v>81158269.280000001</v>
      </c>
      <c r="H1547" s="70">
        <f>'прил 5,'!H1220</f>
        <v>82474366.230000004</v>
      </c>
      <c r="I1547" s="70">
        <f>'прил 5,'!I1220</f>
        <v>83601513.769999996</v>
      </c>
      <c r="J1547" s="110">
        <v>7380</v>
      </c>
      <c r="P1547" s="110"/>
      <c r="Q1547" s="110"/>
      <c r="R1547" s="110"/>
      <c r="S1547" s="110"/>
      <c r="T1547" s="110"/>
    </row>
    <row r="1548" spans="1:20" s="46" customFormat="1">
      <c r="A1548" s="16" t="s">
        <v>322</v>
      </c>
      <c r="B1548" s="14">
        <v>793</v>
      </c>
      <c r="C1548" s="15" t="s">
        <v>18</v>
      </c>
      <c r="D1548" s="15" t="s">
        <v>53</v>
      </c>
      <c r="E1548" s="15" t="s">
        <v>244</v>
      </c>
      <c r="F1548" s="15" t="s">
        <v>36</v>
      </c>
      <c r="G1548" s="70">
        <f>G1549</f>
        <v>4892158</v>
      </c>
      <c r="H1548" s="70">
        <f t="shared" ref="H1548:I1548" si="462">H1549</f>
        <v>4047100</v>
      </c>
      <c r="I1548" s="70">
        <f t="shared" si="462"/>
        <v>4047100</v>
      </c>
      <c r="J1548" s="110">
        <v>10000</v>
      </c>
      <c r="P1548" s="110"/>
      <c r="Q1548" s="110"/>
      <c r="R1548" s="110"/>
      <c r="S1548" s="110"/>
      <c r="T1548" s="110"/>
    </row>
    <row r="1549" spans="1:20" s="46" customFormat="1" ht="26.4">
      <c r="A1549" s="16" t="s">
        <v>37</v>
      </c>
      <c r="B1549" s="14">
        <v>793</v>
      </c>
      <c r="C1549" s="15" t="s">
        <v>18</v>
      </c>
      <c r="D1549" s="15" t="s">
        <v>53</v>
      </c>
      <c r="E1549" s="15" t="s">
        <v>244</v>
      </c>
      <c r="F1549" s="15" t="s">
        <v>38</v>
      </c>
      <c r="G1549" s="70">
        <f>'прил 5,'!G1222</f>
        <v>4892158</v>
      </c>
      <c r="H1549" s="70">
        <f>'прил 5,'!H1222</f>
        <v>4047100</v>
      </c>
      <c r="I1549" s="70">
        <f>'прил 5,'!I1222</f>
        <v>4047100</v>
      </c>
      <c r="J1549" s="110">
        <f>SUM(J1536:J1548)</f>
        <v>32131351</v>
      </c>
      <c r="P1549" s="110"/>
      <c r="Q1549" s="110"/>
      <c r="R1549" s="110"/>
      <c r="S1549" s="110"/>
      <c r="T1549" s="110"/>
    </row>
    <row r="1550" spans="1:20" s="46" customFormat="1" ht="21.75" customHeight="1">
      <c r="A1550" s="16" t="s">
        <v>147</v>
      </c>
      <c r="B1550" s="14">
        <v>793</v>
      </c>
      <c r="C1550" s="15" t="s">
        <v>18</v>
      </c>
      <c r="D1550" s="15" t="s">
        <v>53</v>
      </c>
      <c r="E1550" s="15" t="s">
        <v>244</v>
      </c>
      <c r="F1550" s="15" t="s">
        <v>148</v>
      </c>
      <c r="G1550" s="70">
        <f>G1551</f>
        <v>551810</v>
      </c>
      <c r="H1550" s="70">
        <f t="shared" ref="H1550:I1550" si="463">H1551</f>
        <v>0</v>
      </c>
      <c r="I1550" s="70">
        <f t="shared" si="463"/>
        <v>0</v>
      </c>
      <c r="J1550" s="177"/>
      <c r="K1550" s="221"/>
      <c r="L1550" s="221"/>
      <c r="M1550" s="221"/>
      <c r="N1550" s="221"/>
      <c r="O1550" s="221"/>
      <c r="P1550" s="221"/>
      <c r="Q1550" s="221"/>
      <c r="R1550" s="221"/>
    </row>
    <row r="1551" spans="1:20" s="46" customFormat="1" ht="29.25" customHeight="1">
      <c r="A1551" s="16" t="s">
        <v>149</v>
      </c>
      <c r="B1551" s="14">
        <v>793</v>
      </c>
      <c r="C1551" s="15" t="s">
        <v>18</v>
      </c>
      <c r="D1551" s="15" t="s">
        <v>53</v>
      </c>
      <c r="E1551" s="15" t="s">
        <v>244</v>
      </c>
      <c r="F1551" s="15" t="s">
        <v>150</v>
      </c>
      <c r="G1551" s="70">
        <f>'прил 5,'!G1224</f>
        <v>551810</v>
      </c>
      <c r="H1551" s="70">
        <f>'прил 5,'!H1224</f>
        <v>0</v>
      </c>
      <c r="I1551" s="70">
        <f>'прил 5,'!I1224</f>
        <v>0</v>
      </c>
      <c r="J1551" s="177"/>
      <c r="K1551" s="221"/>
      <c r="L1551" s="221"/>
      <c r="M1551" s="221"/>
      <c r="N1551" s="221"/>
      <c r="O1551" s="221"/>
      <c r="P1551" s="221"/>
      <c r="Q1551" s="221"/>
      <c r="R1551" s="221"/>
    </row>
    <row r="1552" spans="1:20" s="46" customFormat="1" ht="13.5" customHeight="1">
      <c r="A1552" s="16" t="s">
        <v>62</v>
      </c>
      <c r="B1552" s="14">
        <v>793</v>
      </c>
      <c r="C1552" s="15" t="s">
        <v>18</v>
      </c>
      <c r="D1552" s="15" t="s">
        <v>53</v>
      </c>
      <c r="E1552" s="15" t="s">
        <v>244</v>
      </c>
      <c r="F1552" s="15" t="s">
        <v>63</v>
      </c>
      <c r="G1552" s="70">
        <f>G1553</f>
        <v>6000</v>
      </c>
      <c r="H1552" s="70">
        <f>H1553</f>
        <v>6000</v>
      </c>
      <c r="I1552" s="70">
        <f>I1553</f>
        <v>6000</v>
      </c>
      <c r="J1552" s="110"/>
      <c r="P1552" s="110"/>
      <c r="Q1552" s="110"/>
      <c r="R1552" s="110"/>
      <c r="S1552" s="110"/>
      <c r="T1552" s="110"/>
    </row>
    <row r="1553" spans="1:20" s="46" customFormat="1">
      <c r="A1553" s="16" t="s">
        <v>143</v>
      </c>
      <c r="B1553" s="14">
        <v>793</v>
      </c>
      <c r="C1553" s="15" t="s">
        <v>18</v>
      </c>
      <c r="D1553" s="15" t="s">
        <v>53</v>
      </c>
      <c r="E1553" s="15" t="s">
        <v>244</v>
      </c>
      <c r="F1553" s="15" t="s">
        <v>66</v>
      </c>
      <c r="G1553" s="70">
        <f>'прил 5,'!G1226</f>
        <v>6000</v>
      </c>
      <c r="H1553" s="70">
        <f>'прил 5,'!H1226</f>
        <v>6000</v>
      </c>
      <c r="I1553" s="70">
        <f>'прил 5,'!I1226</f>
        <v>6000</v>
      </c>
      <c r="J1553" s="110"/>
      <c r="P1553" s="110"/>
      <c r="Q1553" s="110"/>
      <c r="R1553" s="110"/>
      <c r="S1553" s="110"/>
      <c r="T1553" s="110"/>
    </row>
    <row r="1554" spans="1:20" s="46" customFormat="1" ht="39.6">
      <c r="A1554" s="16" t="s">
        <v>1084</v>
      </c>
      <c r="B1554" s="14"/>
      <c r="C1554" s="15"/>
      <c r="D1554" s="15"/>
      <c r="E1554" s="15" t="s">
        <v>1083</v>
      </c>
      <c r="F1554" s="15"/>
      <c r="G1554" s="70">
        <f>G1555</f>
        <v>5608680.6900000004</v>
      </c>
      <c r="H1554" s="70">
        <f t="shared" ref="H1554:I1554" si="464">H1555</f>
        <v>6096982.4500000002</v>
      </c>
      <c r="I1554" s="70">
        <f t="shared" si="464"/>
        <v>6874668.0499999998</v>
      </c>
      <c r="J1554" s="110"/>
      <c r="P1554" s="110">
        <f>G1554+G1560+G1566</f>
        <v>8302302.54</v>
      </c>
      <c r="Q1554" s="110">
        <f t="shared" ref="Q1554:R1554" si="465">H1554+H1560+H1566</f>
        <v>9015974.3500000015</v>
      </c>
      <c r="R1554" s="110">
        <f t="shared" si="465"/>
        <v>10152591.77</v>
      </c>
      <c r="S1554" s="110"/>
      <c r="T1554" s="110"/>
    </row>
    <row r="1555" spans="1:20" s="3" customFormat="1">
      <c r="A1555" s="338" t="s">
        <v>1082</v>
      </c>
      <c r="B1555" s="14">
        <v>793</v>
      </c>
      <c r="C1555" s="15" t="s">
        <v>18</v>
      </c>
      <c r="D1555" s="15" t="s">
        <v>53</v>
      </c>
      <c r="E1555" s="15" t="s">
        <v>1083</v>
      </c>
      <c r="F1555" s="15"/>
      <c r="G1555" s="70">
        <f>G1556+G1558</f>
        <v>5608680.6900000004</v>
      </c>
      <c r="H1555" s="70">
        <f>H1556+H1558</f>
        <v>6096982.4500000002</v>
      </c>
      <c r="I1555" s="70">
        <f>I1556+I1558</f>
        <v>6874668.0499999998</v>
      </c>
      <c r="J1555" s="111"/>
      <c r="P1555" s="111"/>
      <c r="Q1555" s="111"/>
      <c r="R1555" s="111"/>
      <c r="S1555" s="111"/>
      <c r="T1555" s="111"/>
    </row>
    <row r="1556" spans="1:20" s="3" customFormat="1" ht="52.8">
      <c r="A1556" s="16" t="s">
        <v>318</v>
      </c>
      <c r="B1556" s="14">
        <v>793</v>
      </c>
      <c r="C1556" s="15" t="s">
        <v>18</v>
      </c>
      <c r="D1556" s="15" t="s">
        <v>53</v>
      </c>
      <c r="E1556" s="15" t="s">
        <v>1083</v>
      </c>
      <c r="F1556" s="15" t="s">
        <v>57</v>
      </c>
      <c r="G1556" s="70">
        <f>G1557</f>
        <v>5153680.6900000004</v>
      </c>
      <c r="H1556" s="70">
        <f t="shared" ref="H1556:I1556" si="466">H1557</f>
        <v>5641982.4500000002</v>
      </c>
      <c r="I1556" s="70">
        <f t="shared" si="466"/>
        <v>6419668.0499999998</v>
      </c>
      <c r="J1556" s="111"/>
      <c r="P1556" s="111"/>
      <c r="Q1556" s="111"/>
      <c r="R1556" s="111"/>
      <c r="S1556" s="111"/>
      <c r="T1556" s="111"/>
    </row>
    <row r="1557" spans="1:20" s="3" customFormat="1" ht="26.4">
      <c r="A1557" s="16" t="s">
        <v>55</v>
      </c>
      <c r="B1557" s="14">
        <v>793</v>
      </c>
      <c r="C1557" s="15" t="s">
        <v>18</v>
      </c>
      <c r="D1557" s="15" t="s">
        <v>53</v>
      </c>
      <c r="E1557" s="15" t="s">
        <v>1083</v>
      </c>
      <c r="F1557" s="15" t="s">
        <v>58</v>
      </c>
      <c r="G1557" s="70">
        <f>'прил 5,'!G1238</f>
        <v>5153680.6900000004</v>
      </c>
      <c r="H1557" s="70">
        <f>'прил 5,'!H1238</f>
        <v>5641982.4500000002</v>
      </c>
      <c r="I1557" s="70">
        <f>'прил 5,'!I1238</f>
        <v>6419668.0499999998</v>
      </c>
      <c r="J1557" s="111"/>
      <c r="P1557" s="111"/>
      <c r="Q1557" s="111"/>
      <c r="R1557" s="111"/>
      <c r="S1557" s="111"/>
      <c r="T1557" s="111"/>
    </row>
    <row r="1558" spans="1:20" s="3" customFormat="1">
      <c r="A1558" s="16" t="s">
        <v>322</v>
      </c>
      <c r="B1558" s="14">
        <v>793</v>
      </c>
      <c r="C1558" s="15" t="s">
        <v>18</v>
      </c>
      <c r="D1558" s="15" t="s">
        <v>53</v>
      </c>
      <c r="E1558" s="15" t="s">
        <v>1083</v>
      </c>
      <c r="F1558" s="15" t="s">
        <v>36</v>
      </c>
      <c r="G1558" s="70">
        <f>G1559</f>
        <v>455000</v>
      </c>
      <c r="H1558" s="70">
        <f>H1559</f>
        <v>455000</v>
      </c>
      <c r="I1558" s="70">
        <f>I1559</f>
        <v>455000</v>
      </c>
      <c r="J1558" s="111"/>
      <c r="P1558" s="111"/>
      <c r="Q1558" s="111"/>
      <c r="R1558" s="111"/>
      <c r="S1558" s="111"/>
      <c r="T1558" s="111"/>
    </row>
    <row r="1559" spans="1:20" s="3" customFormat="1" ht="26.4">
      <c r="A1559" s="16" t="s">
        <v>37</v>
      </c>
      <c r="B1559" s="14">
        <v>793</v>
      </c>
      <c r="C1559" s="15" t="s">
        <v>18</v>
      </c>
      <c r="D1559" s="15" t="s">
        <v>53</v>
      </c>
      <c r="E1559" s="15" t="s">
        <v>1083</v>
      </c>
      <c r="F1559" s="15" t="s">
        <v>38</v>
      </c>
      <c r="G1559" s="70">
        <f>'прил 5,'!G1240</f>
        <v>455000</v>
      </c>
      <c r="H1559" s="70">
        <f>'прил 5,'!H1240</f>
        <v>455000</v>
      </c>
      <c r="I1559" s="70">
        <f>'прил 5,'!I1240</f>
        <v>455000</v>
      </c>
      <c r="J1559" s="111"/>
      <c r="P1559" s="111"/>
      <c r="Q1559" s="111"/>
      <c r="R1559" s="111"/>
      <c r="S1559" s="111"/>
      <c r="T1559" s="111"/>
    </row>
    <row r="1560" spans="1:20" s="3" customFormat="1" ht="26.4">
      <c r="A1560" s="338" t="s">
        <v>1081</v>
      </c>
      <c r="B1560" s="14"/>
      <c r="C1560" s="15"/>
      <c r="D1560" s="15"/>
      <c r="E1560" s="15" t="s">
        <v>1080</v>
      </c>
      <c r="F1560" s="15"/>
      <c r="G1560" s="70">
        <f>G1561</f>
        <v>1725747.9</v>
      </c>
      <c r="H1560" s="70">
        <f t="shared" ref="H1560:I1560" si="467">H1561</f>
        <v>1875994.6</v>
      </c>
      <c r="I1560" s="70">
        <f t="shared" si="467"/>
        <v>2115282.48</v>
      </c>
      <c r="J1560" s="111"/>
      <c r="P1560" s="111"/>
      <c r="Q1560" s="111"/>
      <c r="R1560" s="111"/>
      <c r="S1560" s="111"/>
      <c r="T1560" s="111"/>
    </row>
    <row r="1561" spans="1:20" s="3" customFormat="1">
      <c r="A1561" s="338" t="s">
        <v>1082</v>
      </c>
      <c r="B1561" s="14">
        <v>793</v>
      </c>
      <c r="C1561" s="15" t="s">
        <v>18</v>
      </c>
      <c r="D1561" s="15" t="s">
        <v>53</v>
      </c>
      <c r="E1561" s="15" t="s">
        <v>1080</v>
      </c>
      <c r="F1561" s="15"/>
      <c r="G1561" s="70">
        <f>G1562+G1564</f>
        <v>1725747.9</v>
      </c>
      <c r="H1561" s="70">
        <f>H1562+H1564</f>
        <v>1875994.6</v>
      </c>
      <c r="I1561" s="70">
        <f>I1562+I1564</f>
        <v>2115282.48</v>
      </c>
      <c r="J1561" s="111"/>
      <c r="P1561" s="111"/>
      <c r="Q1561" s="111"/>
      <c r="R1561" s="111"/>
      <c r="S1561" s="111"/>
      <c r="T1561" s="111"/>
    </row>
    <row r="1562" spans="1:20" s="3" customFormat="1" ht="52.8">
      <c r="A1562" s="16" t="s">
        <v>318</v>
      </c>
      <c r="B1562" s="14">
        <v>793</v>
      </c>
      <c r="C1562" s="15" t="s">
        <v>18</v>
      </c>
      <c r="D1562" s="15" t="s">
        <v>53</v>
      </c>
      <c r="E1562" s="15" t="s">
        <v>1080</v>
      </c>
      <c r="F1562" s="15" t="s">
        <v>57</v>
      </c>
      <c r="G1562" s="70">
        <f>G1563</f>
        <v>1585747.9</v>
      </c>
      <c r="H1562" s="70">
        <f>H1563</f>
        <v>1735994.6</v>
      </c>
      <c r="I1562" s="70">
        <f>I1563</f>
        <v>1975282.48</v>
      </c>
      <c r="J1562" s="111"/>
      <c r="P1562" s="111"/>
      <c r="Q1562" s="111"/>
      <c r="R1562" s="111"/>
      <c r="S1562" s="111"/>
      <c r="T1562" s="111"/>
    </row>
    <row r="1563" spans="1:20" s="3" customFormat="1" ht="26.4">
      <c r="A1563" s="16" t="s">
        <v>55</v>
      </c>
      <c r="B1563" s="14">
        <v>793</v>
      </c>
      <c r="C1563" s="15" t="s">
        <v>18</v>
      </c>
      <c r="D1563" s="15" t="s">
        <v>53</v>
      </c>
      <c r="E1563" s="15" t="s">
        <v>1080</v>
      </c>
      <c r="F1563" s="15" t="s">
        <v>58</v>
      </c>
      <c r="G1563" s="70">
        <f>'прил 5,'!G1230</f>
        <v>1585747.9</v>
      </c>
      <c r="H1563" s="70">
        <f>'прил 5,'!H1230</f>
        <v>1735994.6</v>
      </c>
      <c r="I1563" s="70">
        <f>'прил 5,'!I1230</f>
        <v>1975282.48</v>
      </c>
      <c r="J1563" s="111"/>
      <c r="P1563" s="111"/>
      <c r="Q1563" s="111"/>
      <c r="R1563" s="111"/>
      <c r="S1563" s="111"/>
      <c r="T1563" s="111"/>
    </row>
    <row r="1564" spans="1:20" s="3" customFormat="1">
      <c r="A1564" s="16" t="s">
        <v>322</v>
      </c>
      <c r="B1564" s="14">
        <v>793</v>
      </c>
      <c r="C1564" s="15" t="s">
        <v>18</v>
      </c>
      <c r="D1564" s="15" t="s">
        <v>53</v>
      </c>
      <c r="E1564" s="15" t="s">
        <v>1080</v>
      </c>
      <c r="F1564" s="15" t="s">
        <v>36</v>
      </c>
      <c r="G1564" s="70">
        <f>G1565</f>
        <v>140000</v>
      </c>
      <c r="H1564" s="70">
        <f>H1565</f>
        <v>140000</v>
      </c>
      <c r="I1564" s="70">
        <f>I1565</f>
        <v>140000</v>
      </c>
      <c r="J1564" s="111"/>
      <c r="P1564" s="111"/>
      <c r="Q1564" s="111"/>
      <c r="R1564" s="111"/>
      <c r="S1564" s="111"/>
      <c r="T1564" s="111"/>
    </row>
    <row r="1565" spans="1:20" s="3" customFormat="1" ht="26.4">
      <c r="A1565" s="16" t="s">
        <v>37</v>
      </c>
      <c r="B1565" s="14">
        <v>793</v>
      </c>
      <c r="C1565" s="15" t="s">
        <v>18</v>
      </c>
      <c r="D1565" s="15" t="s">
        <v>53</v>
      </c>
      <c r="E1565" s="15" t="s">
        <v>1080</v>
      </c>
      <c r="F1565" s="15" t="s">
        <v>38</v>
      </c>
      <c r="G1565" s="70">
        <f>'прил 5,'!G1234</f>
        <v>140000</v>
      </c>
      <c r="H1565" s="70">
        <f>'прил 5,'!H1234</f>
        <v>140000</v>
      </c>
      <c r="I1565" s="70">
        <f>'прил 5,'!I1234</f>
        <v>140000</v>
      </c>
      <c r="J1565" s="111"/>
      <c r="P1565" s="111"/>
      <c r="Q1565" s="111"/>
      <c r="R1565" s="111"/>
      <c r="S1565" s="111"/>
      <c r="T1565" s="111"/>
    </row>
    <row r="1566" spans="1:20" s="46" customFormat="1" ht="26.4">
      <c r="A1566" s="16" t="s">
        <v>1086</v>
      </c>
      <c r="B1566" s="14">
        <v>793</v>
      </c>
      <c r="C1566" s="15" t="s">
        <v>18</v>
      </c>
      <c r="D1566" s="15" t="s">
        <v>53</v>
      </c>
      <c r="E1566" s="15" t="s">
        <v>1085</v>
      </c>
      <c r="F1566" s="15"/>
      <c r="G1566" s="70">
        <f>G1568</f>
        <v>967873.95</v>
      </c>
      <c r="H1566" s="70">
        <f t="shared" ref="H1566:I1566" si="468">H1568</f>
        <v>1042997.3</v>
      </c>
      <c r="I1566" s="70">
        <f t="shared" si="468"/>
        <v>1162641.24</v>
      </c>
      <c r="J1566" s="176"/>
      <c r="K1566" s="58"/>
      <c r="L1566" s="58"/>
      <c r="M1566" s="58"/>
      <c r="N1566" s="58"/>
      <c r="O1566" s="58"/>
      <c r="P1566" s="58"/>
      <c r="Q1566" s="58"/>
      <c r="R1566" s="58"/>
    </row>
    <row r="1567" spans="1:20" s="3" customFormat="1" hidden="1">
      <c r="A1567" s="16"/>
      <c r="B1567" s="14"/>
      <c r="C1567" s="15"/>
      <c r="D1567" s="15"/>
      <c r="E1567" s="15" t="s">
        <v>1085</v>
      </c>
      <c r="F1567" s="15"/>
      <c r="G1567" s="70"/>
      <c r="H1567" s="70"/>
      <c r="I1567" s="70"/>
      <c r="J1567" s="176"/>
      <c r="K1567" s="62"/>
      <c r="L1567" s="62"/>
      <c r="M1567" s="62"/>
      <c r="N1567" s="62"/>
      <c r="O1567" s="62"/>
      <c r="P1567" s="62"/>
      <c r="Q1567" s="62"/>
      <c r="R1567" s="62"/>
    </row>
    <row r="1568" spans="1:20" s="3" customFormat="1" ht="27" customHeight="1">
      <c r="A1568" s="338" t="s">
        <v>1082</v>
      </c>
      <c r="B1568" s="14">
        <v>793</v>
      </c>
      <c r="C1568" s="15" t="s">
        <v>18</v>
      </c>
      <c r="D1568" s="15" t="s">
        <v>53</v>
      </c>
      <c r="E1568" s="15" t="s">
        <v>1085</v>
      </c>
      <c r="F1568" s="15"/>
      <c r="G1568" s="70">
        <f>G1569+G1571</f>
        <v>967873.95</v>
      </c>
      <c r="H1568" s="70">
        <f>H1569+H1571</f>
        <v>1042997.3</v>
      </c>
      <c r="I1568" s="70">
        <f>I1569+I1571</f>
        <v>1162641.24</v>
      </c>
      <c r="J1568" s="176"/>
      <c r="K1568" s="62"/>
      <c r="L1568" s="62"/>
      <c r="M1568" s="62"/>
      <c r="N1568" s="62"/>
      <c r="O1568" s="62"/>
      <c r="P1568" s="62"/>
      <c r="Q1568" s="62"/>
      <c r="R1568" s="62"/>
    </row>
    <row r="1569" spans="1:20" s="3" customFormat="1" ht="52.8">
      <c r="A1569" s="16" t="s">
        <v>318</v>
      </c>
      <c r="B1569" s="14">
        <v>793</v>
      </c>
      <c r="C1569" s="15" t="s">
        <v>18</v>
      </c>
      <c r="D1569" s="15" t="s">
        <v>53</v>
      </c>
      <c r="E1569" s="15" t="s">
        <v>1085</v>
      </c>
      <c r="F1569" s="15" t="s">
        <v>57</v>
      </c>
      <c r="G1569" s="70">
        <f>G1570</f>
        <v>792873.95</v>
      </c>
      <c r="H1569" s="70">
        <f>H1570</f>
        <v>867996</v>
      </c>
      <c r="I1569" s="70">
        <f>I1570</f>
        <v>987640</v>
      </c>
      <c r="J1569" s="176"/>
      <c r="K1569" s="62"/>
      <c r="L1569" s="62"/>
      <c r="M1569" s="62"/>
      <c r="N1569" s="62"/>
      <c r="O1569" s="62"/>
      <c r="P1569" s="62"/>
      <c r="Q1569" s="62"/>
      <c r="R1569" s="62"/>
    </row>
    <row r="1570" spans="1:20" s="3" customFormat="1" ht="26.4">
      <c r="A1570" s="16" t="s">
        <v>55</v>
      </c>
      <c r="B1570" s="14">
        <v>793</v>
      </c>
      <c r="C1570" s="15" t="s">
        <v>18</v>
      </c>
      <c r="D1570" s="15" t="s">
        <v>53</v>
      </c>
      <c r="E1570" s="15" t="s">
        <v>1085</v>
      </c>
      <c r="F1570" s="15" t="s">
        <v>58</v>
      </c>
      <c r="G1570" s="70">
        <f>'прил 5,'!G1245</f>
        <v>792873.95</v>
      </c>
      <c r="H1570" s="70">
        <f>'прил 5,'!H1245</f>
        <v>867996</v>
      </c>
      <c r="I1570" s="70">
        <f>'прил 5,'!I1245</f>
        <v>987640</v>
      </c>
      <c r="J1570" s="176"/>
      <c r="K1570" s="62"/>
      <c r="L1570" s="62"/>
      <c r="M1570" s="63"/>
      <c r="N1570" s="62"/>
      <c r="O1570" s="62"/>
      <c r="P1570" s="62"/>
      <c r="Q1570" s="62"/>
      <c r="R1570" s="62"/>
    </row>
    <row r="1571" spans="1:20" s="3" customFormat="1" ht="21.75" customHeight="1">
      <c r="A1571" s="16" t="s">
        <v>322</v>
      </c>
      <c r="B1571" s="14">
        <v>793</v>
      </c>
      <c r="C1571" s="15" t="s">
        <v>18</v>
      </c>
      <c r="D1571" s="15" t="s">
        <v>53</v>
      </c>
      <c r="E1571" s="15" t="s">
        <v>1085</v>
      </c>
      <c r="F1571" s="15" t="s">
        <v>36</v>
      </c>
      <c r="G1571" s="70">
        <f>G1572</f>
        <v>175000</v>
      </c>
      <c r="H1571" s="70">
        <f>H1572</f>
        <v>175001.3</v>
      </c>
      <c r="I1571" s="70">
        <f>I1572</f>
        <v>175001.24</v>
      </c>
      <c r="J1571" s="176"/>
      <c r="K1571" s="62"/>
      <c r="L1571" s="62"/>
      <c r="M1571" s="62"/>
      <c r="N1571" s="62"/>
      <c r="O1571" s="62"/>
      <c r="P1571" s="62"/>
      <c r="Q1571" s="62"/>
      <c r="R1571" s="62"/>
    </row>
    <row r="1572" spans="1:20" s="3" customFormat="1" ht="26.4">
      <c r="A1572" s="16" t="s">
        <v>37</v>
      </c>
      <c r="B1572" s="14">
        <v>793</v>
      </c>
      <c r="C1572" s="15" t="s">
        <v>18</v>
      </c>
      <c r="D1572" s="15" t="s">
        <v>53</v>
      </c>
      <c r="E1572" s="15" t="s">
        <v>1085</v>
      </c>
      <c r="F1572" s="15" t="s">
        <v>38</v>
      </c>
      <c r="G1572" s="70">
        <v>175000</v>
      </c>
      <c r="H1572" s="70">
        <v>175001.3</v>
      </c>
      <c r="I1572" s="70">
        <v>175001.24</v>
      </c>
      <c r="J1572" s="176"/>
      <c r="K1572" s="62"/>
      <c r="L1572" s="62"/>
      <c r="M1572" s="62"/>
      <c r="N1572" s="62"/>
      <c r="O1572" s="62"/>
      <c r="P1572" s="62"/>
      <c r="Q1572" s="62"/>
      <c r="R1572" s="62"/>
    </row>
    <row r="1573" spans="1:20" ht="25.5" customHeight="1">
      <c r="A1573" s="81" t="s">
        <v>328</v>
      </c>
      <c r="B1573" s="14">
        <v>793</v>
      </c>
      <c r="C1573" s="15" t="s">
        <v>18</v>
      </c>
      <c r="D1573" s="15" t="s">
        <v>53</v>
      </c>
      <c r="E1573" s="15" t="s">
        <v>245</v>
      </c>
      <c r="F1573" s="15"/>
      <c r="G1573" s="70">
        <f>G1574+G1576</f>
        <v>431436.97</v>
      </c>
      <c r="H1573" s="70">
        <f>H1574+H1576</f>
        <v>468998.64</v>
      </c>
      <c r="I1573" s="70">
        <f>I1574+I1576</f>
        <v>528820.61</v>
      </c>
    </row>
    <row r="1574" spans="1:20" s="3" customFormat="1" ht="52.8">
      <c r="A1574" s="16" t="s">
        <v>318</v>
      </c>
      <c r="B1574" s="14">
        <v>793</v>
      </c>
      <c r="C1574" s="15" t="s">
        <v>18</v>
      </c>
      <c r="D1574" s="15" t="s">
        <v>53</v>
      </c>
      <c r="E1574" s="15" t="s">
        <v>245</v>
      </c>
      <c r="F1574" s="15" t="s">
        <v>57</v>
      </c>
      <c r="G1574" s="70">
        <f>G1575</f>
        <v>396473</v>
      </c>
      <c r="H1574" s="70">
        <f>H1575</f>
        <v>433999</v>
      </c>
      <c r="I1574" s="70">
        <f>I1575</f>
        <v>493821</v>
      </c>
      <c r="J1574" s="111"/>
      <c r="P1574" s="111"/>
      <c r="Q1574" s="111"/>
      <c r="R1574" s="111"/>
      <c r="S1574" s="111"/>
      <c r="T1574" s="111"/>
    </row>
    <row r="1575" spans="1:20" s="3" customFormat="1" ht="26.4">
      <c r="A1575" s="16" t="s">
        <v>55</v>
      </c>
      <c r="B1575" s="14">
        <v>793</v>
      </c>
      <c r="C1575" s="15" t="s">
        <v>18</v>
      </c>
      <c r="D1575" s="15" t="s">
        <v>53</v>
      </c>
      <c r="E1575" s="15" t="s">
        <v>245</v>
      </c>
      <c r="F1575" s="15" t="s">
        <v>58</v>
      </c>
      <c r="G1575" s="70">
        <f>'прил 5,'!G1250</f>
        <v>396473</v>
      </c>
      <c r="H1575" s="70">
        <f>'прил 5,'!H1250</f>
        <v>433999</v>
      </c>
      <c r="I1575" s="70">
        <f>'прил 5,'!I1250</f>
        <v>493821</v>
      </c>
      <c r="J1575" s="111"/>
      <c r="P1575" s="111"/>
      <c r="Q1575" s="111"/>
      <c r="R1575" s="111"/>
      <c r="S1575" s="111"/>
      <c r="T1575" s="111"/>
    </row>
    <row r="1576" spans="1:20" ht="25.5" customHeight="1">
      <c r="A1576" s="16" t="s">
        <v>322</v>
      </c>
      <c r="B1576" s="14">
        <v>793</v>
      </c>
      <c r="C1576" s="15" t="s">
        <v>18</v>
      </c>
      <c r="D1576" s="15" t="s">
        <v>53</v>
      </c>
      <c r="E1576" s="15" t="s">
        <v>245</v>
      </c>
      <c r="F1576" s="15" t="s">
        <v>36</v>
      </c>
      <c r="G1576" s="70">
        <f>G1577</f>
        <v>34963.97</v>
      </c>
      <c r="H1576" s="70">
        <f>H1577</f>
        <v>34999.64</v>
      </c>
      <c r="I1576" s="70">
        <f>I1577</f>
        <v>34999.61</v>
      </c>
    </row>
    <row r="1577" spans="1:20" ht="25.5" customHeight="1">
      <c r="A1577" s="16" t="s">
        <v>37</v>
      </c>
      <c r="B1577" s="14">
        <v>793</v>
      </c>
      <c r="C1577" s="15" t="s">
        <v>18</v>
      </c>
      <c r="D1577" s="15" t="s">
        <v>53</v>
      </c>
      <c r="E1577" s="15" t="s">
        <v>245</v>
      </c>
      <c r="F1577" s="15" t="s">
        <v>38</v>
      </c>
      <c r="G1577" s="70">
        <f>'прил 5,'!G1252</f>
        <v>34963.97</v>
      </c>
      <c r="H1577" s="70">
        <f>'прил 5,'!H1252</f>
        <v>34999.64</v>
      </c>
      <c r="I1577" s="70">
        <f>'прил 5,'!I1252</f>
        <v>34999.61</v>
      </c>
    </row>
    <row r="1578" spans="1:20" s="46" customFormat="1" ht="52.8">
      <c r="A1578" s="104" t="s">
        <v>329</v>
      </c>
      <c r="B1578" s="14">
        <v>793</v>
      </c>
      <c r="C1578" s="15" t="s">
        <v>18</v>
      </c>
      <c r="D1578" s="15" t="s">
        <v>53</v>
      </c>
      <c r="E1578" s="15" t="s">
        <v>383</v>
      </c>
      <c r="F1578" s="15"/>
      <c r="G1578" s="70">
        <f t="shared" ref="G1578:I1579" si="469">G1579</f>
        <v>14000</v>
      </c>
      <c r="H1578" s="70">
        <f t="shared" si="469"/>
        <v>14000</v>
      </c>
      <c r="I1578" s="70">
        <f t="shared" si="469"/>
        <v>14000</v>
      </c>
      <c r="J1578" s="110"/>
      <c r="P1578" s="110"/>
      <c r="Q1578" s="110"/>
      <c r="R1578" s="110"/>
      <c r="S1578" s="110"/>
      <c r="T1578" s="110"/>
    </row>
    <row r="1579" spans="1:20" s="46" customFormat="1">
      <c r="A1579" s="16" t="s">
        <v>322</v>
      </c>
      <c r="B1579" s="14">
        <v>793</v>
      </c>
      <c r="C1579" s="15" t="s">
        <v>18</v>
      </c>
      <c r="D1579" s="15" t="s">
        <v>53</v>
      </c>
      <c r="E1579" s="15" t="s">
        <v>383</v>
      </c>
      <c r="F1579" s="15" t="s">
        <v>36</v>
      </c>
      <c r="G1579" s="87">
        <f t="shared" si="469"/>
        <v>14000</v>
      </c>
      <c r="H1579" s="87">
        <f t="shared" si="469"/>
        <v>14000</v>
      </c>
      <c r="I1579" s="87">
        <f t="shared" si="469"/>
        <v>14000</v>
      </c>
      <c r="J1579" s="110"/>
      <c r="P1579" s="110"/>
      <c r="Q1579" s="110"/>
      <c r="R1579" s="110"/>
      <c r="S1579" s="110"/>
      <c r="T1579" s="110"/>
    </row>
    <row r="1580" spans="1:20" s="46" customFormat="1" ht="26.4">
      <c r="A1580" s="16" t="s">
        <v>37</v>
      </c>
      <c r="B1580" s="14">
        <v>793</v>
      </c>
      <c r="C1580" s="15" t="s">
        <v>18</v>
      </c>
      <c r="D1580" s="15" t="s">
        <v>53</v>
      </c>
      <c r="E1580" s="15" t="s">
        <v>383</v>
      </c>
      <c r="F1580" s="15" t="s">
        <v>38</v>
      </c>
      <c r="G1580" s="87">
        <f>'прил 5,'!G1255</f>
        <v>14000</v>
      </c>
      <c r="H1580" s="87">
        <f>'прил 5,'!H1255</f>
        <v>14000</v>
      </c>
      <c r="I1580" s="87">
        <f>'прил 5,'!I1255</f>
        <v>14000</v>
      </c>
      <c r="J1580" s="110"/>
      <c r="P1580" s="110"/>
      <c r="Q1580" s="110"/>
      <c r="R1580" s="110"/>
      <c r="S1580" s="110"/>
      <c r="T1580" s="110"/>
    </row>
    <row r="1581" spans="1:20" s="46" customFormat="1" ht="66.75" customHeight="1">
      <c r="A1581" s="337" t="s">
        <v>1149</v>
      </c>
      <c r="B1581" s="14">
        <v>793</v>
      </c>
      <c r="C1581" s="15" t="s">
        <v>18</v>
      </c>
      <c r="D1581" s="15" t="s">
        <v>53</v>
      </c>
      <c r="E1581" s="15" t="s">
        <v>1148</v>
      </c>
      <c r="F1581" s="15"/>
      <c r="G1581" s="70">
        <f t="shared" ref="G1581:I1581" si="470">G1582</f>
        <v>5502100</v>
      </c>
      <c r="H1581" s="70">
        <f t="shared" si="470"/>
        <v>0</v>
      </c>
      <c r="I1581" s="70">
        <f t="shared" si="470"/>
        <v>0</v>
      </c>
      <c r="J1581" s="176"/>
      <c r="K1581" s="58"/>
      <c r="L1581" s="58"/>
      <c r="M1581" s="58"/>
      <c r="N1581" s="58"/>
      <c r="O1581" s="58"/>
      <c r="P1581" s="58"/>
      <c r="Q1581" s="58"/>
      <c r="R1581" s="58"/>
    </row>
    <row r="1582" spans="1:20" s="46" customFormat="1">
      <c r="A1582" s="16" t="s">
        <v>147</v>
      </c>
      <c r="B1582" s="14">
        <v>793</v>
      </c>
      <c r="C1582" s="15" t="s">
        <v>18</v>
      </c>
      <c r="D1582" s="15" t="s">
        <v>53</v>
      </c>
      <c r="E1582" s="15" t="s">
        <v>1148</v>
      </c>
      <c r="F1582" s="15" t="s">
        <v>148</v>
      </c>
      <c r="G1582" s="70">
        <f>G1583</f>
        <v>5502100</v>
      </c>
      <c r="H1582" s="70">
        <f>H1583</f>
        <v>0</v>
      </c>
      <c r="I1582" s="70">
        <f>I1583</f>
        <v>0</v>
      </c>
      <c r="J1582" s="176"/>
      <c r="K1582" s="58"/>
      <c r="L1582" s="58"/>
      <c r="M1582" s="58"/>
      <c r="N1582" s="58"/>
      <c r="O1582" s="58"/>
      <c r="P1582" s="58"/>
      <c r="Q1582" s="58"/>
      <c r="R1582" s="58"/>
    </row>
    <row r="1583" spans="1:20" s="46" customFormat="1" ht="26.4">
      <c r="A1583" s="16" t="s">
        <v>149</v>
      </c>
      <c r="B1583" s="14">
        <v>793</v>
      </c>
      <c r="C1583" s="15" t="s">
        <v>18</v>
      </c>
      <c r="D1583" s="15" t="s">
        <v>53</v>
      </c>
      <c r="E1583" s="15" t="s">
        <v>1148</v>
      </c>
      <c r="F1583" s="15" t="s">
        <v>150</v>
      </c>
      <c r="G1583" s="70">
        <v>5502100</v>
      </c>
      <c r="H1583" s="70">
        <v>0</v>
      </c>
      <c r="I1583" s="70">
        <v>0</v>
      </c>
      <c r="J1583" s="176"/>
      <c r="K1583" s="58"/>
      <c r="L1583" s="58"/>
      <c r="M1583" s="58"/>
      <c r="N1583" s="58"/>
      <c r="O1583" s="58"/>
      <c r="P1583" s="58"/>
      <c r="Q1583" s="58"/>
      <c r="R1583" s="58"/>
    </row>
    <row r="1584" spans="1:20" s="46" customFormat="1" ht="66.75" customHeight="1">
      <c r="A1584" s="337" t="s">
        <v>1151</v>
      </c>
      <c r="B1584" s="14">
        <v>793</v>
      </c>
      <c r="C1584" s="15" t="s">
        <v>18</v>
      </c>
      <c r="D1584" s="15" t="s">
        <v>53</v>
      </c>
      <c r="E1584" s="15" t="s">
        <v>1150</v>
      </c>
      <c r="F1584" s="15"/>
      <c r="G1584" s="70">
        <f t="shared" ref="G1584:I1584" si="471">G1585</f>
        <v>3215798</v>
      </c>
      <c r="H1584" s="70">
        <f t="shared" si="471"/>
        <v>0</v>
      </c>
      <c r="I1584" s="70">
        <f t="shared" si="471"/>
        <v>0</v>
      </c>
      <c r="J1584" s="176"/>
      <c r="K1584" s="58"/>
      <c r="L1584" s="58"/>
      <c r="M1584" s="58"/>
      <c r="N1584" s="58"/>
      <c r="O1584" s="58"/>
      <c r="P1584" s="58"/>
      <c r="Q1584" s="58"/>
      <c r="R1584" s="58"/>
    </row>
    <row r="1585" spans="1:20" s="46" customFormat="1">
      <c r="A1585" s="16" t="s">
        <v>147</v>
      </c>
      <c r="B1585" s="14">
        <v>793</v>
      </c>
      <c r="C1585" s="15" t="s">
        <v>18</v>
      </c>
      <c r="D1585" s="15" t="s">
        <v>53</v>
      </c>
      <c r="E1585" s="15" t="s">
        <v>1150</v>
      </c>
      <c r="F1585" s="15" t="s">
        <v>148</v>
      </c>
      <c r="G1585" s="70">
        <f>G1586</f>
        <v>3215798</v>
      </c>
      <c r="H1585" s="70">
        <f>H1586</f>
        <v>0</v>
      </c>
      <c r="I1585" s="70">
        <f>I1586</f>
        <v>0</v>
      </c>
      <c r="J1585" s="176"/>
      <c r="K1585" s="58"/>
      <c r="L1585" s="58"/>
      <c r="M1585" s="58"/>
      <c r="N1585" s="58"/>
      <c r="O1585" s="58"/>
      <c r="P1585" s="58"/>
      <c r="Q1585" s="58"/>
      <c r="R1585" s="58"/>
    </row>
    <row r="1586" spans="1:20" s="46" customFormat="1" ht="26.4">
      <c r="A1586" s="16" t="s">
        <v>149</v>
      </c>
      <c r="B1586" s="14">
        <v>793</v>
      </c>
      <c r="C1586" s="15" t="s">
        <v>18</v>
      </c>
      <c r="D1586" s="15" t="s">
        <v>53</v>
      </c>
      <c r="E1586" s="15" t="s">
        <v>1150</v>
      </c>
      <c r="F1586" s="15" t="s">
        <v>150</v>
      </c>
      <c r="G1586" s="70">
        <v>3215798</v>
      </c>
      <c r="H1586" s="70">
        <v>0</v>
      </c>
      <c r="I1586" s="70">
        <v>0</v>
      </c>
      <c r="J1586" s="176"/>
      <c r="K1586" s="58"/>
      <c r="L1586" s="58"/>
      <c r="M1586" s="58"/>
      <c r="N1586" s="58"/>
      <c r="O1586" s="58"/>
      <c r="P1586" s="58"/>
      <c r="Q1586" s="58"/>
      <c r="R1586" s="58"/>
    </row>
    <row r="1587" spans="1:20" s="46" customFormat="1" ht="102" hidden="1" customHeight="1">
      <c r="A1587" s="16" t="s">
        <v>914</v>
      </c>
      <c r="B1587" s="14">
        <v>793</v>
      </c>
      <c r="C1587" s="15" t="s">
        <v>18</v>
      </c>
      <c r="D1587" s="15" t="s">
        <v>53</v>
      </c>
      <c r="E1587" s="15" t="s">
        <v>913</v>
      </c>
      <c r="F1587" s="15"/>
      <c r="G1587" s="70">
        <f t="shared" ref="G1587:I1588" si="472">G1588</f>
        <v>0</v>
      </c>
      <c r="H1587" s="70">
        <f t="shared" si="472"/>
        <v>0</v>
      </c>
      <c r="I1587" s="70">
        <f t="shared" si="472"/>
        <v>0</v>
      </c>
      <c r="J1587" s="177"/>
      <c r="K1587" s="221"/>
      <c r="L1587" s="221"/>
      <c r="M1587" s="221"/>
      <c r="N1587" s="221"/>
      <c r="O1587" s="221"/>
      <c r="P1587" s="221"/>
      <c r="Q1587" s="221"/>
      <c r="R1587" s="221"/>
    </row>
    <row r="1588" spans="1:20" s="46" customFormat="1" ht="27" hidden="1" customHeight="1">
      <c r="A1588" s="16" t="s">
        <v>322</v>
      </c>
      <c r="B1588" s="14">
        <v>793</v>
      </c>
      <c r="C1588" s="15" t="s">
        <v>18</v>
      </c>
      <c r="D1588" s="15" t="s">
        <v>53</v>
      </c>
      <c r="E1588" s="15" t="s">
        <v>913</v>
      </c>
      <c r="F1588" s="15" t="s">
        <v>36</v>
      </c>
      <c r="G1588" s="70">
        <f t="shared" si="472"/>
        <v>0</v>
      </c>
      <c r="H1588" s="70">
        <f t="shared" si="472"/>
        <v>0</v>
      </c>
      <c r="I1588" s="70">
        <f t="shared" si="472"/>
        <v>0</v>
      </c>
      <c r="J1588" s="177"/>
      <c r="K1588" s="221"/>
      <c r="L1588" s="221"/>
      <c r="M1588" s="221"/>
      <c r="N1588" s="221"/>
      <c r="O1588" s="221"/>
      <c r="P1588" s="221"/>
      <c r="Q1588" s="221"/>
      <c r="R1588" s="221"/>
    </row>
    <row r="1589" spans="1:20" s="46" customFormat="1" ht="26.4" hidden="1">
      <c r="A1589" s="16" t="s">
        <v>37</v>
      </c>
      <c r="B1589" s="14">
        <v>793</v>
      </c>
      <c r="C1589" s="15" t="s">
        <v>18</v>
      </c>
      <c r="D1589" s="15" t="s">
        <v>53</v>
      </c>
      <c r="E1589" s="15" t="s">
        <v>913</v>
      </c>
      <c r="F1589" s="15" t="s">
        <v>38</v>
      </c>
      <c r="G1589" s="70">
        <f>'прил 5,'!G1264</f>
        <v>0</v>
      </c>
      <c r="H1589" s="70">
        <v>0</v>
      </c>
      <c r="I1589" s="70">
        <v>0</v>
      </c>
      <c r="J1589" s="177"/>
      <c r="K1589" s="221"/>
      <c r="L1589" s="221"/>
      <c r="M1589" s="221"/>
      <c r="N1589" s="221"/>
      <c r="O1589" s="221"/>
      <c r="P1589" s="221"/>
      <c r="Q1589" s="221"/>
      <c r="R1589" s="221"/>
    </row>
    <row r="1590" spans="1:20" s="22" customFormat="1">
      <c r="A1590" s="34" t="s">
        <v>360</v>
      </c>
      <c r="B1590" s="35">
        <v>794</v>
      </c>
      <c r="C1590" s="36" t="s">
        <v>18</v>
      </c>
      <c r="D1590" s="36" t="s">
        <v>69</v>
      </c>
      <c r="E1590" s="36" t="s">
        <v>262</v>
      </c>
      <c r="F1590" s="36"/>
      <c r="G1590" s="71">
        <f>G1591+G1595+G1599</f>
        <v>4629461</v>
      </c>
      <c r="H1590" s="71">
        <f>H1591+H1595+H1599+H1606</f>
        <v>4744411</v>
      </c>
      <c r="I1590" s="71">
        <f>I1591+I1595+I1599+I1606</f>
        <v>4744411</v>
      </c>
      <c r="J1590" s="21">
        <v>1141737</v>
      </c>
      <c r="P1590" s="21"/>
      <c r="Q1590" s="21"/>
      <c r="R1590" s="21"/>
      <c r="S1590" s="21"/>
      <c r="T1590" s="21"/>
    </row>
    <row r="1591" spans="1:20" s="33" customFormat="1" ht="26.4">
      <c r="A1591" s="16" t="s">
        <v>361</v>
      </c>
      <c r="B1591" s="14">
        <v>794</v>
      </c>
      <c r="C1591" s="15" t="s">
        <v>18</v>
      </c>
      <c r="D1591" s="15" t="s">
        <v>69</v>
      </c>
      <c r="E1591" s="15" t="s">
        <v>263</v>
      </c>
      <c r="F1591" s="39"/>
      <c r="G1591" s="87">
        <f>G1592</f>
        <v>1583900</v>
      </c>
      <c r="H1591" s="87">
        <f t="shared" ref="H1591:I1593" si="473">H1592</f>
        <v>1583900</v>
      </c>
      <c r="I1591" s="87">
        <f t="shared" si="473"/>
        <v>1583900</v>
      </c>
      <c r="J1591" s="113">
        <v>541620</v>
      </c>
      <c r="P1591" s="113"/>
      <c r="Q1591" s="113"/>
      <c r="R1591" s="113"/>
      <c r="S1591" s="113"/>
      <c r="T1591" s="113"/>
    </row>
    <row r="1592" spans="1:20" s="33" customFormat="1" ht="26.4">
      <c r="A1592" s="16" t="s">
        <v>75</v>
      </c>
      <c r="B1592" s="14">
        <v>794</v>
      </c>
      <c r="C1592" s="15" t="s">
        <v>18</v>
      </c>
      <c r="D1592" s="15" t="s">
        <v>69</v>
      </c>
      <c r="E1592" s="15" t="s">
        <v>264</v>
      </c>
      <c r="F1592" s="15"/>
      <c r="G1592" s="87">
        <f>G1593</f>
        <v>1583900</v>
      </c>
      <c r="H1592" s="87">
        <f t="shared" si="473"/>
        <v>1583900</v>
      </c>
      <c r="I1592" s="87">
        <f t="shared" si="473"/>
        <v>1583900</v>
      </c>
      <c r="J1592" s="113">
        <v>797785</v>
      </c>
      <c r="P1592" s="113"/>
      <c r="Q1592" s="113"/>
      <c r="R1592" s="113"/>
      <c r="S1592" s="113"/>
      <c r="T1592" s="113"/>
    </row>
    <row r="1593" spans="1:20" s="33" customFormat="1" ht="52.8">
      <c r="A1593" s="56" t="s">
        <v>54</v>
      </c>
      <c r="B1593" s="14">
        <v>794</v>
      </c>
      <c r="C1593" s="15" t="s">
        <v>18</v>
      </c>
      <c r="D1593" s="15" t="s">
        <v>69</v>
      </c>
      <c r="E1593" s="15" t="s">
        <v>264</v>
      </c>
      <c r="F1593" s="15" t="s">
        <v>57</v>
      </c>
      <c r="G1593" s="87">
        <f>G1594</f>
        <v>1583900</v>
      </c>
      <c r="H1593" s="87">
        <f t="shared" si="473"/>
        <v>1583900</v>
      </c>
      <c r="I1593" s="87">
        <f t="shared" si="473"/>
        <v>1583900</v>
      </c>
      <c r="J1593" s="113">
        <v>630505</v>
      </c>
      <c r="P1593" s="113"/>
      <c r="Q1593" s="113"/>
      <c r="R1593" s="113"/>
      <c r="S1593" s="113"/>
      <c r="T1593" s="113"/>
    </row>
    <row r="1594" spans="1:20" ht="26.4">
      <c r="A1594" s="56" t="s">
        <v>55</v>
      </c>
      <c r="B1594" s="14">
        <v>794</v>
      </c>
      <c r="C1594" s="15" t="s">
        <v>18</v>
      </c>
      <c r="D1594" s="15" t="s">
        <v>69</v>
      </c>
      <c r="E1594" s="15" t="s">
        <v>264</v>
      </c>
      <c r="F1594" s="15" t="s">
        <v>58</v>
      </c>
      <c r="G1594" s="87">
        <f>'прил 5,'!G2012</f>
        <v>1583900</v>
      </c>
      <c r="H1594" s="87">
        <f>'прил 5,'!H2012</f>
        <v>1583900</v>
      </c>
      <c r="I1594" s="87">
        <f>'прил 5,'!I2012</f>
        <v>1583900</v>
      </c>
      <c r="J1594" s="113">
        <v>1885891</v>
      </c>
    </row>
    <row r="1595" spans="1:20" s="33" customFormat="1" ht="26.4">
      <c r="A1595" s="16" t="s">
        <v>362</v>
      </c>
      <c r="B1595" s="14">
        <v>794</v>
      </c>
      <c r="C1595" s="15" t="s">
        <v>18</v>
      </c>
      <c r="D1595" s="15" t="s">
        <v>69</v>
      </c>
      <c r="E1595" s="15" t="s">
        <v>265</v>
      </c>
      <c r="F1595" s="39"/>
      <c r="G1595" s="87">
        <f>G1596</f>
        <v>686052</v>
      </c>
      <c r="H1595" s="87">
        <f t="shared" ref="H1595:I1597" si="474">H1596</f>
        <v>722160</v>
      </c>
      <c r="I1595" s="87">
        <f t="shared" si="474"/>
        <v>722160</v>
      </c>
      <c r="J1595" s="113">
        <v>61300</v>
      </c>
      <c r="P1595" s="113"/>
      <c r="Q1595" s="113"/>
      <c r="R1595" s="113"/>
      <c r="S1595" s="113"/>
      <c r="T1595" s="113"/>
    </row>
    <row r="1596" spans="1:20" s="33" customFormat="1" ht="26.4">
      <c r="A1596" s="16" t="s">
        <v>75</v>
      </c>
      <c r="B1596" s="14">
        <v>794</v>
      </c>
      <c r="C1596" s="15" t="s">
        <v>18</v>
      </c>
      <c r="D1596" s="15" t="s">
        <v>69</v>
      </c>
      <c r="E1596" s="15" t="s">
        <v>266</v>
      </c>
      <c r="F1596" s="15"/>
      <c r="G1596" s="87">
        <f>G1597</f>
        <v>686052</v>
      </c>
      <c r="H1596" s="87">
        <f t="shared" si="474"/>
        <v>722160</v>
      </c>
      <c r="I1596" s="87">
        <f t="shared" si="474"/>
        <v>722160</v>
      </c>
      <c r="J1596" s="113">
        <f>SUM(J1590:J1595)</f>
        <v>5058838</v>
      </c>
      <c r="P1596" s="113"/>
      <c r="Q1596" s="113"/>
      <c r="R1596" s="113"/>
      <c r="S1596" s="113"/>
      <c r="T1596" s="113"/>
    </row>
    <row r="1597" spans="1:20" s="33" customFormat="1" ht="52.8">
      <c r="A1597" s="56" t="s">
        <v>54</v>
      </c>
      <c r="B1597" s="14">
        <v>794</v>
      </c>
      <c r="C1597" s="15" t="s">
        <v>18</v>
      </c>
      <c r="D1597" s="15" t="s">
        <v>69</v>
      </c>
      <c r="E1597" s="15" t="s">
        <v>266</v>
      </c>
      <c r="F1597" s="15" t="s">
        <v>57</v>
      </c>
      <c r="G1597" s="87">
        <f>G1598</f>
        <v>686052</v>
      </c>
      <c r="H1597" s="87">
        <f t="shared" si="474"/>
        <v>722160</v>
      </c>
      <c r="I1597" s="87">
        <f t="shared" si="474"/>
        <v>722160</v>
      </c>
      <c r="J1597" s="113"/>
      <c r="P1597" s="113"/>
      <c r="Q1597" s="113"/>
      <c r="R1597" s="113"/>
      <c r="S1597" s="113"/>
      <c r="T1597" s="113"/>
    </row>
    <row r="1598" spans="1:20" s="33" customFormat="1" ht="26.4">
      <c r="A1598" s="56" t="s">
        <v>55</v>
      </c>
      <c r="B1598" s="14">
        <v>794</v>
      </c>
      <c r="C1598" s="15" t="s">
        <v>18</v>
      </c>
      <c r="D1598" s="15" t="s">
        <v>69</v>
      </c>
      <c r="E1598" s="15" t="s">
        <v>266</v>
      </c>
      <c r="F1598" s="15" t="s">
        <v>58</v>
      </c>
      <c r="G1598" s="87">
        <f>'прил 5,'!G2016</f>
        <v>686052</v>
      </c>
      <c r="H1598" s="87">
        <f>'прил 5,'!H2014</f>
        <v>722160</v>
      </c>
      <c r="I1598" s="87">
        <f>'прил 5,'!I2014</f>
        <v>722160</v>
      </c>
      <c r="J1598" s="113"/>
      <c r="P1598" s="113"/>
      <c r="Q1598" s="113"/>
      <c r="R1598" s="113"/>
      <c r="S1598" s="113"/>
      <c r="T1598" s="113"/>
    </row>
    <row r="1599" spans="1:20">
      <c r="A1599" s="56" t="s">
        <v>363</v>
      </c>
      <c r="B1599" s="14">
        <v>794</v>
      </c>
      <c r="C1599" s="15" t="s">
        <v>18</v>
      </c>
      <c r="D1599" s="15" t="s">
        <v>69</v>
      </c>
      <c r="E1599" s="15" t="s">
        <v>267</v>
      </c>
      <c r="F1599" s="15"/>
      <c r="G1599" s="87">
        <f>G1600</f>
        <v>2359509</v>
      </c>
      <c r="H1599" s="87">
        <f>H1600</f>
        <v>2438351</v>
      </c>
      <c r="I1599" s="87">
        <f>I1600</f>
        <v>2438351</v>
      </c>
    </row>
    <row r="1600" spans="1:20" s="33" customFormat="1" ht="26.4">
      <c r="A1600" s="16" t="s">
        <v>75</v>
      </c>
      <c r="B1600" s="14">
        <v>794</v>
      </c>
      <c r="C1600" s="15" t="s">
        <v>18</v>
      </c>
      <c r="D1600" s="15" t="s">
        <v>69</v>
      </c>
      <c r="E1600" s="15" t="s">
        <v>268</v>
      </c>
      <c r="F1600" s="39"/>
      <c r="G1600" s="87">
        <f>G1601+G1603</f>
        <v>2359509</v>
      </c>
      <c r="H1600" s="87">
        <f>H1601+H1603</f>
        <v>2438351</v>
      </c>
      <c r="I1600" s="87">
        <f>I1601+I1603</f>
        <v>2438351</v>
      </c>
      <c r="J1600" s="113"/>
      <c r="P1600" s="113"/>
      <c r="Q1600" s="113"/>
      <c r="R1600" s="113"/>
      <c r="S1600" s="113"/>
      <c r="T1600" s="113"/>
    </row>
    <row r="1601" spans="1:20" ht="52.8">
      <c r="A1601" s="56" t="s">
        <v>54</v>
      </c>
      <c r="B1601" s="14">
        <v>794</v>
      </c>
      <c r="C1601" s="15" t="s">
        <v>18</v>
      </c>
      <c r="D1601" s="15" t="s">
        <v>69</v>
      </c>
      <c r="E1601" s="15" t="s">
        <v>268</v>
      </c>
      <c r="F1601" s="15" t="s">
        <v>57</v>
      </c>
      <c r="G1601" s="87">
        <f>G1602</f>
        <v>1893551</v>
      </c>
      <c r="H1601" s="87">
        <f>H1602</f>
        <v>1943351</v>
      </c>
      <c r="I1601" s="87">
        <f>I1602</f>
        <v>1943351</v>
      </c>
    </row>
    <row r="1602" spans="1:20" ht="26.4">
      <c r="A1602" s="56" t="s">
        <v>55</v>
      </c>
      <c r="B1602" s="14">
        <v>794</v>
      </c>
      <c r="C1602" s="15" t="s">
        <v>18</v>
      </c>
      <c r="D1602" s="15" t="s">
        <v>69</v>
      </c>
      <c r="E1602" s="15" t="s">
        <v>268</v>
      </c>
      <c r="F1602" s="15" t="s">
        <v>58</v>
      </c>
      <c r="G1602" s="87">
        <f>'прил 5,'!G2020</f>
        <v>1893551</v>
      </c>
      <c r="H1602" s="87">
        <f>'прил 5,'!H2020</f>
        <v>1943351</v>
      </c>
      <c r="I1602" s="87">
        <f>'прил 5,'!I2020</f>
        <v>1943351</v>
      </c>
    </row>
    <row r="1603" spans="1:20" ht="26.4">
      <c r="A1603" s="16" t="s">
        <v>35</v>
      </c>
      <c r="B1603" s="14">
        <v>794</v>
      </c>
      <c r="C1603" s="15" t="s">
        <v>18</v>
      </c>
      <c r="D1603" s="15" t="s">
        <v>69</v>
      </c>
      <c r="E1603" s="15" t="s">
        <v>268</v>
      </c>
      <c r="F1603" s="15" t="s">
        <v>36</v>
      </c>
      <c r="G1603" s="87">
        <f>G1604</f>
        <v>465958</v>
      </c>
      <c r="H1603" s="87">
        <f>H1604</f>
        <v>495000</v>
      </c>
      <c r="I1603" s="87">
        <f>I1604</f>
        <v>495000</v>
      </c>
    </row>
    <row r="1604" spans="1:20" ht="26.4">
      <c r="A1604" s="16" t="s">
        <v>37</v>
      </c>
      <c r="B1604" s="14">
        <v>794</v>
      </c>
      <c r="C1604" s="15" t="s">
        <v>18</v>
      </c>
      <c r="D1604" s="15" t="s">
        <v>69</v>
      </c>
      <c r="E1604" s="15" t="s">
        <v>268</v>
      </c>
      <c r="F1604" s="15" t="s">
        <v>38</v>
      </c>
      <c r="G1604" s="87">
        <f>'прил 5,'!G2022</f>
        <v>465958</v>
      </c>
      <c r="H1604" s="87">
        <f>'прил 5,'!H2022</f>
        <v>495000</v>
      </c>
      <c r="I1604" s="87">
        <f>'прил 5,'!I2022</f>
        <v>495000</v>
      </c>
    </row>
    <row r="1605" spans="1:20" s="22" customFormat="1" ht="26.4">
      <c r="A1605" s="34" t="s">
        <v>819</v>
      </c>
      <c r="B1605" s="35">
        <v>799</v>
      </c>
      <c r="C1605" s="36" t="s">
        <v>18</v>
      </c>
      <c r="D1605" s="36" t="s">
        <v>160</v>
      </c>
      <c r="E1605" s="36" t="s">
        <v>820</v>
      </c>
      <c r="F1605" s="36"/>
      <c r="G1605" s="71">
        <f>G1607+G1612</f>
        <v>3139914</v>
      </c>
      <c r="H1605" s="71">
        <f t="shared" ref="H1605:I1605" si="475">H1607</f>
        <v>3174137</v>
      </c>
      <c r="I1605" s="71">
        <f t="shared" si="475"/>
        <v>3203182</v>
      </c>
      <c r="P1605" s="21"/>
      <c r="Q1605" s="21"/>
      <c r="R1605" s="21"/>
      <c r="S1605" s="21"/>
      <c r="T1605" s="21"/>
    </row>
    <row r="1606" spans="1:20" s="46" customFormat="1" ht="26.4" hidden="1">
      <c r="A1606" s="56" t="s">
        <v>365</v>
      </c>
      <c r="B1606" s="14">
        <v>794</v>
      </c>
      <c r="C1606" s="15" t="s">
        <v>18</v>
      </c>
      <c r="D1606" s="15" t="s">
        <v>160</v>
      </c>
      <c r="E1606" s="15" t="s">
        <v>269</v>
      </c>
      <c r="F1606" s="15"/>
      <c r="G1606" s="87"/>
      <c r="H1606" s="87"/>
      <c r="I1606" s="87"/>
      <c r="J1606" s="110"/>
      <c r="P1606" s="110"/>
      <c r="Q1606" s="110"/>
      <c r="R1606" s="110"/>
      <c r="S1606" s="110"/>
      <c r="T1606" s="110"/>
    </row>
    <row r="1607" spans="1:20" s="46" customFormat="1" ht="26.4">
      <c r="A1607" s="16" t="s">
        <v>75</v>
      </c>
      <c r="B1607" s="14">
        <v>794</v>
      </c>
      <c r="C1607" s="15" t="s">
        <v>18</v>
      </c>
      <c r="D1607" s="15" t="s">
        <v>160</v>
      </c>
      <c r="E1607" s="15" t="s">
        <v>821</v>
      </c>
      <c r="F1607" s="15"/>
      <c r="G1607" s="87">
        <f>G1608+G1610</f>
        <v>3139914</v>
      </c>
      <c r="H1607" s="87">
        <f t="shared" ref="H1607:I1607" si="476">H1608+H1610</f>
        <v>3174137</v>
      </c>
      <c r="I1607" s="87">
        <f t="shared" si="476"/>
        <v>3203182</v>
      </c>
      <c r="J1607" s="110"/>
      <c r="P1607" s="110"/>
      <c r="Q1607" s="110"/>
      <c r="R1607" s="110"/>
      <c r="S1607" s="110"/>
      <c r="T1607" s="110"/>
    </row>
    <row r="1608" spans="1:20" s="3" customFormat="1" ht="52.8">
      <c r="A1608" s="56" t="s">
        <v>54</v>
      </c>
      <c r="B1608" s="14">
        <v>794</v>
      </c>
      <c r="C1608" s="15" t="s">
        <v>18</v>
      </c>
      <c r="D1608" s="15" t="s">
        <v>160</v>
      </c>
      <c r="E1608" s="15" t="s">
        <v>821</v>
      </c>
      <c r="F1608" s="15" t="s">
        <v>57</v>
      </c>
      <c r="G1608" s="87">
        <f>G1609</f>
        <v>2947314</v>
      </c>
      <c r="H1608" s="87">
        <f>H1609</f>
        <v>2981537</v>
      </c>
      <c r="I1608" s="87">
        <f>I1609</f>
        <v>3010582</v>
      </c>
      <c r="J1608" s="111"/>
      <c r="P1608" s="111"/>
      <c r="Q1608" s="111"/>
      <c r="R1608" s="111"/>
      <c r="S1608" s="111"/>
      <c r="T1608" s="111"/>
    </row>
    <row r="1609" spans="1:20" s="3" customFormat="1" ht="26.4">
      <c r="A1609" s="56" t="s">
        <v>55</v>
      </c>
      <c r="B1609" s="14">
        <v>794</v>
      </c>
      <c r="C1609" s="15" t="s">
        <v>18</v>
      </c>
      <c r="D1609" s="15" t="s">
        <v>160</v>
      </c>
      <c r="E1609" s="15" t="s">
        <v>821</v>
      </c>
      <c r="F1609" s="15" t="s">
        <v>58</v>
      </c>
      <c r="G1609" s="87">
        <f>'прил 5,'!G2441</f>
        <v>2947314</v>
      </c>
      <c r="H1609" s="87">
        <f>'прил 5,'!H2441</f>
        <v>2981537</v>
      </c>
      <c r="I1609" s="87">
        <f>'прил 5,'!I2441</f>
        <v>3010582</v>
      </c>
      <c r="J1609" s="111"/>
      <c r="P1609" s="111"/>
      <c r="Q1609" s="111"/>
      <c r="R1609" s="111"/>
      <c r="S1609" s="111"/>
      <c r="T1609" s="111"/>
    </row>
    <row r="1610" spans="1:20" s="3" customFormat="1" ht="26.4">
      <c r="A1610" s="16" t="s">
        <v>35</v>
      </c>
      <c r="B1610" s="14">
        <v>794</v>
      </c>
      <c r="C1610" s="15" t="s">
        <v>18</v>
      </c>
      <c r="D1610" s="15" t="s">
        <v>160</v>
      </c>
      <c r="E1610" s="15" t="s">
        <v>821</v>
      </c>
      <c r="F1610" s="15" t="s">
        <v>36</v>
      </c>
      <c r="G1610" s="87">
        <f>G1611</f>
        <v>192600</v>
      </c>
      <c r="H1610" s="87">
        <f>H1611</f>
        <v>192600</v>
      </c>
      <c r="I1610" s="87">
        <f>I1611</f>
        <v>192600</v>
      </c>
      <c r="J1610" s="111"/>
      <c r="P1610" s="111"/>
      <c r="Q1610" s="111"/>
      <c r="R1610" s="111"/>
      <c r="S1610" s="111"/>
      <c r="T1610" s="111"/>
    </row>
    <row r="1611" spans="1:20" s="3" customFormat="1" ht="26.4">
      <c r="A1611" s="16" t="s">
        <v>37</v>
      </c>
      <c r="B1611" s="14">
        <v>794</v>
      </c>
      <c r="C1611" s="15" t="s">
        <v>18</v>
      </c>
      <c r="D1611" s="15" t="s">
        <v>160</v>
      </c>
      <c r="E1611" s="15" t="s">
        <v>821</v>
      </c>
      <c r="F1611" s="15" t="s">
        <v>38</v>
      </c>
      <c r="G1611" s="87">
        <f>'прил 5,'!G2443</f>
        <v>192600</v>
      </c>
      <c r="H1611" s="87">
        <f>'прил 5,'!H2443</f>
        <v>192600</v>
      </c>
      <c r="I1611" s="87">
        <f>'прил 5,'!I2443</f>
        <v>192600</v>
      </c>
      <c r="J1611" s="111"/>
      <c r="P1611" s="111"/>
      <c r="Q1611" s="111"/>
      <c r="R1611" s="111"/>
      <c r="S1611" s="111"/>
      <c r="T1611" s="111"/>
    </row>
    <row r="1612" spans="1:20" s="3" customFormat="1" ht="74.25" hidden="1" customHeight="1">
      <c r="A1612" s="30" t="s">
        <v>139</v>
      </c>
      <c r="B1612" s="14">
        <v>794</v>
      </c>
      <c r="C1612" s="15" t="s">
        <v>18</v>
      </c>
      <c r="D1612" s="15" t="s">
        <v>160</v>
      </c>
      <c r="E1612" s="15" t="s">
        <v>923</v>
      </c>
      <c r="F1612" s="15"/>
      <c r="G1612" s="87">
        <f t="shared" ref="G1612:I1613" si="477">G1613</f>
        <v>0</v>
      </c>
      <c r="H1612" s="87">
        <f t="shared" si="477"/>
        <v>0</v>
      </c>
      <c r="I1612" s="87">
        <f t="shared" si="477"/>
        <v>0</v>
      </c>
      <c r="J1612" s="111"/>
      <c r="P1612" s="111"/>
      <c r="Q1612" s="111"/>
      <c r="R1612" s="111"/>
      <c r="S1612" s="111"/>
      <c r="T1612" s="111"/>
    </row>
    <row r="1613" spans="1:20" s="3" customFormat="1" ht="37.5" hidden="1" customHeight="1">
      <c r="A1613" s="16" t="s">
        <v>35</v>
      </c>
      <c r="B1613" s="14">
        <v>794</v>
      </c>
      <c r="C1613" s="15" t="s">
        <v>18</v>
      </c>
      <c r="D1613" s="15" t="s">
        <v>160</v>
      </c>
      <c r="E1613" s="15" t="s">
        <v>923</v>
      </c>
      <c r="F1613" s="15" t="s">
        <v>36</v>
      </c>
      <c r="G1613" s="87">
        <f t="shared" si="477"/>
        <v>0</v>
      </c>
      <c r="H1613" s="87">
        <f t="shared" si="477"/>
        <v>0</v>
      </c>
      <c r="I1613" s="87">
        <f t="shared" si="477"/>
        <v>0</v>
      </c>
      <c r="J1613" s="111"/>
      <c r="P1613" s="111"/>
      <c r="Q1613" s="111"/>
      <c r="R1613" s="111"/>
      <c r="S1613" s="111"/>
      <c r="T1613" s="111"/>
    </row>
    <row r="1614" spans="1:20" s="3" customFormat="1" ht="38.25" hidden="1" customHeight="1">
      <c r="A1614" s="16" t="s">
        <v>37</v>
      </c>
      <c r="B1614" s="14">
        <v>794</v>
      </c>
      <c r="C1614" s="15" t="s">
        <v>18</v>
      </c>
      <c r="D1614" s="15" t="s">
        <v>160</v>
      </c>
      <c r="E1614" s="15" t="s">
        <v>923</v>
      </c>
      <c r="F1614" s="15" t="s">
        <v>38</v>
      </c>
      <c r="G1614" s="87">
        <f>'прил 5,'!G2446</f>
        <v>0</v>
      </c>
      <c r="H1614" s="87">
        <f>'прил 5,'!H2446</f>
        <v>0</v>
      </c>
      <c r="I1614" s="87">
        <f>'прил 5,'!I2446</f>
        <v>0</v>
      </c>
      <c r="J1614" s="111"/>
      <c r="P1614" s="111"/>
      <c r="Q1614" s="111"/>
      <c r="R1614" s="111"/>
      <c r="S1614" s="111"/>
      <c r="T1614" s="111"/>
    </row>
    <row r="1615" spans="1:20" s="22" customFormat="1" ht="26.4">
      <c r="A1615" s="237" t="s">
        <v>331</v>
      </c>
      <c r="B1615" s="35">
        <v>793</v>
      </c>
      <c r="C1615" s="36" t="s">
        <v>18</v>
      </c>
      <c r="D1615" s="36" t="s">
        <v>22</v>
      </c>
      <c r="E1615" s="36" t="s">
        <v>249</v>
      </c>
      <c r="F1615" s="36"/>
      <c r="G1615" s="71">
        <f>G1616</f>
        <v>25609076</v>
      </c>
      <c r="H1615" s="71">
        <f>H1616</f>
        <v>25609076</v>
      </c>
      <c r="I1615" s="71">
        <f>I1616</f>
        <v>25609076</v>
      </c>
      <c r="J1615" s="21">
        <v>8109357</v>
      </c>
      <c r="P1615" s="21"/>
      <c r="Q1615" s="21"/>
      <c r="R1615" s="21"/>
      <c r="S1615" s="21"/>
      <c r="T1615" s="21"/>
    </row>
    <row r="1616" spans="1:20" s="90" customFormat="1" ht="25.5" customHeight="1">
      <c r="A1616" s="82" t="s">
        <v>49</v>
      </c>
      <c r="B1616" s="149">
        <v>793</v>
      </c>
      <c r="C1616" s="84" t="s">
        <v>18</v>
      </c>
      <c r="D1616" s="84" t="s">
        <v>22</v>
      </c>
      <c r="E1616" s="84" t="s">
        <v>291</v>
      </c>
      <c r="F1616" s="84"/>
      <c r="G1616" s="87">
        <f>G1617+G1619+G1621</f>
        <v>25609076</v>
      </c>
      <c r="H1616" s="87">
        <f>H1617+H1619+H1621</f>
        <v>25609076</v>
      </c>
      <c r="I1616" s="87">
        <f>I1617+I1619+I1621</f>
        <v>25609076</v>
      </c>
      <c r="J1616" s="126">
        <v>6041147</v>
      </c>
      <c r="P1616" s="126"/>
      <c r="Q1616" s="126"/>
      <c r="R1616" s="126"/>
      <c r="S1616" s="126"/>
      <c r="T1616" s="126"/>
    </row>
    <row r="1617" spans="1:20" s="90" customFormat="1" ht="52.8">
      <c r="A1617" s="82" t="s">
        <v>318</v>
      </c>
      <c r="B1617" s="149">
        <v>793</v>
      </c>
      <c r="C1617" s="84" t="s">
        <v>18</v>
      </c>
      <c r="D1617" s="84" t="s">
        <v>22</v>
      </c>
      <c r="E1617" s="84" t="s">
        <v>291</v>
      </c>
      <c r="F1617" s="84" t="s">
        <v>57</v>
      </c>
      <c r="G1617" s="87">
        <f>G1618</f>
        <v>13789611</v>
      </c>
      <c r="H1617" s="87">
        <f>H1618</f>
        <v>13789611</v>
      </c>
      <c r="I1617" s="87">
        <f>I1618</f>
        <v>13789611</v>
      </c>
      <c r="J1617" s="126">
        <v>496800</v>
      </c>
      <c r="P1617" s="126"/>
      <c r="Q1617" s="126"/>
      <c r="R1617" s="126"/>
      <c r="S1617" s="126"/>
      <c r="T1617" s="126"/>
    </row>
    <row r="1618" spans="1:20" s="90" customFormat="1">
      <c r="A1618" s="82" t="s">
        <v>325</v>
      </c>
      <c r="B1618" s="149"/>
      <c r="C1618" s="84"/>
      <c r="D1618" s="84"/>
      <c r="E1618" s="84" t="s">
        <v>291</v>
      </c>
      <c r="F1618" s="84" t="s">
        <v>324</v>
      </c>
      <c r="G1618" s="87">
        <f>'прил 5,'!G1339</f>
        <v>13789611</v>
      </c>
      <c r="H1618" s="87">
        <f>'прил 5,'!H1339</f>
        <v>13789611</v>
      </c>
      <c r="I1618" s="87">
        <f>'прил 5,'!I1339</f>
        <v>13789611</v>
      </c>
      <c r="J1618" s="126">
        <f>SUM(J1615:J1617)</f>
        <v>14647304</v>
      </c>
      <c r="P1618" s="126"/>
      <c r="Q1618" s="126"/>
      <c r="R1618" s="126"/>
      <c r="S1618" s="126"/>
      <c r="T1618" s="126"/>
    </row>
    <row r="1619" spans="1:20" s="90" customFormat="1" ht="24" customHeight="1">
      <c r="A1619" s="82" t="s">
        <v>322</v>
      </c>
      <c r="B1619" s="149">
        <v>793</v>
      </c>
      <c r="C1619" s="84" t="s">
        <v>18</v>
      </c>
      <c r="D1619" s="84" t="s">
        <v>22</v>
      </c>
      <c r="E1619" s="84" t="s">
        <v>291</v>
      </c>
      <c r="F1619" s="84" t="s">
        <v>36</v>
      </c>
      <c r="G1619" s="87">
        <f>G1620</f>
        <v>11455774</v>
      </c>
      <c r="H1619" s="87">
        <f>H1620</f>
        <v>11455774</v>
      </c>
      <c r="I1619" s="87">
        <f>I1620</f>
        <v>11455774</v>
      </c>
      <c r="J1619" s="126"/>
      <c r="P1619" s="126"/>
      <c r="Q1619" s="126"/>
      <c r="R1619" s="126"/>
      <c r="S1619" s="126"/>
      <c r="T1619" s="126"/>
    </row>
    <row r="1620" spans="1:20" s="90" customFormat="1" ht="24" customHeight="1">
      <c r="A1620" s="82" t="s">
        <v>37</v>
      </c>
      <c r="B1620" s="149">
        <v>793</v>
      </c>
      <c r="C1620" s="84" t="s">
        <v>18</v>
      </c>
      <c r="D1620" s="84" t="s">
        <v>22</v>
      </c>
      <c r="E1620" s="84" t="s">
        <v>291</v>
      </c>
      <c r="F1620" s="84" t="s">
        <v>38</v>
      </c>
      <c r="G1620" s="87">
        <f>'прил 5,'!G1341</f>
        <v>11455774</v>
      </c>
      <c r="H1620" s="87">
        <f>'прил 5,'!H1341</f>
        <v>11455774</v>
      </c>
      <c r="I1620" s="87">
        <f>'прил 5,'!I1341</f>
        <v>11455774</v>
      </c>
      <c r="J1620" s="126"/>
      <c r="P1620" s="126"/>
      <c r="Q1620" s="126"/>
      <c r="R1620" s="126"/>
      <c r="S1620" s="126"/>
      <c r="T1620" s="126"/>
    </row>
    <row r="1621" spans="1:20" s="90" customFormat="1" ht="24" customHeight="1">
      <c r="A1621" s="82" t="s">
        <v>62</v>
      </c>
      <c r="B1621" s="149">
        <v>793</v>
      </c>
      <c r="C1621" s="84" t="s">
        <v>18</v>
      </c>
      <c r="D1621" s="84" t="s">
        <v>22</v>
      </c>
      <c r="E1621" s="84" t="s">
        <v>291</v>
      </c>
      <c r="F1621" s="84" t="s">
        <v>63</v>
      </c>
      <c r="G1621" s="87">
        <f>G1623+G1622</f>
        <v>363691</v>
      </c>
      <c r="H1621" s="87">
        <f>H1623+H1622</f>
        <v>363691</v>
      </c>
      <c r="I1621" s="87">
        <f>I1623+I1622</f>
        <v>363691</v>
      </c>
      <c r="J1621" s="126"/>
      <c r="P1621" s="126"/>
      <c r="Q1621" s="126"/>
      <c r="R1621" s="126"/>
      <c r="S1621" s="126"/>
      <c r="T1621" s="126"/>
    </row>
    <row r="1622" spans="1:20" s="90" customFormat="1" ht="24" hidden="1" customHeight="1">
      <c r="A1622" s="82" t="s">
        <v>327</v>
      </c>
      <c r="B1622" s="149">
        <v>793</v>
      </c>
      <c r="C1622" s="84" t="s">
        <v>18</v>
      </c>
      <c r="D1622" s="84" t="s">
        <v>22</v>
      </c>
      <c r="E1622" s="84" t="s">
        <v>291</v>
      </c>
      <c r="F1622" s="84" t="s">
        <v>326</v>
      </c>
      <c r="G1622" s="87">
        <f>'прил 5,'!G1345</f>
        <v>0</v>
      </c>
      <c r="H1622" s="87">
        <f>'прил 5,'!AH1345</f>
        <v>0</v>
      </c>
      <c r="I1622" s="87">
        <f>'прил 5,'!AI1345</f>
        <v>0</v>
      </c>
      <c r="J1622" s="126"/>
      <c r="P1622" s="126"/>
      <c r="Q1622" s="126"/>
      <c r="R1622" s="126"/>
      <c r="S1622" s="126"/>
      <c r="T1622" s="126"/>
    </row>
    <row r="1623" spans="1:20" s="90" customFormat="1" ht="24" customHeight="1">
      <c r="A1623" s="82" t="s">
        <v>143</v>
      </c>
      <c r="B1623" s="149">
        <v>793</v>
      </c>
      <c r="C1623" s="84" t="s">
        <v>18</v>
      </c>
      <c r="D1623" s="84" t="s">
        <v>22</v>
      </c>
      <c r="E1623" s="84" t="s">
        <v>291</v>
      </c>
      <c r="F1623" s="84" t="s">
        <v>66</v>
      </c>
      <c r="G1623" s="87">
        <f>'прил 5,'!G1346</f>
        <v>363691</v>
      </c>
      <c r="H1623" s="87">
        <f>'прил 5,'!H1346</f>
        <v>363691</v>
      </c>
      <c r="I1623" s="87">
        <f>'прил 5,'!I1346</f>
        <v>363691</v>
      </c>
      <c r="J1623" s="126"/>
      <c r="P1623" s="126"/>
      <c r="Q1623" s="126"/>
      <c r="R1623" s="126"/>
      <c r="S1623" s="126"/>
      <c r="T1623" s="126"/>
    </row>
    <row r="1624" spans="1:20" s="161" customFormat="1" ht="34.5" customHeight="1">
      <c r="A1624" s="158" t="s">
        <v>167</v>
      </c>
      <c r="B1624" s="155">
        <v>793</v>
      </c>
      <c r="C1624" s="156" t="s">
        <v>18</v>
      </c>
      <c r="D1624" s="156" t="s">
        <v>71</v>
      </c>
      <c r="E1624" s="156" t="s">
        <v>232</v>
      </c>
      <c r="F1624" s="159"/>
      <c r="G1624" s="157">
        <f>G1625</f>
        <v>1000000</v>
      </c>
      <c r="H1624" s="157">
        <f t="shared" ref="H1624:I1624" si="478">H1625</f>
        <v>1000000</v>
      </c>
      <c r="I1624" s="157">
        <f t="shared" si="478"/>
        <v>1000000</v>
      </c>
      <c r="J1624" s="160">
        <v>1000000</v>
      </c>
      <c r="P1624" s="160"/>
      <c r="Q1624" s="160"/>
      <c r="R1624" s="160"/>
      <c r="S1624" s="160"/>
      <c r="T1624" s="160"/>
    </row>
    <row r="1625" spans="1:20" s="90" customFormat="1" ht="26.4">
      <c r="A1625" s="139" t="s">
        <v>167</v>
      </c>
      <c r="B1625" s="149">
        <v>793</v>
      </c>
      <c r="C1625" s="84" t="s">
        <v>18</v>
      </c>
      <c r="D1625" s="84" t="s">
        <v>71</v>
      </c>
      <c r="E1625" s="84" t="s">
        <v>274</v>
      </c>
      <c r="F1625" s="149"/>
      <c r="G1625" s="87">
        <f>G1628+G1637+G1643+G1635+G1632+G1627+G1638+G1640+G1630</f>
        <v>1000000</v>
      </c>
      <c r="H1625" s="87">
        <f>H1628+H1637+H1643+H1635+H1632</f>
        <v>1000000</v>
      </c>
      <c r="I1625" s="87">
        <f>I1628+I1637+I1643+I1635+I1632</f>
        <v>1000000</v>
      </c>
      <c r="J1625" s="126"/>
      <c r="P1625" s="126"/>
      <c r="Q1625" s="126"/>
      <c r="R1625" s="126"/>
      <c r="S1625" s="126"/>
      <c r="T1625" s="126"/>
    </row>
    <row r="1626" spans="1:20" ht="24" hidden="1" customHeight="1">
      <c r="A1626" s="131" t="s">
        <v>147</v>
      </c>
      <c r="B1626" s="49">
        <v>795</v>
      </c>
      <c r="C1626" s="15" t="s">
        <v>68</v>
      </c>
      <c r="D1626" s="15" t="s">
        <v>69</v>
      </c>
      <c r="E1626" s="15" t="s">
        <v>274</v>
      </c>
      <c r="F1626" s="15" t="s">
        <v>148</v>
      </c>
      <c r="G1626" s="70">
        <f>G1627</f>
        <v>0</v>
      </c>
      <c r="H1626" s="70">
        <f>H1627</f>
        <v>0</v>
      </c>
      <c r="I1626" s="70">
        <f>I1627</f>
        <v>0</v>
      </c>
      <c r="J1626" s="1"/>
    </row>
    <row r="1627" spans="1:20" ht="18" hidden="1" customHeight="1">
      <c r="A1627" s="16" t="s">
        <v>149</v>
      </c>
      <c r="B1627" s="49">
        <v>795</v>
      </c>
      <c r="C1627" s="15" t="s">
        <v>68</v>
      </c>
      <c r="D1627" s="15" t="s">
        <v>69</v>
      </c>
      <c r="E1627" s="15" t="s">
        <v>274</v>
      </c>
      <c r="F1627" s="15" t="s">
        <v>150</v>
      </c>
      <c r="G1627" s="70"/>
      <c r="H1627" s="70"/>
      <c r="I1627" s="70"/>
      <c r="J1627" s="1"/>
    </row>
    <row r="1628" spans="1:20" s="90" customFormat="1" hidden="1">
      <c r="A1628" s="82" t="s">
        <v>322</v>
      </c>
      <c r="B1628" s="149">
        <v>793</v>
      </c>
      <c r="C1628" s="84" t="s">
        <v>53</v>
      </c>
      <c r="D1628" s="84" t="s">
        <v>122</v>
      </c>
      <c r="E1628" s="84" t="s">
        <v>274</v>
      </c>
      <c r="F1628" s="84" t="s">
        <v>36</v>
      </c>
      <c r="G1628" s="87">
        <f>G1629</f>
        <v>0</v>
      </c>
      <c r="H1628" s="87">
        <f>H1629</f>
        <v>0</v>
      </c>
      <c r="I1628" s="87">
        <f>I1629</f>
        <v>0</v>
      </c>
      <c r="J1628" s="126"/>
      <c r="P1628" s="126"/>
      <c r="Q1628" s="126"/>
      <c r="R1628" s="126"/>
      <c r="S1628" s="126"/>
      <c r="T1628" s="126"/>
    </row>
    <row r="1629" spans="1:20" s="90" customFormat="1" ht="27.75" hidden="1" customHeight="1">
      <c r="A1629" s="82" t="s">
        <v>37</v>
      </c>
      <c r="B1629" s="149">
        <v>793</v>
      </c>
      <c r="C1629" s="84" t="s">
        <v>53</v>
      </c>
      <c r="D1629" s="84" t="s">
        <v>122</v>
      </c>
      <c r="E1629" s="84" t="s">
        <v>274</v>
      </c>
      <c r="F1629" s="84" t="s">
        <v>38</v>
      </c>
      <c r="G1629" s="87">
        <f>'прил 5,'!G2116+'прил 5,'!G2232</f>
        <v>0</v>
      </c>
      <c r="H1629" s="87">
        <f>'прил 5,'!H1418+'прил 5,'!H2110</f>
        <v>0</v>
      </c>
      <c r="I1629" s="87">
        <f>'прил 5,'!I1418+'прил 5,'!I2110</f>
        <v>0</v>
      </c>
      <c r="J1629" s="126"/>
      <c r="P1629" s="126"/>
      <c r="Q1629" s="126"/>
      <c r="R1629" s="126"/>
      <c r="S1629" s="126"/>
      <c r="T1629" s="126"/>
    </row>
    <row r="1630" spans="1:20" s="90" customFormat="1" ht="27.75" hidden="1" customHeight="1">
      <c r="A1630" s="16" t="s">
        <v>322</v>
      </c>
      <c r="B1630" s="14">
        <v>793</v>
      </c>
      <c r="C1630" s="15" t="s">
        <v>18</v>
      </c>
      <c r="D1630" s="15" t="s">
        <v>22</v>
      </c>
      <c r="E1630" s="15" t="s">
        <v>274</v>
      </c>
      <c r="F1630" s="15" t="s">
        <v>36</v>
      </c>
      <c r="G1630" s="87">
        <f>G1631</f>
        <v>0</v>
      </c>
      <c r="H1630" s="87"/>
      <c r="I1630" s="87"/>
      <c r="J1630" s="126"/>
      <c r="P1630" s="126"/>
      <c r="Q1630" s="126"/>
      <c r="R1630" s="126"/>
      <c r="S1630" s="126"/>
      <c r="T1630" s="126"/>
    </row>
    <row r="1631" spans="1:20" s="90" customFormat="1" ht="27.75" hidden="1" customHeight="1">
      <c r="A1631" s="16" t="s">
        <v>37</v>
      </c>
      <c r="B1631" s="14">
        <v>793</v>
      </c>
      <c r="C1631" s="15" t="s">
        <v>18</v>
      </c>
      <c r="D1631" s="15" t="s">
        <v>22</v>
      </c>
      <c r="E1631" s="15" t="s">
        <v>274</v>
      </c>
      <c r="F1631" s="15" t="s">
        <v>38</v>
      </c>
      <c r="G1631" s="87">
        <f>'прил 5,'!G1347+'прил 5,'!G472+'прил 5,'!G1456+'прил 5,'!G1595+'прил 5,'!G1883</f>
        <v>0</v>
      </c>
      <c r="H1631" s="87"/>
      <c r="I1631" s="87"/>
      <c r="J1631" s="126"/>
      <c r="P1631" s="126"/>
      <c r="Q1631" s="126"/>
      <c r="R1631" s="126"/>
      <c r="S1631" s="126"/>
      <c r="T1631" s="126"/>
    </row>
    <row r="1632" spans="1:20" s="90" customFormat="1" ht="30.75" hidden="1" customHeight="1">
      <c r="A1632" s="82" t="s">
        <v>356</v>
      </c>
      <c r="B1632" s="149">
        <v>793</v>
      </c>
      <c r="C1632" s="84" t="s">
        <v>68</v>
      </c>
      <c r="D1632" s="84" t="s">
        <v>69</v>
      </c>
      <c r="E1632" s="84" t="s">
        <v>274</v>
      </c>
      <c r="F1632" s="84" t="s">
        <v>148</v>
      </c>
      <c r="G1632" s="87">
        <f>G1633</f>
        <v>0</v>
      </c>
      <c r="H1632" s="87">
        <f>H1633</f>
        <v>0</v>
      </c>
      <c r="I1632" s="87">
        <f>I1633</f>
        <v>0</v>
      </c>
      <c r="J1632" s="126"/>
      <c r="P1632" s="126"/>
      <c r="Q1632" s="126"/>
      <c r="R1632" s="126"/>
      <c r="S1632" s="126"/>
      <c r="T1632" s="126"/>
    </row>
    <row r="1633" spans="1:20" s="90" customFormat="1" ht="30.75" hidden="1" customHeight="1">
      <c r="A1633" s="82" t="s">
        <v>352</v>
      </c>
      <c r="B1633" s="149">
        <v>793</v>
      </c>
      <c r="C1633" s="84" t="s">
        <v>68</v>
      </c>
      <c r="D1633" s="84" t="s">
        <v>69</v>
      </c>
      <c r="E1633" s="84" t="s">
        <v>274</v>
      </c>
      <c r="F1633" s="84" t="s">
        <v>150</v>
      </c>
      <c r="G1633" s="87">
        <f>'прил 5,'!G1935</f>
        <v>0</v>
      </c>
      <c r="H1633" s="87">
        <f>'прил 5,'!H1935</f>
        <v>0</v>
      </c>
      <c r="I1633" s="87">
        <f>'прил 5,'!I1935</f>
        <v>0</v>
      </c>
      <c r="J1633" s="126"/>
      <c r="P1633" s="126"/>
      <c r="Q1633" s="126"/>
      <c r="R1633" s="126"/>
      <c r="S1633" s="126"/>
      <c r="T1633" s="126"/>
    </row>
    <row r="1634" spans="1:20" s="90" customFormat="1" ht="30.75" hidden="1" customHeight="1">
      <c r="A1634" s="82" t="s">
        <v>155</v>
      </c>
      <c r="B1634" s="149">
        <v>793</v>
      </c>
      <c r="C1634" s="84" t="s">
        <v>171</v>
      </c>
      <c r="D1634" s="84" t="s">
        <v>69</v>
      </c>
      <c r="E1634" s="84" t="s">
        <v>274</v>
      </c>
      <c r="F1634" s="84" t="s">
        <v>156</v>
      </c>
      <c r="G1634" s="87">
        <f>G1635</f>
        <v>0</v>
      </c>
      <c r="H1634" s="87">
        <v>0</v>
      </c>
      <c r="I1634" s="87">
        <v>0</v>
      </c>
      <c r="P1634" s="126"/>
      <c r="Q1634" s="126"/>
      <c r="R1634" s="126"/>
      <c r="S1634" s="126"/>
      <c r="T1634" s="126"/>
    </row>
    <row r="1635" spans="1:20" s="90" customFormat="1" ht="30.75" hidden="1" customHeight="1">
      <c r="A1635" s="82" t="s">
        <v>176</v>
      </c>
      <c r="B1635" s="149">
        <v>793</v>
      </c>
      <c r="C1635" s="84" t="s">
        <v>171</v>
      </c>
      <c r="D1635" s="84" t="s">
        <v>69</v>
      </c>
      <c r="E1635" s="84" t="s">
        <v>274</v>
      </c>
      <c r="F1635" s="84" t="s">
        <v>177</v>
      </c>
      <c r="G1635" s="87">
        <f>'прил 5,'!G1597+'прил 5,'!G1370+'прил 5,'!G1458+'прил 5,'!G1744+'прил 5,'!G1889+'прил 5,'!G1772</f>
        <v>0</v>
      </c>
      <c r="H1635" s="87">
        <f>'прил 5,'!H1597+'прил 5,'!H1370+'прил 5,'!H1458+'прил 5,'!H1744</f>
        <v>0</v>
      </c>
      <c r="I1635" s="87">
        <f>'прил 5,'!I1597+'прил 5,'!I1370+'прил 5,'!I1458+'прил 5,'!I1744</f>
        <v>0</v>
      </c>
      <c r="P1635" s="126"/>
      <c r="Q1635" s="126"/>
      <c r="R1635" s="126"/>
      <c r="S1635" s="126"/>
      <c r="T1635" s="126"/>
    </row>
    <row r="1636" spans="1:20" s="90" customFormat="1" hidden="1">
      <c r="A1636" s="82" t="s">
        <v>62</v>
      </c>
      <c r="B1636" s="84" t="s">
        <v>93</v>
      </c>
      <c r="C1636" s="84" t="s">
        <v>25</v>
      </c>
      <c r="D1636" s="84" t="s">
        <v>27</v>
      </c>
      <c r="E1636" s="84" t="s">
        <v>274</v>
      </c>
      <c r="F1636" s="84" t="s">
        <v>30</v>
      </c>
      <c r="G1636" s="87">
        <f>G1637</f>
        <v>0</v>
      </c>
      <c r="H1636" s="87">
        <f>H1637</f>
        <v>0</v>
      </c>
      <c r="I1636" s="87">
        <f>I1637</f>
        <v>0</v>
      </c>
      <c r="J1636" s="126"/>
      <c r="P1636" s="126"/>
      <c r="Q1636" s="126"/>
      <c r="R1636" s="126"/>
      <c r="S1636" s="126"/>
      <c r="T1636" s="126"/>
    </row>
    <row r="1637" spans="1:20" s="90" customFormat="1" ht="19.5" hidden="1" customHeight="1">
      <c r="A1637" s="82" t="s">
        <v>178</v>
      </c>
      <c r="B1637" s="84" t="s">
        <v>93</v>
      </c>
      <c r="C1637" s="84" t="s">
        <v>25</v>
      </c>
      <c r="D1637" s="84" t="s">
        <v>27</v>
      </c>
      <c r="E1637" s="84" t="s">
        <v>274</v>
      </c>
      <c r="F1637" s="84" t="s">
        <v>32</v>
      </c>
      <c r="G1637" s="87">
        <f>'прил 5,'!G256+'прил 5,'!G827</f>
        <v>0</v>
      </c>
      <c r="H1637" s="87"/>
      <c r="I1637" s="87"/>
      <c r="J1637" s="126"/>
      <c r="P1637" s="126"/>
      <c r="Q1637" s="126"/>
      <c r="R1637" s="126"/>
      <c r="S1637" s="126"/>
      <c r="T1637" s="126"/>
    </row>
    <row r="1638" spans="1:20" ht="24" hidden="1" customHeight="1">
      <c r="A1638" s="16" t="s">
        <v>29</v>
      </c>
      <c r="B1638" s="49">
        <v>795</v>
      </c>
      <c r="C1638" s="15" t="s">
        <v>43</v>
      </c>
      <c r="D1638" s="15" t="s">
        <v>18</v>
      </c>
      <c r="E1638" s="15" t="s">
        <v>274</v>
      </c>
      <c r="F1638" s="15" t="s">
        <v>30</v>
      </c>
      <c r="G1638" s="70">
        <f>G1639</f>
        <v>0</v>
      </c>
      <c r="H1638" s="70">
        <f>H1639</f>
        <v>0</v>
      </c>
      <c r="I1638" s="70">
        <f>I1639</f>
        <v>0</v>
      </c>
      <c r="J1638" s="1"/>
    </row>
    <row r="1639" spans="1:20" ht="18" hidden="1" customHeight="1">
      <c r="A1639" s="16" t="s">
        <v>31</v>
      </c>
      <c r="B1639" s="49">
        <v>795</v>
      </c>
      <c r="C1639" s="15" t="s">
        <v>43</v>
      </c>
      <c r="D1639" s="15" t="s">
        <v>18</v>
      </c>
      <c r="E1639" s="15" t="s">
        <v>274</v>
      </c>
      <c r="F1639" s="15" t="s">
        <v>32</v>
      </c>
      <c r="G1639" s="70"/>
      <c r="H1639" s="70"/>
      <c r="I1639" s="70"/>
      <c r="J1639" s="1"/>
    </row>
    <row r="1640" spans="1:20" ht="18" hidden="1" customHeight="1">
      <c r="A1640" s="82" t="s">
        <v>29</v>
      </c>
      <c r="B1640" s="49"/>
      <c r="C1640" s="15"/>
      <c r="D1640" s="15"/>
      <c r="E1640" s="84" t="s">
        <v>274</v>
      </c>
      <c r="F1640" s="15" t="s">
        <v>30</v>
      </c>
      <c r="G1640" s="70">
        <f>G1641</f>
        <v>0</v>
      </c>
      <c r="H1640" s="70"/>
      <c r="I1640" s="70"/>
      <c r="J1640" s="1"/>
    </row>
    <row r="1641" spans="1:20" ht="18" hidden="1" customHeight="1">
      <c r="A1641" s="16" t="s">
        <v>31</v>
      </c>
      <c r="B1641" s="49"/>
      <c r="C1641" s="15"/>
      <c r="D1641" s="15"/>
      <c r="E1641" s="84" t="s">
        <v>274</v>
      </c>
      <c r="F1641" s="15" t="s">
        <v>32</v>
      </c>
      <c r="G1641" s="70">
        <f>'прил 5,'!G382+'прил 5,'!G987</f>
        <v>0</v>
      </c>
      <c r="H1641" s="70"/>
      <c r="I1641" s="70"/>
      <c r="J1641" s="1"/>
    </row>
    <row r="1642" spans="1:20" s="90" customFormat="1">
      <c r="A1642" s="82" t="s">
        <v>62</v>
      </c>
      <c r="B1642" s="149">
        <v>793</v>
      </c>
      <c r="C1642" s="84" t="s">
        <v>18</v>
      </c>
      <c r="D1642" s="84" t="s">
        <v>71</v>
      </c>
      <c r="E1642" s="84" t="s">
        <v>274</v>
      </c>
      <c r="F1642" s="84" t="s">
        <v>63</v>
      </c>
      <c r="G1642" s="87">
        <f>G1643</f>
        <v>1000000</v>
      </c>
      <c r="H1642" s="87">
        <f>H1643</f>
        <v>1000000</v>
      </c>
      <c r="I1642" s="87">
        <f>I1643</f>
        <v>1000000</v>
      </c>
      <c r="J1642" s="126"/>
      <c r="P1642" s="126"/>
      <c r="Q1642" s="126"/>
      <c r="R1642" s="126"/>
      <c r="S1642" s="126"/>
      <c r="T1642" s="126"/>
    </row>
    <row r="1643" spans="1:20" s="90" customFormat="1" ht="19.5" customHeight="1">
      <c r="A1643" s="82" t="s">
        <v>178</v>
      </c>
      <c r="B1643" s="149">
        <v>793</v>
      </c>
      <c r="C1643" s="84" t="s">
        <v>18</v>
      </c>
      <c r="D1643" s="84" t="s">
        <v>71</v>
      </c>
      <c r="E1643" s="84" t="s">
        <v>274</v>
      </c>
      <c r="F1643" s="84" t="s">
        <v>179</v>
      </c>
      <c r="G1643" s="87">
        <f>'прил 5,'!G1279</f>
        <v>1000000</v>
      </c>
      <c r="H1643" s="87">
        <f>'прил 5,'!H1279</f>
        <v>1000000</v>
      </c>
      <c r="I1643" s="87">
        <f>'прил 5,'!I1279</f>
        <v>1000000</v>
      </c>
      <c r="J1643" s="126"/>
      <c r="P1643" s="126"/>
      <c r="Q1643" s="126"/>
      <c r="R1643" s="126"/>
      <c r="S1643" s="126"/>
      <c r="T1643" s="126"/>
    </row>
    <row r="1644" spans="1:20" s="90" customFormat="1" hidden="1">
      <c r="A1644" s="82" t="s">
        <v>31</v>
      </c>
      <c r="B1644" s="149">
        <v>757</v>
      </c>
      <c r="C1644" s="84" t="s">
        <v>43</v>
      </c>
      <c r="D1644" s="84" t="s">
        <v>18</v>
      </c>
      <c r="E1644" s="84" t="s">
        <v>274</v>
      </c>
      <c r="F1644" s="84" t="s">
        <v>32</v>
      </c>
      <c r="G1644" s="85"/>
      <c r="H1644" s="85"/>
      <c r="I1644" s="85"/>
      <c r="J1644" s="126"/>
      <c r="P1644" s="126"/>
      <c r="Q1644" s="126"/>
      <c r="R1644" s="126"/>
      <c r="S1644" s="126"/>
      <c r="T1644" s="126"/>
    </row>
    <row r="1645" spans="1:20" s="124" customFormat="1" ht="26.25" customHeight="1">
      <c r="A1645" s="154" t="s">
        <v>162</v>
      </c>
      <c r="B1645" s="155">
        <v>793</v>
      </c>
      <c r="C1645" s="156" t="s">
        <v>18</v>
      </c>
      <c r="D1645" s="156" t="s">
        <v>22</v>
      </c>
      <c r="E1645" s="162" t="s">
        <v>208</v>
      </c>
      <c r="F1645" s="156"/>
      <c r="G1645" s="157">
        <f>G1649+G1671+G1675+G1668+G1662+G1665+G1678+G1654</f>
        <v>4000000</v>
      </c>
      <c r="H1645" s="157">
        <f t="shared" ref="H1645:I1645" si="479">H1646+H1649+H1654+H1657+H1672</f>
        <v>0</v>
      </c>
      <c r="I1645" s="157">
        <f t="shared" si="479"/>
        <v>0</v>
      </c>
      <c r="J1645" s="123">
        <v>1487719</v>
      </c>
      <c r="P1645" s="123"/>
      <c r="Q1645" s="123"/>
      <c r="R1645" s="123"/>
      <c r="S1645" s="123"/>
      <c r="T1645" s="123"/>
    </row>
    <row r="1646" spans="1:20" s="124" customFormat="1" ht="51.75" hidden="1" customHeight="1">
      <c r="A1646" s="82" t="s">
        <v>623</v>
      </c>
      <c r="B1646" s="149">
        <v>793</v>
      </c>
      <c r="C1646" s="84" t="s">
        <v>18</v>
      </c>
      <c r="D1646" s="84" t="s">
        <v>22</v>
      </c>
      <c r="E1646" s="84" t="s">
        <v>624</v>
      </c>
      <c r="F1646" s="84"/>
      <c r="G1646" s="87">
        <f t="shared" ref="G1646:I1647" si="480">G1647</f>
        <v>0</v>
      </c>
      <c r="H1646" s="87">
        <f t="shared" si="480"/>
        <v>0</v>
      </c>
      <c r="I1646" s="87">
        <f t="shared" si="480"/>
        <v>0</v>
      </c>
      <c r="J1646" s="123"/>
      <c r="P1646" s="123"/>
      <c r="Q1646" s="123"/>
      <c r="R1646" s="123"/>
      <c r="S1646" s="123"/>
      <c r="T1646" s="123"/>
    </row>
    <row r="1647" spans="1:20" s="124" customFormat="1" ht="26.25" hidden="1" customHeight="1">
      <c r="A1647" s="82" t="s">
        <v>322</v>
      </c>
      <c r="B1647" s="149">
        <v>793</v>
      </c>
      <c r="C1647" s="84" t="s">
        <v>18</v>
      </c>
      <c r="D1647" s="84" t="s">
        <v>22</v>
      </c>
      <c r="E1647" s="84" t="s">
        <v>624</v>
      </c>
      <c r="F1647" s="84" t="s">
        <v>36</v>
      </c>
      <c r="G1647" s="87">
        <f t="shared" si="480"/>
        <v>0</v>
      </c>
      <c r="H1647" s="87">
        <f t="shared" si="480"/>
        <v>0</v>
      </c>
      <c r="I1647" s="87">
        <f t="shared" si="480"/>
        <v>0</v>
      </c>
      <c r="J1647" s="123"/>
      <c r="P1647" s="123"/>
      <c r="Q1647" s="123"/>
      <c r="R1647" s="123"/>
      <c r="S1647" s="123"/>
      <c r="T1647" s="123"/>
    </row>
    <row r="1648" spans="1:20" s="124" customFormat="1" ht="26.25" hidden="1" customHeight="1">
      <c r="A1648" s="82" t="s">
        <v>37</v>
      </c>
      <c r="B1648" s="149">
        <v>793</v>
      </c>
      <c r="C1648" s="84" t="s">
        <v>18</v>
      </c>
      <c r="D1648" s="84" t="s">
        <v>22</v>
      </c>
      <c r="E1648" s="84" t="s">
        <v>624</v>
      </c>
      <c r="F1648" s="84" t="s">
        <v>38</v>
      </c>
      <c r="G1648" s="87">
        <f>'прил 5,'!G1360</f>
        <v>0</v>
      </c>
      <c r="H1648" s="87"/>
      <c r="I1648" s="87"/>
      <c r="J1648" s="123"/>
      <c r="P1648" s="123"/>
      <c r="Q1648" s="123"/>
      <c r="R1648" s="123"/>
      <c r="S1648" s="123"/>
      <c r="T1648" s="123"/>
    </row>
    <row r="1649" spans="1:20" s="90" customFormat="1" ht="20.25" customHeight="1">
      <c r="A1649" s="82" t="s">
        <v>332</v>
      </c>
      <c r="B1649" s="149">
        <v>793</v>
      </c>
      <c r="C1649" s="84" t="s">
        <v>18</v>
      </c>
      <c r="D1649" s="84" t="s">
        <v>22</v>
      </c>
      <c r="E1649" s="84" t="s">
        <v>209</v>
      </c>
      <c r="F1649" s="84"/>
      <c r="G1649" s="87">
        <f>G1650+G1652</f>
        <v>4000000</v>
      </c>
      <c r="H1649" s="87">
        <f t="shared" ref="H1649:I1649" si="481">H1652+H1660</f>
        <v>0</v>
      </c>
      <c r="I1649" s="87">
        <f t="shared" si="481"/>
        <v>0</v>
      </c>
      <c r="J1649" s="126"/>
      <c r="P1649" s="126"/>
      <c r="Q1649" s="126"/>
      <c r="R1649" s="126"/>
      <c r="S1649" s="126"/>
      <c r="T1649" s="126"/>
    </row>
    <row r="1650" spans="1:20" s="90" customFormat="1" ht="29.25" hidden="1" customHeight="1">
      <c r="A1650" s="16" t="s">
        <v>322</v>
      </c>
      <c r="B1650" s="84" t="s">
        <v>93</v>
      </c>
      <c r="C1650" s="84" t="s">
        <v>25</v>
      </c>
      <c r="D1650" s="84" t="s">
        <v>27</v>
      </c>
      <c r="E1650" s="84" t="s">
        <v>209</v>
      </c>
      <c r="F1650" s="84" t="s">
        <v>36</v>
      </c>
      <c r="G1650" s="87">
        <f>G1651</f>
        <v>0</v>
      </c>
      <c r="H1650" s="87"/>
      <c r="I1650" s="87"/>
      <c r="J1650" s="126"/>
      <c r="P1650" s="126"/>
      <c r="Q1650" s="126"/>
      <c r="R1650" s="126"/>
      <c r="S1650" s="126"/>
      <c r="T1650" s="126"/>
    </row>
    <row r="1651" spans="1:20" s="90" customFormat="1" ht="36.75" hidden="1" customHeight="1">
      <c r="A1651" s="16" t="s">
        <v>37</v>
      </c>
      <c r="B1651" s="84" t="s">
        <v>93</v>
      </c>
      <c r="C1651" s="84" t="s">
        <v>25</v>
      </c>
      <c r="D1651" s="84" t="s">
        <v>27</v>
      </c>
      <c r="E1651" s="84" t="s">
        <v>209</v>
      </c>
      <c r="F1651" s="84" t="s">
        <v>38</v>
      </c>
      <c r="G1651" s="87">
        <f>'прил 5,'!G2419</f>
        <v>0</v>
      </c>
      <c r="H1651" s="87"/>
      <c r="I1651" s="87"/>
      <c r="J1651" s="126"/>
      <c r="P1651" s="126"/>
      <c r="Q1651" s="126"/>
      <c r="R1651" s="126"/>
      <c r="S1651" s="126"/>
      <c r="T1651" s="126"/>
    </row>
    <row r="1652" spans="1:20" s="90" customFormat="1">
      <c r="A1652" s="82" t="s">
        <v>62</v>
      </c>
      <c r="B1652" s="149">
        <v>792</v>
      </c>
      <c r="C1652" s="84" t="s">
        <v>18</v>
      </c>
      <c r="D1652" s="84" t="s">
        <v>22</v>
      </c>
      <c r="E1652" s="84" t="s">
        <v>209</v>
      </c>
      <c r="F1652" s="84" t="s">
        <v>63</v>
      </c>
      <c r="G1652" s="87">
        <f t="shared" ref="G1652:I1652" si="482">G1653</f>
        <v>4000000</v>
      </c>
      <c r="H1652" s="87">
        <f t="shared" si="482"/>
        <v>0</v>
      </c>
      <c r="I1652" s="87">
        <f t="shared" si="482"/>
        <v>0</v>
      </c>
      <c r="J1652" s="126"/>
      <c r="P1652" s="126"/>
      <c r="Q1652" s="126"/>
      <c r="R1652" s="126"/>
      <c r="S1652" s="126"/>
      <c r="T1652" s="126"/>
    </row>
    <row r="1653" spans="1:20" s="90" customFormat="1" ht="18.75" customHeight="1">
      <c r="A1653" s="82" t="s">
        <v>327</v>
      </c>
      <c r="B1653" s="149"/>
      <c r="C1653" s="84"/>
      <c r="D1653" s="84"/>
      <c r="E1653" s="84" t="s">
        <v>209</v>
      </c>
      <c r="F1653" s="84" t="s">
        <v>326</v>
      </c>
      <c r="G1653" s="87">
        <f>'прил 5,'!G1155</f>
        <v>4000000</v>
      </c>
      <c r="H1653" s="87">
        <f>'прил 5,'!H1155</f>
        <v>0</v>
      </c>
      <c r="I1653" s="87">
        <f>'прил 5,'!I1155</f>
        <v>0</v>
      </c>
      <c r="J1653" s="126"/>
      <c r="P1653" s="126"/>
      <c r="Q1653" s="126"/>
      <c r="R1653" s="126"/>
      <c r="S1653" s="126"/>
      <c r="T1653" s="126"/>
    </row>
    <row r="1654" spans="1:20" s="90" customFormat="1" ht="30.75" hidden="1" customHeight="1">
      <c r="A1654" s="82" t="s">
        <v>402</v>
      </c>
      <c r="B1654" s="149">
        <v>793</v>
      </c>
      <c r="C1654" s="84" t="s">
        <v>18</v>
      </c>
      <c r="D1654" s="84" t="s">
        <v>22</v>
      </c>
      <c r="E1654" s="84" t="s">
        <v>401</v>
      </c>
      <c r="F1654" s="84"/>
      <c r="G1654" s="87">
        <f t="shared" ref="G1654:I1654" si="483">G1655</f>
        <v>0</v>
      </c>
      <c r="H1654" s="87">
        <f t="shared" si="483"/>
        <v>0</v>
      </c>
      <c r="I1654" s="87">
        <f t="shared" si="483"/>
        <v>0</v>
      </c>
      <c r="P1654" s="126"/>
      <c r="Q1654" s="126"/>
      <c r="R1654" s="126"/>
      <c r="S1654" s="126"/>
      <c r="T1654" s="126"/>
    </row>
    <row r="1655" spans="1:20" s="90" customFormat="1" ht="19.5" hidden="1" customHeight="1">
      <c r="A1655" s="82" t="s">
        <v>62</v>
      </c>
      <c r="B1655" s="149">
        <v>793</v>
      </c>
      <c r="C1655" s="84" t="s">
        <v>18</v>
      </c>
      <c r="D1655" s="84" t="s">
        <v>22</v>
      </c>
      <c r="E1655" s="84" t="s">
        <v>401</v>
      </c>
      <c r="F1655" s="84" t="s">
        <v>63</v>
      </c>
      <c r="G1655" s="87">
        <f>G1656</f>
        <v>0</v>
      </c>
      <c r="H1655" s="87">
        <f>H1656+H1657</f>
        <v>0</v>
      </c>
      <c r="I1655" s="87">
        <f>I1656+I1657</f>
        <v>0</v>
      </c>
      <c r="P1655" s="126"/>
      <c r="Q1655" s="126"/>
      <c r="R1655" s="126"/>
      <c r="S1655" s="126"/>
      <c r="T1655" s="126"/>
    </row>
    <row r="1656" spans="1:20" s="90" customFormat="1" ht="18.75" hidden="1" customHeight="1">
      <c r="A1656" s="82" t="s">
        <v>327</v>
      </c>
      <c r="B1656" s="149">
        <v>793</v>
      </c>
      <c r="C1656" s="84" t="s">
        <v>18</v>
      </c>
      <c r="D1656" s="84" t="s">
        <v>22</v>
      </c>
      <c r="E1656" s="84" t="s">
        <v>401</v>
      </c>
      <c r="F1656" s="84" t="s">
        <v>326</v>
      </c>
      <c r="G1656" s="87">
        <f>'прил 5,'!G1357+'прил 5,'!G2030+'прил 5,'!G2339</f>
        <v>0</v>
      </c>
      <c r="H1656" s="87">
        <v>0</v>
      </c>
      <c r="I1656" s="87">
        <v>0</v>
      </c>
      <c r="P1656" s="126"/>
      <c r="Q1656" s="126"/>
      <c r="R1656" s="126"/>
      <c r="S1656" s="126"/>
      <c r="T1656" s="126"/>
    </row>
    <row r="1657" spans="1:20" s="90" customFormat="1" ht="40.5" hidden="1" customHeight="1">
      <c r="A1657" s="82" t="s">
        <v>428</v>
      </c>
      <c r="B1657" s="149">
        <v>774</v>
      </c>
      <c r="C1657" s="84" t="s">
        <v>18</v>
      </c>
      <c r="D1657" s="84" t="s">
        <v>22</v>
      </c>
      <c r="E1657" s="84" t="s">
        <v>427</v>
      </c>
      <c r="F1657" s="84"/>
      <c r="G1657" s="87">
        <f>G1658</f>
        <v>0</v>
      </c>
      <c r="H1657" s="87">
        <v>0</v>
      </c>
      <c r="I1657" s="87">
        <v>0</v>
      </c>
      <c r="J1657" s="126"/>
      <c r="P1657" s="126"/>
      <c r="Q1657" s="126"/>
      <c r="R1657" s="126"/>
      <c r="S1657" s="126"/>
      <c r="T1657" s="126"/>
    </row>
    <row r="1658" spans="1:20" s="90" customFormat="1" hidden="1">
      <c r="A1658" s="82" t="s">
        <v>62</v>
      </c>
      <c r="B1658" s="149">
        <v>774</v>
      </c>
      <c r="C1658" s="84" t="s">
        <v>18</v>
      </c>
      <c r="D1658" s="84" t="s">
        <v>22</v>
      </c>
      <c r="E1658" s="84" t="s">
        <v>427</v>
      </c>
      <c r="F1658" s="84" t="s">
        <v>63</v>
      </c>
      <c r="G1658" s="87">
        <f>G1659</f>
        <v>0</v>
      </c>
      <c r="H1658" s="87">
        <v>0</v>
      </c>
      <c r="I1658" s="87">
        <v>0</v>
      </c>
      <c r="J1658" s="126"/>
      <c r="P1658" s="126"/>
      <c r="Q1658" s="126"/>
      <c r="R1658" s="126"/>
      <c r="S1658" s="126"/>
      <c r="T1658" s="126"/>
    </row>
    <row r="1659" spans="1:20" s="90" customFormat="1" ht="15" hidden="1" customHeight="1">
      <c r="A1659" s="82" t="s">
        <v>327</v>
      </c>
      <c r="B1659" s="149">
        <v>774</v>
      </c>
      <c r="C1659" s="84" t="s">
        <v>18</v>
      </c>
      <c r="D1659" s="84" t="s">
        <v>22</v>
      </c>
      <c r="E1659" s="84" t="s">
        <v>427</v>
      </c>
      <c r="F1659" s="84" t="s">
        <v>326</v>
      </c>
      <c r="G1659" s="87"/>
      <c r="H1659" s="87">
        <v>0</v>
      </c>
      <c r="I1659" s="87">
        <v>0</v>
      </c>
      <c r="J1659" s="126"/>
      <c r="P1659" s="126"/>
      <c r="Q1659" s="126"/>
      <c r="R1659" s="126"/>
      <c r="S1659" s="126"/>
      <c r="T1659" s="126"/>
    </row>
    <row r="1660" spans="1:20" ht="18.75" hidden="1" customHeight="1">
      <c r="A1660" s="82" t="s">
        <v>62</v>
      </c>
      <c r="B1660" s="14">
        <v>793</v>
      </c>
      <c r="C1660" s="15" t="s">
        <v>18</v>
      </c>
      <c r="D1660" s="15" t="s">
        <v>22</v>
      </c>
      <c r="E1660" s="15" t="s">
        <v>209</v>
      </c>
      <c r="F1660" s="15" t="s">
        <v>63</v>
      </c>
      <c r="G1660" s="70">
        <f>G1661</f>
        <v>0</v>
      </c>
      <c r="H1660" s="70">
        <f>H1661</f>
        <v>0</v>
      </c>
      <c r="I1660" s="70">
        <f>I1661</f>
        <v>0</v>
      </c>
      <c r="J1660" s="1"/>
    </row>
    <row r="1661" spans="1:20" ht="18.75" hidden="1" customHeight="1">
      <c r="A1661" s="82" t="s">
        <v>143</v>
      </c>
      <c r="B1661" s="14">
        <v>793</v>
      </c>
      <c r="C1661" s="15" t="s">
        <v>18</v>
      </c>
      <c r="D1661" s="15" t="s">
        <v>22</v>
      </c>
      <c r="E1661" s="15" t="s">
        <v>209</v>
      </c>
      <c r="F1661" s="15" t="s">
        <v>66</v>
      </c>
      <c r="G1661" s="70"/>
      <c r="H1661" s="70"/>
      <c r="I1661" s="70"/>
      <c r="J1661" s="1"/>
    </row>
    <row r="1662" spans="1:20" ht="33" hidden="1" customHeight="1">
      <c r="A1662" s="82" t="s">
        <v>428</v>
      </c>
      <c r="B1662" s="14">
        <v>793</v>
      </c>
      <c r="C1662" s="15" t="s">
        <v>18</v>
      </c>
      <c r="D1662" s="15" t="s">
        <v>22</v>
      </c>
      <c r="E1662" s="15" t="s">
        <v>427</v>
      </c>
      <c r="F1662" s="15"/>
      <c r="G1662" s="70">
        <f>G1663</f>
        <v>0</v>
      </c>
      <c r="H1662" s="70">
        <f t="shared" ref="H1662:I1662" si="484">H1663</f>
        <v>0</v>
      </c>
      <c r="I1662" s="70">
        <f t="shared" si="484"/>
        <v>0</v>
      </c>
      <c r="J1662" s="1"/>
    </row>
    <row r="1663" spans="1:20" ht="18.75" hidden="1" customHeight="1">
      <c r="A1663" s="82" t="s">
        <v>62</v>
      </c>
      <c r="B1663" s="14">
        <v>793</v>
      </c>
      <c r="C1663" s="15" t="s">
        <v>18</v>
      </c>
      <c r="D1663" s="15" t="s">
        <v>22</v>
      </c>
      <c r="E1663" s="15" t="s">
        <v>427</v>
      </c>
      <c r="F1663" s="15" t="s">
        <v>63</v>
      </c>
      <c r="G1663" s="70">
        <f>G1664</f>
        <v>0</v>
      </c>
      <c r="H1663" s="70">
        <f>H1664</f>
        <v>0</v>
      </c>
      <c r="I1663" s="70">
        <f>I1664</f>
        <v>0</v>
      </c>
      <c r="J1663" s="1"/>
    </row>
    <row r="1664" spans="1:20" ht="18.75" hidden="1" customHeight="1">
      <c r="A1664" s="82" t="s">
        <v>143</v>
      </c>
      <c r="B1664" s="14">
        <v>793</v>
      </c>
      <c r="C1664" s="15" t="s">
        <v>18</v>
      </c>
      <c r="D1664" s="15" t="s">
        <v>22</v>
      </c>
      <c r="E1664" s="15" t="s">
        <v>427</v>
      </c>
      <c r="F1664" s="15" t="s">
        <v>66</v>
      </c>
      <c r="G1664" s="70">
        <f>'прил 5,'!G1363</f>
        <v>0</v>
      </c>
      <c r="H1664" s="70">
        <v>0</v>
      </c>
      <c r="I1664" s="70">
        <v>0</v>
      </c>
      <c r="J1664" s="1"/>
    </row>
    <row r="1665" spans="1:20" ht="31.5" hidden="1" customHeight="1">
      <c r="A1665" s="82" t="s">
        <v>812</v>
      </c>
      <c r="B1665" s="14">
        <v>793</v>
      </c>
      <c r="C1665" s="15" t="s">
        <v>18</v>
      </c>
      <c r="D1665" s="15" t="s">
        <v>22</v>
      </c>
      <c r="E1665" s="15" t="s">
        <v>811</v>
      </c>
      <c r="F1665" s="15"/>
      <c r="G1665" s="70">
        <f>G1666</f>
        <v>0</v>
      </c>
      <c r="H1665" s="70">
        <f t="shared" ref="H1665:I1665" si="485">H1666</f>
        <v>0</v>
      </c>
      <c r="I1665" s="70">
        <f t="shared" si="485"/>
        <v>0</v>
      </c>
      <c r="J1665" s="1"/>
    </row>
    <row r="1666" spans="1:20" ht="18.75" hidden="1" customHeight="1">
      <c r="A1666" s="82" t="s">
        <v>62</v>
      </c>
      <c r="B1666" s="14">
        <v>793</v>
      </c>
      <c r="C1666" s="15" t="s">
        <v>18</v>
      </c>
      <c r="D1666" s="15" t="s">
        <v>22</v>
      </c>
      <c r="E1666" s="15" t="s">
        <v>811</v>
      </c>
      <c r="F1666" s="15" t="s">
        <v>63</v>
      </c>
      <c r="G1666" s="70">
        <f>G1667</f>
        <v>0</v>
      </c>
      <c r="H1666" s="70">
        <f>H1667</f>
        <v>0</v>
      </c>
      <c r="I1666" s="70">
        <f>I1667</f>
        <v>0</v>
      </c>
      <c r="J1666" s="1"/>
    </row>
    <row r="1667" spans="1:20" ht="18.75" hidden="1" customHeight="1">
      <c r="A1667" s="82" t="s">
        <v>143</v>
      </c>
      <c r="B1667" s="14">
        <v>793</v>
      </c>
      <c r="C1667" s="15" t="s">
        <v>18</v>
      </c>
      <c r="D1667" s="15" t="s">
        <v>22</v>
      </c>
      <c r="E1667" s="15" t="s">
        <v>811</v>
      </c>
      <c r="F1667" s="15" t="s">
        <v>66</v>
      </c>
      <c r="G1667" s="70">
        <f>'прил 5,'!G1366</f>
        <v>0</v>
      </c>
      <c r="H1667" s="70">
        <v>0</v>
      </c>
      <c r="I1667" s="70">
        <v>0</v>
      </c>
      <c r="J1667" s="1"/>
    </row>
    <row r="1668" spans="1:20" ht="19.5" hidden="1" customHeight="1">
      <c r="A1668" s="82" t="s">
        <v>807</v>
      </c>
      <c r="B1668" s="14">
        <v>792</v>
      </c>
      <c r="C1668" s="15" t="s">
        <v>25</v>
      </c>
      <c r="D1668" s="15" t="s">
        <v>27</v>
      </c>
      <c r="E1668" s="15" t="s">
        <v>808</v>
      </c>
      <c r="F1668" s="15"/>
      <c r="G1668" s="70">
        <f>G1669</f>
        <v>0</v>
      </c>
      <c r="H1668" s="70">
        <f t="shared" ref="H1668:I1668" si="486">H1669</f>
        <v>0</v>
      </c>
      <c r="I1668" s="70">
        <f t="shared" si="486"/>
        <v>0</v>
      </c>
      <c r="J1668" s="1"/>
    </row>
    <row r="1669" spans="1:20" ht="30" hidden="1" customHeight="1">
      <c r="A1669" s="16" t="s">
        <v>29</v>
      </c>
      <c r="B1669" s="14">
        <v>792</v>
      </c>
      <c r="C1669" s="15" t="s">
        <v>25</v>
      </c>
      <c r="D1669" s="15" t="s">
        <v>27</v>
      </c>
      <c r="E1669" s="15" t="s">
        <v>808</v>
      </c>
      <c r="F1669" s="15" t="s">
        <v>30</v>
      </c>
      <c r="G1669" s="70">
        <f>G1670</f>
        <v>0</v>
      </c>
      <c r="H1669" s="70">
        <f>H1670</f>
        <v>0</v>
      </c>
      <c r="I1669" s="70">
        <f>I1670</f>
        <v>0</v>
      </c>
      <c r="J1669" s="1"/>
    </row>
    <row r="1670" spans="1:20" ht="18.75" hidden="1" customHeight="1">
      <c r="A1670" s="16" t="s">
        <v>31</v>
      </c>
      <c r="B1670" s="14">
        <v>792</v>
      </c>
      <c r="C1670" s="15" t="s">
        <v>25</v>
      </c>
      <c r="D1670" s="15" t="s">
        <v>27</v>
      </c>
      <c r="E1670" s="15" t="s">
        <v>808</v>
      </c>
      <c r="F1670" s="15" t="s">
        <v>32</v>
      </c>
      <c r="G1670" s="70">
        <f>'прил 5,'!G861</f>
        <v>0</v>
      </c>
      <c r="H1670" s="70">
        <v>0</v>
      </c>
      <c r="I1670" s="70">
        <v>0</v>
      </c>
      <c r="J1670" s="1"/>
    </row>
    <row r="1671" spans="1:20" s="90" customFormat="1" ht="25.5" hidden="1" customHeight="1">
      <c r="A1671" s="82" t="s">
        <v>162</v>
      </c>
      <c r="B1671" s="149">
        <v>793</v>
      </c>
      <c r="C1671" s="84" t="s">
        <v>18</v>
      </c>
      <c r="D1671" s="84" t="s">
        <v>22</v>
      </c>
      <c r="E1671" s="84" t="s">
        <v>208</v>
      </c>
      <c r="F1671" s="84"/>
      <c r="G1671" s="87">
        <f>G1672</f>
        <v>0</v>
      </c>
      <c r="H1671" s="87">
        <f t="shared" ref="H1671:I1671" si="487">H1672</f>
        <v>0</v>
      </c>
      <c r="I1671" s="87">
        <f t="shared" si="487"/>
        <v>0</v>
      </c>
      <c r="P1671" s="126"/>
      <c r="Q1671" s="126"/>
      <c r="R1671" s="126"/>
      <c r="S1671" s="126"/>
      <c r="T1671" s="126"/>
    </row>
    <row r="1672" spans="1:20" s="90" customFormat="1" ht="30.75" hidden="1" customHeight="1">
      <c r="A1672" s="82" t="s">
        <v>675</v>
      </c>
      <c r="B1672" s="149">
        <v>793</v>
      </c>
      <c r="C1672" s="84" t="s">
        <v>18</v>
      </c>
      <c r="D1672" s="84" t="s">
        <v>22</v>
      </c>
      <c r="E1672" s="84" t="s">
        <v>674</v>
      </c>
      <c r="F1672" s="84"/>
      <c r="G1672" s="87">
        <f t="shared" ref="G1672:I1673" si="488">G1673</f>
        <v>0</v>
      </c>
      <c r="H1672" s="87">
        <f t="shared" si="488"/>
        <v>0</v>
      </c>
      <c r="I1672" s="87">
        <f t="shared" si="488"/>
        <v>0</v>
      </c>
      <c r="P1672" s="126"/>
      <c r="Q1672" s="126"/>
      <c r="R1672" s="126"/>
      <c r="S1672" s="126"/>
      <c r="T1672" s="126"/>
    </row>
    <row r="1673" spans="1:20" s="90" customFormat="1" ht="19.5" hidden="1" customHeight="1">
      <c r="A1673" s="82" t="s">
        <v>62</v>
      </c>
      <c r="B1673" s="149">
        <v>793</v>
      </c>
      <c r="C1673" s="84" t="s">
        <v>18</v>
      </c>
      <c r="D1673" s="84" t="s">
        <v>22</v>
      </c>
      <c r="E1673" s="84" t="s">
        <v>674</v>
      </c>
      <c r="F1673" s="84" t="s">
        <v>63</v>
      </c>
      <c r="G1673" s="87">
        <f>G1674</f>
        <v>0</v>
      </c>
      <c r="H1673" s="87">
        <f t="shared" si="488"/>
        <v>0</v>
      </c>
      <c r="I1673" s="87">
        <f t="shared" si="488"/>
        <v>0</v>
      </c>
      <c r="P1673" s="126"/>
      <c r="Q1673" s="126"/>
      <c r="R1673" s="126"/>
      <c r="S1673" s="126"/>
      <c r="T1673" s="126"/>
    </row>
    <row r="1674" spans="1:20" s="90" customFormat="1" ht="18.75" hidden="1" customHeight="1">
      <c r="A1674" s="82" t="s">
        <v>178</v>
      </c>
      <c r="B1674" s="149">
        <v>793</v>
      </c>
      <c r="C1674" s="84" t="s">
        <v>18</v>
      </c>
      <c r="D1674" s="84" t="s">
        <v>22</v>
      </c>
      <c r="E1674" s="84" t="s">
        <v>674</v>
      </c>
      <c r="F1674" s="84" t="s">
        <v>179</v>
      </c>
      <c r="G1674" s="87"/>
      <c r="H1674" s="87"/>
      <c r="I1674" s="87"/>
      <c r="P1674" s="126"/>
      <c r="Q1674" s="126"/>
      <c r="R1674" s="126"/>
      <c r="S1674" s="126"/>
      <c r="T1674" s="126"/>
    </row>
    <row r="1675" spans="1:20" s="46" customFormat="1" ht="48" hidden="1" customHeight="1">
      <c r="A1675" s="16" t="s">
        <v>785</v>
      </c>
      <c r="B1675" s="14">
        <v>793</v>
      </c>
      <c r="C1675" s="15" t="s">
        <v>18</v>
      </c>
      <c r="D1675" s="15" t="s">
        <v>25</v>
      </c>
      <c r="E1675" s="15" t="s">
        <v>783</v>
      </c>
      <c r="F1675" s="15"/>
      <c r="G1675" s="70">
        <f t="shared" ref="G1675:I1676" si="489">G1676</f>
        <v>0</v>
      </c>
      <c r="H1675" s="70">
        <f t="shared" si="489"/>
        <v>0</v>
      </c>
      <c r="I1675" s="70">
        <f t="shared" si="489"/>
        <v>0</v>
      </c>
      <c r="P1675" s="110"/>
      <c r="Q1675" s="110"/>
      <c r="R1675" s="110"/>
      <c r="S1675" s="110"/>
      <c r="T1675" s="110"/>
    </row>
    <row r="1676" spans="1:20" s="46" customFormat="1" ht="29.25" hidden="1" customHeight="1">
      <c r="A1676" s="16" t="s">
        <v>62</v>
      </c>
      <c r="B1676" s="14">
        <v>793</v>
      </c>
      <c r="C1676" s="15" t="s">
        <v>18</v>
      </c>
      <c r="D1676" s="15" t="s">
        <v>25</v>
      </c>
      <c r="E1676" s="15" t="s">
        <v>783</v>
      </c>
      <c r="F1676" s="15" t="s">
        <v>63</v>
      </c>
      <c r="G1676" s="70">
        <f t="shared" si="489"/>
        <v>0</v>
      </c>
      <c r="H1676" s="70">
        <f t="shared" si="489"/>
        <v>0</v>
      </c>
      <c r="I1676" s="70">
        <f t="shared" si="489"/>
        <v>0</v>
      </c>
      <c r="P1676" s="110"/>
      <c r="Q1676" s="110"/>
      <c r="R1676" s="110"/>
      <c r="S1676" s="110"/>
      <c r="T1676" s="110"/>
    </row>
    <row r="1677" spans="1:20" s="46" customFormat="1" hidden="1">
      <c r="A1677" s="16" t="s">
        <v>784</v>
      </c>
      <c r="B1677" s="14">
        <v>793</v>
      </c>
      <c r="C1677" s="15" t="s">
        <v>18</v>
      </c>
      <c r="D1677" s="15" t="s">
        <v>25</v>
      </c>
      <c r="E1677" s="15" t="s">
        <v>783</v>
      </c>
      <c r="F1677" s="15" t="s">
        <v>782</v>
      </c>
      <c r="G1677" s="70"/>
      <c r="H1677" s="70"/>
      <c r="I1677" s="70"/>
      <c r="P1677" s="110"/>
      <c r="Q1677" s="110"/>
      <c r="R1677" s="110"/>
      <c r="S1677" s="110"/>
      <c r="T1677" s="110"/>
    </row>
    <row r="1678" spans="1:20" ht="19.5" hidden="1" customHeight="1">
      <c r="A1678" s="82" t="s">
        <v>1008</v>
      </c>
      <c r="B1678" s="14">
        <v>774</v>
      </c>
      <c r="C1678" s="15" t="s">
        <v>25</v>
      </c>
      <c r="D1678" s="15" t="s">
        <v>27</v>
      </c>
      <c r="E1678" s="15" t="s">
        <v>1009</v>
      </c>
      <c r="F1678" s="15"/>
      <c r="G1678" s="70">
        <f>G1679</f>
        <v>0</v>
      </c>
      <c r="H1678" s="70">
        <f t="shared" ref="H1678:I1678" si="490">H1679</f>
        <v>0</v>
      </c>
      <c r="I1678" s="70">
        <f t="shared" si="490"/>
        <v>0</v>
      </c>
      <c r="J1678" s="177"/>
      <c r="K1678" s="185"/>
      <c r="L1678" s="185"/>
      <c r="M1678" s="185"/>
      <c r="N1678" s="185"/>
      <c r="O1678" s="185"/>
      <c r="P1678" s="185"/>
      <c r="Q1678" s="185"/>
      <c r="R1678" s="185"/>
      <c r="S1678" s="1"/>
      <c r="T1678" s="1"/>
    </row>
    <row r="1679" spans="1:20" ht="30.75" hidden="1" customHeight="1">
      <c r="A1679" s="16" t="s">
        <v>29</v>
      </c>
      <c r="B1679" s="14">
        <v>774</v>
      </c>
      <c r="C1679" s="15" t="s">
        <v>25</v>
      </c>
      <c r="D1679" s="15" t="s">
        <v>27</v>
      </c>
      <c r="E1679" s="15" t="s">
        <v>1009</v>
      </c>
      <c r="F1679" s="15" t="s">
        <v>30</v>
      </c>
      <c r="G1679" s="70">
        <f>G1680</f>
        <v>0</v>
      </c>
      <c r="H1679" s="70">
        <f>H1680</f>
        <v>0</v>
      </c>
      <c r="I1679" s="70">
        <f>I1680</f>
        <v>0</v>
      </c>
      <c r="J1679" s="177"/>
      <c r="K1679" s="185"/>
      <c r="L1679" s="185"/>
      <c r="M1679" s="185"/>
      <c r="N1679" s="185"/>
      <c r="O1679" s="185"/>
      <c r="P1679" s="185"/>
      <c r="Q1679" s="185"/>
      <c r="R1679" s="185"/>
      <c r="S1679" s="1"/>
      <c r="T1679" s="1"/>
    </row>
    <row r="1680" spans="1:20" ht="18.75" hidden="1" customHeight="1">
      <c r="A1680" s="16" t="s">
        <v>31</v>
      </c>
      <c r="B1680" s="14">
        <v>774</v>
      </c>
      <c r="C1680" s="15" t="s">
        <v>25</v>
      </c>
      <c r="D1680" s="15" t="s">
        <v>27</v>
      </c>
      <c r="E1680" s="15" t="s">
        <v>1009</v>
      </c>
      <c r="F1680" s="15" t="s">
        <v>32</v>
      </c>
      <c r="G1680" s="70">
        <f>'прил 5,'!G864</f>
        <v>0</v>
      </c>
      <c r="H1680" s="70">
        <v>0</v>
      </c>
      <c r="I1680" s="70">
        <v>0</v>
      </c>
      <c r="J1680" s="177"/>
      <c r="K1680" s="185"/>
      <c r="L1680" s="185"/>
      <c r="M1680" s="185"/>
      <c r="N1680" s="185"/>
      <c r="O1680" s="185"/>
      <c r="P1680" s="185"/>
      <c r="Q1680" s="185"/>
      <c r="R1680" s="185"/>
      <c r="S1680" s="1"/>
      <c r="T1680" s="1"/>
    </row>
    <row r="1681" spans="1:20" s="124" customFormat="1">
      <c r="A1681" s="154" t="s">
        <v>276</v>
      </c>
      <c r="B1681" s="155">
        <v>793</v>
      </c>
      <c r="C1681" s="156" t="s">
        <v>18</v>
      </c>
      <c r="D1681" s="156" t="s">
        <v>171</v>
      </c>
      <c r="E1681" s="156" t="s">
        <v>277</v>
      </c>
      <c r="F1681" s="156"/>
      <c r="G1681" s="157">
        <f>G1684+G1685</f>
        <v>4132.9799999999996</v>
      </c>
      <c r="H1681" s="157">
        <f>H1684</f>
        <v>3684.33</v>
      </c>
      <c r="I1681" s="157">
        <f>I1684</f>
        <v>3684.75</v>
      </c>
      <c r="J1681" s="123"/>
      <c r="P1681" s="123"/>
      <c r="Q1681" s="123"/>
      <c r="R1681" s="123"/>
      <c r="S1681" s="123"/>
      <c r="T1681" s="123"/>
    </row>
    <row r="1682" spans="1:20" s="150" customFormat="1" ht="39.75" customHeight="1">
      <c r="A1682" s="104" t="s">
        <v>279</v>
      </c>
      <c r="B1682" s="149">
        <v>793</v>
      </c>
      <c r="C1682" s="84" t="s">
        <v>18</v>
      </c>
      <c r="D1682" s="84" t="s">
        <v>171</v>
      </c>
      <c r="E1682" s="84" t="s">
        <v>371</v>
      </c>
      <c r="F1682" s="84"/>
      <c r="G1682" s="87">
        <f t="shared" ref="G1682:I1683" si="491">G1683</f>
        <v>4132.9799999999996</v>
      </c>
      <c r="H1682" s="87">
        <f t="shared" si="491"/>
        <v>3684.33</v>
      </c>
      <c r="I1682" s="87">
        <f t="shared" si="491"/>
        <v>3684.75</v>
      </c>
      <c r="J1682" s="152">
        <v>11200</v>
      </c>
      <c r="P1682" s="152"/>
      <c r="Q1682" s="152"/>
      <c r="R1682" s="152"/>
      <c r="S1682" s="152"/>
      <c r="T1682" s="152"/>
    </row>
    <row r="1683" spans="1:20" s="150" customFormat="1">
      <c r="A1683" s="82" t="s">
        <v>322</v>
      </c>
      <c r="B1683" s="149">
        <v>793</v>
      </c>
      <c r="C1683" s="84" t="s">
        <v>18</v>
      </c>
      <c r="D1683" s="84" t="s">
        <v>171</v>
      </c>
      <c r="E1683" s="84" t="s">
        <v>371</v>
      </c>
      <c r="F1683" s="84" t="s">
        <v>36</v>
      </c>
      <c r="G1683" s="87">
        <f t="shared" si="491"/>
        <v>4132.9799999999996</v>
      </c>
      <c r="H1683" s="87">
        <f t="shared" si="491"/>
        <v>3684.33</v>
      </c>
      <c r="I1683" s="87">
        <f t="shared" si="491"/>
        <v>3684.75</v>
      </c>
      <c r="J1683" s="152"/>
      <c r="P1683" s="152"/>
      <c r="Q1683" s="152"/>
      <c r="R1683" s="152"/>
      <c r="S1683" s="152"/>
      <c r="T1683" s="152"/>
    </row>
    <row r="1684" spans="1:20" s="46" customFormat="1" ht="26.4">
      <c r="A1684" s="16" t="s">
        <v>37</v>
      </c>
      <c r="B1684" s="14">
        <v>793</v>
      </c>
      <c r="C1684" s="15" t="s">
        <v>18</v>
      </c>
      <c r="D1684" s="15" t="s">
        <v>171</v>
      </c>
      <c r="E1684" s="15" t="s">
        <v>371</v>
      </c>
      <c r="F1684" s="15" t="s">
        <v>38</v>
      </c>
      <c r="G1684" s="87">
        <f>'прил 5,'!G1269</f>
        <v>4132.9799999999996</v>
      </c>
      <c r="H1684" s="87">
        <f>'прил 5,'!H1269</f>
        <v>3684.33</v>
      </c>
      <c r="I1684" s="87">
        <f>'прил 5,'!I1269</f>
        <v>3684.75</v>
      </c>
      <c r="J1684" s="110"/>
      <c r="P1684" s="110"/>
      <c r="Q1684" s="110"/>
      <c r="R1684" s="110"/>
      <c r="S1684" s="110"/>
      <c r="T1684" s="110"/>
    </row>
    <row r="1685" spans="1:20" s="46" customFormat="1" hidden="1">
      <c r="A1685" s="16" t="s">
        <v>276</v>
      </c>
      <c r="B1685" s="14">
        <v>793</v>
      </c>
      <c r="C1685" s="15" t="s">
        <v>18</v>
      </c>
      <c r="D1685" s="15" t="s">
        <v>25</v>
      </c>
      <c r="E1685" s="15" t="s">
        <v>277</v>
      </c>
      <c r="F1685" s="15"/>
      <c r="G1685" s="70">
        <f t="shared" ref="G1685:I1685" si="492">G1686</f>
        <v>0</v>
      </c>
      <c r="H1685" s="70">
        <f t="shared" si="492"/>
        <v>0</v>
      </c>
      <c r="I1685" s="70">
        <f t="shared" si="492"/>
        <v>0</v>
      </c>
      <c r="P1685" s="110"/>
      <c r="Q1685" s="2"/>
      <c r="R1685" s="110"/>
      <c r="S1685" s="110"/>
      <c r="T1685" s="110"/>
    </row>
    <row r="1686" spans="1:20" s="46" customFormat="1" ht="48" hidden="1" customHeight="1">
      <c r="A1686" s="16"/>
      <c r="B1686" s="14"/>
      <c r="C1686" s="15"/>
      <c r="D1686" s="15"/>
      <c r="E1686" s="15"/>
      <c r="F1686" s="15"/>
      <c r="G1686" s="70"/>
      <c r="H1686" s="70"/>
      <c r="I1686" s="70"/>
      <c r="P1686" s="110"/>
      <c r="Q1686" s="110"/>
      <c r="R1686" s="110"/>
      <c r="S1686" s="110"/>
      <c r="T1686" s="110"/>
    </row>
    <row r="1687" spans="1:20" s="46" customFormat="1" ht="29.25" hidden="1" customHeight="1">
      <c r="A1687" s="16"/>
      <c r="B1687" s="14"/>
      <c r="C1687" s="15"/>
      <c r="D1687" s="15"/>
      <c r="E1687" s="15"/>
      <c r="F1687" s="15"/>
      <c r="G1687" s="70"/>
      <c r="H1687" s="70"/>
      <c r="I1687" s="70"/>
      <c r="P1687" s="110"/>
      <c r="Q1687" s="110"/>
      <c r="R1687" s="110"/>
      <c r="S1687" s="110"/>
      <c r="T1687" s="110"/>
    </row>
    <row r="1688" spans="1:20" s="46" customFormat="1" hidden="1">
      <c r="A1688" s="16"/>
      <c r="B1688" s="14"/>
      <c r="C1688" s="15"/>
      <c r="D1688" s="15"/>
      <c r="E1688" s="15"/>
      <c r="F1688" s="15"/>
      <c r="G1688" s="70"/>
      <c r="H1688" s="70"/>
      <c r="I1688" s="70"/>
      <c r="P1688" s="110"/>
      <c r="Q1688" s="110"/>
      <c r="R1688" s="110"/>
      <c r="S1688" s="110"/>
      <c r="T1688" s="110"/>
    </row>
    <row r="1689" spans="1:20" s="22" customFormat="1" ht="26.4">
      <c r="A1689" s="34" t="s">
        <v>1139</v>
      </c>
      <c r="B1689" s="35">
        <v>800</v>
      </c>
      <c r="C1689" s="36" t="s">
        <v>18</v>
      </c>
      <c r="D1689" s="36" t="s">
        <v>53</v>
      </c>
      <c r="E1689" s="36" t="s">
        <v>1140</v>
      </c>
      <c r="F1689" s="318"/>
      <c r="G1689" s="324">
        <f>G1690</f>
        <v>6968408.4100000001</v>
      </c>
      <c r="H1689" s="324">
        <f t="shared" ref="H1689:I1689" si="493">H1690</f>
        <v>6994142</v>
      </c>
      <c r="I1689" s="324">
        <f t="shared" si="493"/>
        <v>7053280</v>
      </c>
      <c r="J1689" s="325"/>
      <c r="K1689" s="249"/>
      <c r="L1689" s="61"/>
      <c r="M1689" s="61"/>
      <c r="N1689" s="61"/>
      <c r="O1689" s="61"/>
      <c r="P1689" s="61"/>
      <c r="Q1689" s="61"/>
      <c r="R1689" s="61"/>
    </row>
    <row r="1690" spans="1:20" s="46" customFormat="1" ht="26.4">
      <c r="A1690" s="82" t="s">
        <v>75</v>
      </c>
      <c r="B1690" s="14">
        <v>800</v>
      </c>
      <c r="C1690" s="84" t="s">
        <v>18</v>
      </c>
      <c r="D1690" s="84" t="s">
        <v>53</v>
      </c>
      <c r="E1690" s="15" t="s">
        <v>1138</v>
      </c>
      <c r="F1690" s="84"/>
      <c r="G1690" s="87">
        <f>G1691+G1693</f>
        <v>6968408.4100000001</v>
      </c>
      <c r="H1690" s="87">
        <f t="shared" ref="H1690:I1690" si="494">H1691+H1693</f>
        <v>6994142</v>
      </c>
      <c r="I1690" s="87">
        <f t="shared" si="494"/>
        <v>7053280</v>
      </c>
      <c r="J1690" s="177"/>
      <c r="K1690" s="221"/>
      <c r="L1690" s="221"/>
      <c r="M1690" s="221"/>
      <c r="N1690" s="221"/>
      <c r="O1690" s="221"/>
      <c r="P1690" s="221"/>
      <c r="Q1690" s="221"/>
      <c r="R1690" s="221"/>
    </row>
    <row r="1691" spans="1:20" s="46" customFormat="1" ht="52.8">
      <c r="A1691" s="82" t="s">
        <v>318</v>
      </c>
      <c r="B1691" s="14">
        <v>800</v>
      </c>
      <c r="C1691" s="84" t="s">
        <v>18</v>
      </c>
      <c r="D1691" s="84" t="s">
        <v>53</v>
      </c>
      <c r="E1691" s="15" t="s">
        <v>1138</v>
      </c>
      <c r="F1691" s="84" t="s">
        <v>57</v>
      </c>
      <c r="G1691" s="87">
        <f>G1692</f>
        <v>5888154.4100000001</v>
      </c>
      <c r="H1691" s="87">
        <f>H1692</f>
        <v>5913888</v>
      </c>
      <c r="I1691" s="87">
        <f>I1692</f>
        <v>5973026</v>
      </c>
      <c r="J1691" s="177"/>
      <c r="K1691" s="221"/>
      <c r="L1691" s="221"/>
      <c r="M1691" s="221"/>
      <c r="N1691" s="221"/>
      <c r="O1691" s="221"/>
      <c r="P1691" s="221"/>
      <c r="Q1691" s="221"/>
      <c r="R1691" s="221"/>
    </row>
    <row r="1692" spans="1:20" s="46" customFormat="1" ht="26.4">
      <c r="A1692" s="82" t="s">
        <v>55</v>
      </c>
      <c r="B1692" s="14">
        <v>800</v>
      </c>
      <c r="C1692" s="84" t="s">
        <v>18</v>
      </c>
      <c r="D1692" s="84" t="s">
        <v>53</v>
      </c>
      <c r="E1692" s="15" t="s">
        <v>1138</v>
      </c>
      <c r="F1692" s="84" t="s">
        <v>58</v>
      </c>
      <c r="G1692" s="87">
        <f>'прил 5,'!G2455</f>
        <v>5888154.4100000001</v>
      </c>
      <c r="H1692" s="87">
        <f>'прил 5,'!H2455</f>
        <v>5913888</v>
      </c>
      <c r="I1692" s="87">
        <f>'прил 5,'!I2455</f>
        <v>5973026</v>
      </c>
      <c r="J1692" s="177"/>
      <c r="K1692" s="221"/>
      <c r="L1692" s="221"/>
      <c r="M1692" s="221"/>
      <c r="N1692" s="221"/>
      <c r="O1692" s="221"/>
      <c r="P1692" s="221"/>
      <c r="Q1692" s="213"/>
      <c r="R1692" s="221"/>
    </row>
    <row r="1693" spans="1:20" s="46" customFormat="1" ht="34.5" customHeight="1">
      <c r="A1693" s="82" t="s">
        <v>322</v>
      </c>
      <c r="B1693" s="14">
        <v>800</v>
      </c>
      <c r="C1693" s="84" t="s">
        <v>18</v>
      </c>
      <c r="D1693" s="84" t="s">
        <v>53</v>
      </c>
      <c r="E1693" s="15" t="s">
        <v>1138</v>
      </c>
      <c r="F1693" s="84" t="s">
        <v>36</v>
      </c>
      <c r="G1693" s="87">
        <f>G1694</f>
        <v>1080254</v>
      </c>
      <c r="H1693" s="87">
        <f>H1694</f>
        <v>1080254</v>
      </c>
      <c r="I1693" s="87">
        <f>I1694</f>
        <v>1080254</v>
      </c>
      <c r="J1693" s="177"/>
      <c r="K1693" s="221"/>
      <c r="L1693" s="221"/>
      <c r="M1693" s="221"/>
      <c r="N1693" s="221"/>
      <c r="O1693" s="221"/>
      <c r="P1693" s="221"/>
      <c r="Q1693" s="221"/>
      <c r="R1693" s="221"/>
    </row>
    <row r="1694" spans="1:20" s="46" customFormat="1" ht="26.4">
      <c r="A1694" s="82" t="s">
        <v>37</v>
      </c>
      <c r="B1694" s="14">
        <v>800</v>
      </c>
      <c r="C1694" s="84" t="s">
        <v>18</v>
      </c>
      <c r="D1694" s="84" t="s">
        <v>53</v>
      </c>
      <c r="E1694" s="15" t="s">
        <v>1138</v>
      </c>
      <c r="F1694" s="84" t="s">
        <v>38</v>
      </c>
      <c r="G1694" s="87">
        <f>'прил 5,'!G2457</f>
        <v>1080254</v>
      </c>
      <c r="H1694" s="87">
        <f>'прил 5,'!H2457</f>
        <v>1080254</v>
      </c>
      <c r="I1694" s="87">
        <f>'прил 5,'!I2457</f>
        <v>1080254</v>
      </c>
      <c r="J1694" s="177"/>
      <c r="K1694" s="221"/>
      <c r="L1694" s="221"/>
      <c r="M1694" s="221"/>
      <c r="N1694" s="221"/>
      <c r="O1694" s="221"/>
      <c r="P1694" s="221"/>
      <c r="Q1694" s="221"/>
      <c r="R1694" s="221"/>
    </row>
    <row r="1695" spans="1:20" s="76" customFormat="1" ht="26.4">
      <c r="A1695" s="34" t="s">
        <v>1154</v>
      </c>
      <c r="B1695" s="155">
        <v>793</v>
      </c>
      <c r="C1695" s="36" t="s">
        <v>27</v>
      </c>
      <c r="D1695" s="36" t="s">
        <v>69</v>
      </c>
      <c r="E1695" s="36" t="s">
        <v>1152</v>
      </c>
      <c r="F1695" s="75"/>
      <c r="G1695" s="71">
        <f>G1697</f>
        <v>2485383.8000000003</v>
      </c>
      <c r="H1695" s="71">
        <f>H1697</f>
        <v>2570332.25</v>
      </c>
      <c r="I1695" s="71">
        <f>I1697</f>
        <v>2664765.25</v>
      </c>
      <c r="J1695" s="334"/>
      <c r="K1695" s="335"/>
      <c r="L1695" s="335"/>
      <c r="M1695" s="335"/>
      <c r="N1695" s="335"/>
      <c r="O1695" s="335"/>
      <c r="P1695" s="335"/>
      <c r="Q1695" s="335"/>
      <c r="R1695" s="335"/>
    </row>
    <row r="1696" spans="1:20" s="46" customFormat="1" ht="41.25" hidden="1" customHeight="1">
      <c r="A1696" s="16"/>
      <c r="B1696" s="149"/>
      <c r="C1696" s="15"/>
      <c r="D1696" s="15"/>
      <c r="E1696" s="15"/>
      <c r="F1696" s="15"/>
      <c r="G1696" s="70"/>
      <c r="H1696" s="70"/>
      <c r="I1696" s="70"/>
      <c r="J1696" s="176"/>
      <c r="K1696" s="58"/>
      <c r="L1696" s="58"/>
      <c r="M1696" s="58"/>
      <c r="N1696" s="58"/>
      <c r="O1696" s="58"/>
      <c r="P1696" s="58"/>
      <c r="Q1696" s="58"/>
      <c r="R1696" s="58"/>
    </row>
    <row r="1697" spans="1:20" s="28" customFormat="1" ht="26.4">
      <c r="A1697" s="16" t="s">
        <v>165</v>
      </c>
      <c r="B1697" s="149">
        <v>793</v>
      </c>
      <c r="C1697" s="15" t="s">
        <v>27</v>
      </c>
      <c r="D1697" s="15" t="s">
        <v>69</v>
      </c>
      <c r="E1697" s="15" t="s">
        <v>1153</v>
      </c>
      <c r="F1697" s="39"/>
      <c r="G1697" s="70">
        <f>G1698+G1700</f>
        <v>2485383.8000000003</v>
      </c>
      <c r="H1697" s="70">
        <f t="shared" ref="H1697:I1697" si="495">H1698+H1700</f>
        <v>2570332.25</v>
      </c>
      <c r="I1697" s="70">
        <f t="shared" si="495"/>
        <v>2664765.25</v>
      </c>
      <c r="J1697" s="176"/>
      <c r="K1697" s="323"/>
      <c r="L1697" s="323"/>
      <c r="M1697" s="323"/>
      <c r="N1697" s="323"/>
      <c r="O1697" s="323"/>
      <c r="P1697" s="323"/>
      <c r="Q1697" s="323"/>
      <c r="R1697" s="323"/>
    </row>
    <row r="1698" spans="1:20" ht="22.5" customHeight="1">
      <c r="A1698" s="82" t="s">
        <v>55</v>
      </c>
      <c r="B1698" s="149">
        <v>793</v>
      </c>
      <c r="C1698" s="15" t="s">
        <v>27</v>
      </c>
      <c r="D1698" s="15" t="s">
        <v>69</v>
      </c>
      <c r="E1698" s="15" t="s">
        <v>1153</v>
      </c>
      <c r="F1698" s="15" t="s">
        <v>57</v>
      </c>
      <c r="G1698" s="70">
        <f t="shared" ref="G1698:I1700" si="496">G1699</f>
        <v>2118109.2000000002</v>
      </c>
      <c r="H1698" s="70">
        <f t="shared" si="496"/>
        <v>2323989.4</v>
      </c>
      <c r="I1698" s="70">
        <f t="shared" si="496"/>
        <v>2323989.4</v>
      </c>
      <c r="J1698" s="176"/>
      <c r="K1698" s="69"/>
      <c r="L1698" s="69"/>
      <c r="M1698" s="69"/>
      <c r="N1698" s="69"/>
      <c r="O1698" s="69"/>
      <c r="P1698" s="69"/>
      <c r="Q1698" s="69"/>
      <c r="R1698" s="69"/>
      <c r="S1698" s="1"/>
      <c r="T1698" s="1"/>
    </row>
    <row r="1699" spans="1:20">
      <c r="A1699" s="82" t="s">
        <v>322</v>
      </c>
      <c r="B1699" s="149">
        <v>793</v>
      </c>
      <c r="C1699" s="15" t="s">
        <v>27</v>
      </c>
      <c r="D1699" s="15" t="s">
        <v>69</v>
      </c>
      <c r="E1699" s="15" t="s">
        <v>1153</v>
      </c>
      <c r="F1699" s="15" t="s">
        <v>58</v>
      </c>
      <c r="G1699" s="70">
        <f>'прил 5,'!G1377+'прил 5,'!G2475</f>
        <v>2118109.2000000002</v>
      </c>
      <c r="H1699" s="70">
        <f>'прил 5,'!H1377+'прил 5,'!H2475</f>
        <v>2323989.4</v>
      </c>
      <c r="I1699" s="70">
        <f>'прил 5,'!I1377+'прил 5,'!I2475</f>
        <v>2323989.4</v>
      </c>
      <c r="J1699" s="176"/>
      <c r="K1699" s="69"/>
      <c r="L1699" s="69"/>
      <c r="M1699" s="69"/>
      <c r="N1699" s="69"/>
      <c r="O1699" s="69"/>
      <c r="P1699" s="69"/>
      <c r="Q1699" s="69"/>
      <c r="R1699" s="69"/>
      <c r="S1699" s="1"/>
      <c r="T1699" s="1"/>
    </row>
    <row r="1700" spans="1:20" ht="22.5" customHeight="1">
      <c r="A1700" s="82" t="s">
        <v>55</v>
      </c>
      <c r="B1700" s="149">
        <v>793</v>
      </c>
      <c r="C1700" s="15" t="s">
        <v>27</v>
      </c>
      <c r="D1700" s="15" t="s">
        <v>69</v>
      </c>
      <c r="E1700" s="15" t="s">
        <v>1153</v>
      </c>
      <c r="F1700" s="84" t="s">
        <v>36</v>
      </c>
      <c r="G1700" s="70">
        <f t="shared" si="496"/>
        <v>367274.6</v>
      </c>
      <c r="H1700" s="70">
        <f t="shared" si="496"/>
        <v>246342.84999999998</v>
      </c>
      <c r="I1700" s="70">
        <f t="shared" si="496"/>
        <v>340775.85</v>
      </c>
      <c r="J1700" s="176"/>
      <c r="K1700" s="69"/>
      <c r="L1700" s="69"/>
      <c r="M1700" s="69"/>
      <c r="N1700" s="69"/>
      <c r="O1700" s="69"/>
      <c r="P1700" s="69"/>
      <c r="Q1700" s="69"/>
      <c r="R1700" s="69"/>
      <c r="S1700" s="1"/>
      <c r="T1700" s="1"/>
    </row>
    <row r="1701" spans="1:20">
      <c r="A1701" s="82" t="s">
        <v>322</v>
      </c>
      <c r="B1701" s="149">
        <v>793</v>
      </c>
      <c r="C1701" s="15" t="s">
        <v>27</v>
      </c>
      <c r="D1701" s="15" t="s">
        <v>69</v>
      </c>
      <c r="E1701" s="15" t="s">
        <v>1153</v>
      </c>
      <c r="F1701" s="84" t="s">
        <v>38</v>
      </c>
      <c r="G1701" s="70">
        <f>'прил 5,'!G1379+'прил 5,'!G2477</f>
        <v>367274.6</v>
      </c>
      <c r="H1701" s="70">
        <f>'прил 5,'!H1379+'прил 5,'!H2477</f>
        <v>246342.84999999998</v>
      </c>
      <c r="I1701" s="70">
        <f>'прил 5,'!I1379+'прил 5,'!I2477</f>
        <v>340775.85</v>
      </c>
      <c r="J1701" s="176"/>
      <c r="K1701" s="69"/>
      <c r="L1701" s="69"/>
      <c r="M1701" s="69"/>
      <c r="N1701" s="69"/>
      <c r="O1701" s="69"/>
      <c r="P1701" s="69"/>
      <c r="Q1701" s="69"/>
      <c r="R1701" s="69"/>
      <c r="S1701" s="1"/>
      <c r="T1701" s="1"/>
    </row>
    <row r="1702" spans="1:20">
      <c r="A1702" s="327" t="s">
        <v>1190</v>
      </c>
      <c r="B1702" s="149"/>
      <c r="C1702" s="15"/>
      <c r="D1702" s="15"/>
      <c r="E1702" s="15"/>
      <c r="F1702" s="84"/>
      <c r="G1702" s="70"/>
      <c r="H1702" s="70"/>
      <c r="I1702" s="70"/>
      <c r="J1702" s="176"/>
      <c r="K1702" s="69"/>
      <c r="L1702" s="69"/>
      <c r="M1702" s="69"/>
      <c r="N1702" s="69"/>
      <c r="O1702" s="69"/>
      <c r="P1702" s="69"/>
      <c r="Q1702" s="69"/>
      <c r="R1702" s="69"/>
      <c r="S1702" s="1"/>
      <c r="T1702" s="1"/>
    </row>
    <row r="1703" spans="1:20" s="22" customFormat="1" ht="26.25" customHeight="1">
      <c r="A1703" s="34" t="s">
        <v>366</v>
      </c>
      <c r="B1703" s="36"/>
      <c r="C1703" s="36"/>
      <c r="D1703" s="36"/>
      <c r="E1703" s="36"/>
      <c r="F1703" s="36"/>
      <c r="G1703" s="71">
        <f>G18+G1508+G1702</f>
        <v>1876394190.0599997</v>
      </c>
      <c r="H1703" s="71">
        <f t="shared" ref="H1703:I1703" si="497">H18+H1508+H1702</f>
        <v>1697793091.1299996</v>
      </c>
      <c r="I1703" s="71">
        <f t="shared" si="497"/>
        <v>1713246569.8899996</v>
      </c>
      <c r="J1703" s="21"/>
      <c r="L1703" s="21">
        <f>G1616+H1616+I1616+G1607+H1607+I1607+G1600+H1600+I1600+G1592+H1592+I1592+G1545+H1545+I1545+G1541+H1541+I1541+G1237+H1237+I1237+G984+H984+I984+G703+H703+I703+G57+H57+I57</f>
        <v>512435971.35999995</v>
      </c>
      <c r="P1703" s="21"/>
      <c r="Q1703" s="21"/>
      <c r="R1703" s="21"/>
      <c r="S1703" s="21"/>
      <c r="T1703" s="21"/>
    </row>
    <row r="1704" spans="1:20" s="18" customFormat="1" hidden="1">
      <c r="A1704" s="16"/>
      <c r="B1704" s="14"/>
      <c r="C1704" s="15"/>
      <c r="D1704" s="15"/>
      <c r="E1704" s="15"/>
      <c r="F1704" s="15"/>
      <c r="G1704" s="87"/>
      <c r="H1704" s="87"/>
      <c r="I1704" s="87"/>
      <c r="J1704" s="17"/>
      <c r="P1704" s="17"/>
      <c r="Q1704" s="17"/>
      <c r="R1704" s="17"/>
      <c r="S1704" s="17"/>
      <c r="T1704" s="17"/>
    </row>
    <row r="1705" spans="1:20" s="18" customFormat="1" hidden="1">
      <c r="A1705" s="16"/>
      <c r="B1705" s="14"/>
      <c r="C1705" s="15"/>
      <c r="D1705" s="15"/>
      <c r="E1705" s="15"/>
      <c r="F1705" s="15"/>
      <c r="G1705" s="87"/>
      <c r="H1705" s="87"/>
      <c r="I1705" s="87"/>
      <c r="J1705" s="17"/>
      <c r="P1705" s="17"/>
      <c r="Q1705" s="17"/>
      <c r="R1705" s="17"/>
      <c r="S1705" s="17"/>
      <c r="T1705" s="17"/>
    </row>
    <row r="1706" spans="1:20" hidden="1"/>
    <row r="1707" spans="1:20" hidden="1">
      <c r="G1707" s="89">
        <v>1303746913.27</v>
      </c>
      <c r="H1707" s="89">
        <v>1303746913.27</v>
      </c>
      <c r="I1707" s="89">
        <v>1303746913.27</v>
      </c>
    </row>
    <row r="1708" spans="1:20" ht="21.75" hidden="1" customHeight="1">
      <c r="G1708" s="89">
        <f>G1703-G1707</f>
        <v>572647276.78999972</v>
      </c>
      <c r="H1708" s="89">
        <f>H1703-H1707</f>
        <v>394046177.85999966</v>
      </c>
      <c r="I1708" s="89">
        <f>I1703-I1707</f>
        <v>409499656.61999965</v>
      </c>
    </row>
    <row r="1709" spans="1:20" hidden="1"/>
    <row r="1710" spans="1:20" hidden="1">
      <c r="G1710" s="89" t="e">
        <f>#REF!+#REF!+#REF!+G388+#REF!+#REF!+#REF!+#REF!+G1194+G1643+#REF!</f>
        <v>#REF!</v>
      </c>
      <c r="H1710" s="89" t="e">
        <f>#REF!+#REF!+#REF!+H388+#REF!+#REF!+#REF!+#REF!+H1194+H1643+#REF!</f>
        <v>#REF!</v>
      </c>
      <c r="I1710" s="89" t="e">
        <f>#REF!+#REF!+#REF!+I388+#REF!+#REF!+#REF!+#REF!+I1194+I1643+#REF!</f>
        <v>#REF!</v>
      </c>
    </row>
    <row r="1711" spans="1:20" hidden="1">
      <c r="B1711" s="1"/>
      <c r="C1711" s="1"/>
      <c r="D1711" s="1"/>
      <c r="E1711" s="1"/>
      <c r="F1711" s="1"/>
    </row>
    <row r="1712" spans="1:20" hidden="1">
      <c r="B1712" s="1"/>
      <c r="C1712" s="1"/>
      <c r="D1712" s="1"/>
      <c r="E1712" s="1"/>
      <c r="F1712" s="1"/>
      <c r="G1712" s="89">
        <f>'прил 5,'!G2500-'прил 6.'!G1703</f>
        <v>0</v>
      </c>
      <c r="H1712" s="89">
        <f>H1703-'прил 5,'!H2500</f>
        <v>-20573079.07000041</v>
      </c>
      <c r="I1712" s="89">
        <f>I1703-'прил 5,'!I2500</f>
        <v>-42736073.420000315</v>
      </c>
    </row>
    <row r="1713" spans="2:15" hidden="1">
      <c r="B1713" s="1"/>
      <c r="C1713" s="1"/>
      <c r="D1713" s="1"/>
      <c r="E1713" s="1"/>
      <c r="F1713" s="1"/>
      <c r="G1713" s="89" t="e">
        <f>G1710-G1643</f>
        <v>#REF!</v>
      </c>
      <c r="H1713" s="89" t="e">
        <f>H1710-H1643</f>
        <v>#REF!</v>
      </c>
      <c r="I1713" s="89" t="e">
        <f>I1710-I1643</f>
        <v>#REF!</v>
      </c>
    </row>
    <row r="1714" spans="2:15" hidden="1">
      <c r="B1714" s="1"/>
      <c r="C1714" s="1"/>
      <c r="D1714" s="1"/>
      <c r="E1714" s="1"/>
      <c r="F1714" s="1"/>
    </row>
    <row r="1719" spans="2:15" hidden="1"/>
    <row r="1720" spans="2:15" hidden="1"/>
    <row r="1721" spans="2:15" hidden="1"/>
    <row r="1722" spans="2:15" hidden="1"/>
    <row r="1723" spans="2:15" hidden="1">
      <c r="J1723" s="89">
        <f t="shared" ref="J1723:O1723" si="498">J1703-J1721</f>
        <v>0</v>
      </c>
      <c r="K1723" s="89">
        <f t="shared" si="498"/>
        <v>0</v>
      </c>
      <c r="L1723" s="89">
        <f t="shared" si="498"/>
        <v>512435971.35999995</v>
      </c>
      <c r="M1723" s="89">
        <f t="shared" si="498"/>
        <v>0</v>
      </c>
      <c r="N1723" s="89">
        <f t="shared" si="498"/>
        <v>0</v>
      </c>
      <c r="O1723" s="89">
        <f t="shared" si="498"/>
        <v>0</v>
      </c>
    </row>
    <row r="1724" spans="2:15" hidden="1"/>
    <row r="1725" spans="2:15" hidden="1"/>
    <row r="1726" spans="2:15" hidden="1"/>
    <row r="1727" spans="2:15" hidden="1"/>
    <row r="1728" spans="2:15" hidden="1"/>
    <row r="1729" spans="7:9" hidden="1"/>
    <row r="1730" spans="7:9" hidden="1"/>
    <row r="1731" spans="7:9">
      <c r="G1731" s="89">
        <f>G1703-'прил 5,'!G2500</f>
        <v>0</v>
      </c>
      <c r="H1731" s="89">
        <f>H1703-'прил 5,'!H2500</f>
        <v>-20573079.07000041</v>
      </c>
      <c r="I1731" s="89">
        <f>I1703-'прил 5,'!I2500</f>
        <v>-42736073.420000315</v>
      </c>
    </row>
  </sheetData>
  <mergeCells count="26">
    <mergeCell ref="E9:G9"/>
    <mergeCell ref="B10:C10"/>
    <mergeCell ref="D10:G10"/>
    <mergeCell ref="B11:D11"/>
    <mergeCell ref="E11:G11"/>
    <mergeCell ref="B8:C8"/>
    <mergeCell ref="D8:G8"/>
    <mergeCell ref="A14:A16"/>
    <mergeCell ref="A13:I13"/>
    <mergeCell ref="G15:G16"/>
    <mergeCell ref="D15:D16"/>
    <mergeCell ref="B15:B16"/>
    <mergeCell ref="C15:C16"/>
    <mergeCell ref="F14:F16"/>
    <mergeCell ref="E14:E16"/>
    <mergeCell ref="H15:H16"/>
    <mergeCell ref="I15:I16"/>
    <mergeCell ref="B12:C12"/>
    <mergeCell ref="D12:G12"/>
    <mergeCell ref="G14:I14"/>
    <mergeCell ref="B9:D9"/>
    <mergeCell ref="E2:G2"/>
    <mergeCell ref="E4:G4"/>
    <mergeCell ref="E6:G6"/>
    <mergeCell ref="B7:D7"/>
    <mergeCell ref="E7:G7"/>
  </mergeCells>
  <phoneticPr fontId="25" type="noConversion"/>
  <pageMargins left="0.47244094488188981" right="0.19685039370078741" top="0.23622047244094491" bottom="0.19685039370078741" header="0.19685039370078741" footer="0.19685039370078741"/>
  <pageSetup paperSize="9" scale="55" orientation="portrait" r:id="rId1"/>
  <headerFooter alignWithMargins="0"/>
  <rowBreaks count="2" manualBreakCount="2">
    <brk id="1603" max="16383" man="1"/>
    <brk id="1703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прил 4 </vt:lpstr>
      <vt:lpstr>прил 5,</vt:lpstr>
      <vt:lpstr>прил 6.</vt:lpstr>
      <vt:lpstr>'прил 4 '!Область_печати</vt:lpstr>
      <vt:lpstr>'прил 5,'!Область_печати</vt:lpstr>
      <vt:lpstr>'прил 6.'!Область_печати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Bud-Vera</cp:lastModifiedBy>
  <cp:lastPrinted>2022-11-16T11:10:35Z</cp:lastPrinted>
  <dcterms:created xsi:type="dcterms:W3CDTF">2014-11-17T05:43:53Z</dcterms:created>
  <dcterms:modified xsi:type="dcterms:W3CDTF">2022-11-23T11:25:33Z</dcterms:modified>
</cp:coreProperties>
</file>