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rg-luba\_Work_Org-Luba\ПОСТАНОВЛЕНИЯ\ПРОГРАММЫ\Образование\"/>
    </mc:Choice>
  </mc:AlternateContent>
  <bookViews>
    <workbookView xWindow="-60" yWindow="-60" windowWidth="15480" windowHeight="11640" tabRatio="894"/>
  </bookViews>
  <sheets>
    <sheet name="проект 2024-2026" sheetId="80" r:id="rId1"/>
    <sheet name="2024 (3)" sheetId="8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'2024 (3)'!$A$1:$N$309</definedName>
    <definedName name="_xlnm.Print_Area" localSheetId="0">'проект 2024-2026'!$A$1:$N$309</definedName>
  </definedNames>
  <calcPr calcId="179021"/>
  <customWorkbookViews>
    <customWorkbookView name="Тарбаева Т. М. - Личное представление" guid="{E576B4FF-74CD-4A03-9529-DBADD5518170}" mergeInterval="0" personalView="1" maximized="1" windowWidth="1916" windowHeight="934" activeSheetId="5"/>
    <customWorkbookView name="Admin - Личное представление" guid="{5CF87B84-330A-4B5B-965F-1A1485DEE261}" mergeInterval="0" personalView="1" maximized="1" windowWidth="1916" windowHeight="934" activeSheetId="5"/>
  </customWorkbookViews>
</workbook>
</file>

<file path=xl/calcChain.xml><?xml version="1.0" encoding="utf-8"?>
<calcChain xmlns="http://schemas.openxmlformats.org/spreadsheetml/2006/main">
  <c r="H307" i="80" l="1"/>
  <c r="J310" i="80" l="1"/>
  <c r="I310" i="80"/>
  <c r="H310" i="80"/>
  <c r="G129" i="80" l="1"/>
  <c r="G128" i="80"/>
  <c r="G127" i="80"/>
  <c r="G101" i="80"/>
  <c r="G100" i="80"/>
  <c r="G99" i="80"/>
  <c r="G11" i="80"/>
  <c r="G10" i="80"/>
  <c r="G37" i="80"/>
  <c r="G36" i="80"/>
  <c r="G35" i="80"/>
  <c r="G285" i="80"/>
  <c r="G284" i="80"/>
  <c r="G283" i="80"/>
  <c r="G249" i="80"/>
  <c r="G248" i="80"/>
  <c r="G247" i="80"/>
  <c r="G225" i="80"/>
  <c r="G224" i="80"/>
  <c r="G223" i="80"/>
  <c r="G309" i="80"/>
  <c r="G308" i="80"/>
  <c r="G306" i="80" s="1"/>
  <c r="G307" i="80"/>
  <c r="G289" i="80"/>
  <c r="G288" i="80"/>
  <c r="G287" i="80"/>
  <c r="G273" i="80"/>
  <c r="G272" i="80"/>
  <c r="G271" i="80"/>
  <c r="G269" i="80"/>
  <c r="G268" i="80"/>
  <c r="G267" i="80"/>
  <c r="G265" i="80"/>
  <c r="G264" i="80"/>
  <c r="G263" i="80"/>
  <c r="G261" i="80"/>
  <c r="G260" i="80"/>
  <c r="G259" i="80"/>
  <c r="G257" i="80"/>
  <c r="G256" i="80"/>
  <c r="G255" i="80"/>
  <c r="G253" i="80"/>
  <c r="G252" i="80"/>
  <c r="G251" i="80"/>
  <c r="G245" i="80"/>
  <c r="G244" i="80"/>
  <c r="G243" i="80"/>
  <c r="G241" i="80"/>
  <c r="G240" i="80"/>
  <c r="G239" i="80"/>
  <c r="G233" i="80"/>
  <c r="G232" i="80"/>
  <c r="G231" i="80"/>
  <c r="G229" i="80"/>
  <c r="G228" i="80"/>
  <c r="G227" i="80"/>
  <c r="G209" i="80"/>
  <c r="G208" i="80"/>
  <c r="G207" i="80"/>
  <c r="G205" i="80"/>
  <c r="G204" i="80"/>
  <c r="G203" i="80"/>
  <c r="G193" i="80"/>
  <c r="G192" i="80"/>
  <c r="G191" i="80"/>
  <c r="G189" i="80"/>
  <c r="G188" i="80"/>
  <c r="G187" i="80"/>
  <c r="G185" i="80"/>
  <c r="G184" i="80"/>
  <c r="G183" i="80"/>
  <c r="G181" i="80"/>
  <c r="G180" i="80"/>
  <c r="G179" i="80"/>
  <c r="G177" i="80"/>
  <c r="G176" i="80"/>
  <c r="G175" i="80"/>
  <c r="G173" i="80"/>
  <c r="G172" i="80"/>
  <c r="G171" i="80"/>
  <c r="G169" i="80"/>
  <c r="G168" i="80"/>
  <c r="G167" i="80"/>
  <c r="G165" i="80"/>
  <c r="G164" i="80"/>
  <c r="G163" i="80"/>
  <c r="G161" i="80"/>
  <c r="G160" i="80"/>
  <c r="G159" i="80"/>
  <c r="G153" i="80"/>
  <c r="G152" i="80"/>
  <c r="G151" i="80"/>
  <c r="G149" i="80"/>
  <c r="G148" i="80"/>
  <c r="G147" i="80"/>
  <c r="G145" i="80"/>
  <c r="G144" i="80"/>
  <c r="G143" i="80"/>
  <c r="G141" i="80"/>
  <c r="G140" i="80"/>
  <c r="G139" i="80"/>
  <c r="G137" i="80"/>
  <c r="G136" i="80"/>
  <c r="G135" i="80"/>
  <c r="G133" i="80"/>
  <c r="G132" i="80"/>
  <c r="G131" i="80"/>
  <c r="G125" i="80"/>
  <c r="G124" i="80"/>
  <c r="G123" i="80"/>
  <c r="G121" i="80"/>
  <c r="G120" i="80"/>
  <c r="G119" i="80"/>
  <c r="G117" i="80"/>
  <c r="G116" i="80"/>
  <c r="G115" i="80"/>
  <c r="G113" i="80"/>
  <c r="G112" i="80"/>
  <c r="G111" i="80"/>
  <c r="G109" i="80"/>
  <c r="G108" i="80"/>
  <c r="G107" i="80"/>
  <c r="G105" i="80"/>
  <c r="G104" i="80"/>
  <c r="G103" i="80"/>
  <c r="G89" i="80"/>
  <c r="G88" i="80"/>
  <c r="G87" i="80"/>
  <c r="G85" i="80"/>
  <c r="G84" i="80"/>
  <c r="G83" i="80"/>
  <c r="G81" i="80"/>
  <c r="G80" i="80"/>
  <c r="G79" i="80"/>
  <c r="G77" i="80"/>
  <c r="G76" i="80"/>
  <c r="G75" i="80"/>
  <c r="G73" i="80"/>
  <c r="G72" i="80"/>
  <c r="G71" i="80"/>
  <c r="G69" i="80"/>
  <c r="G68" i="80"/>
  <c r="G67" i="80"/>
  <c r="G65" i="80"/>
  <c r="G64" i="80"/>
  <c r="G63" i="80"/>
  <c r="G61" i="80"/>
  <c r="G60" i="80"/>
  <c r="G59" i="80"/>
  <c r="G57" i="80"/>
  <c r="G56" i="80"/>
  <c r="G55" i="80"/>
  <c r="G53" i="80"/>
  <c r="G52" i="80"/>
  <c r="G51" i="80"/>
  <c r="G33" i="80"/>
  <c r="G32" i="80"/>
  <c r="G31" i="80"/>
  <c r="G29" i="80"/>
  <c r="G28" i="80"/>
  <c r="G27" i="80"/>
  <c r="G25" i="80"/>
  <c r="G24" i="80"/>
  <c r="G23" i="80"/>
  <c r="G21" i="80"/>
  <c r="G20" i="80"/>
  <c r="G19" i="80"/>
  <c r="G17" i="80"/>
  <c r="G16" i="80"/>
  <c r="G15" i="80"/>
  <c r="G13" i="80"/>
  <c r="G12" i="80"/>
  <c r="K6" i="80" l="1"/>
  <c r="J6" i="80"/>
  <c r="I6" i="80"/>
  <c r="H6" i="80"/>
  <c r="H88" i="80" l="1"/>
  <c r="H5" i="80" l="1"/>
  <c r="J163" i="80"/>
  <c r="I163" i="80"/>
  <c r="H164" i="80"/>
  <c r="H163" i="80" l="1"/>
  <c r="I203" i="80"/>
  <c r="H203" i="80"/>
  <c r="J267" i="80"/>
  <c r="I267" i="80"/>
  <c r="I263" i="80"/>
  <c r="L287" i="80" l="1"/>
  <c r="K287" i="80"/>
  <c r="L143" i="80"/>
  <c r="K143" i="80"/>
  <c r="J145" i="80"/>
  <c r="J144" i="80"/>
  <c r="J143" i="80"/>
  <c r="I145" i="80"/>
  <c r="I144" i="80"/>
  <c r="I143" i="80"/>
  <c r="H145" i="80"/>
  <c r="H144" i="80"/>
  <c r="H143" i="80"/>
  <c r="J124" i="80" l="1"/>
  <c r="I124" i="80"/>
  <c r="H124" i="80"/>
  <c r="G305" i="81"/>
  <c r="G304" i="81"/>
  <c r="G303" i="81"/>
  <c r="G297" i="81"/>
  <c r="G296" i="81"/>
  <c r="G295" i="81"/>
  <c r="G289" i="81"/>
  <c r="G288" i="81"/>
  <c r="G281" i="81"/>
  <c r="G280" i="81"/>
  <c r="G279" i="81"/>
  <c r="G277" i="81"/>
  <c r="G276" i="81"/>
  <c r="G275" i="81"/>
  <c r="G273" i="81"/>
  <c r="G272" i="81"/>
  <c r="G271" i="81"/>
  <c r="G269" i="81"/>
  <c r="G268" i="81"/>
  <c r="G265" i="81"/>
  <c r="G264" i="81"/>
  <c r="G261" i="81"/>
  <c r="G260" i="81"/>
  <c r="G257" i="81"/>
  <c r="G256" i="81"/>
  <c r="G253" i="81"/>
  <c r="G252" i="81"/>
  <c r="G245" i="81"/>
  <c r="G244" i="81"/>
  <c r="G243" i="81"/>
  <c r="G241" i="81"/>
  <c r="G240" i="81"/>
  <c r="G237" i="81"/>
  <c r="G236" i="81"/>
  <c r="G235" i="81"/>
  <c r="G233" i="81"/>
  <c r="G232" i="81"/>
  <c r="G229" i="81"/>
  <c r="G228" i="81"/>
  <c r="G221" i="81"/>
  <c r="G220" i="81"/>
  <c r="G219" i="81"/>
  <c r="G217" i="81"/>
  <c r="G216" i="81"/>
  <c r="G215" i="81"/>
  <c r="G213" i="81"/>
  <c r="G212" i="81"/>
  <c r="G211" i="81"/>
  <c r="G209" i="81"/>
  <c r="G208" i="81"/>
  <c r="G205" i="81"/>
  <c r="G204" i="81"/>
  <c r="G201" i="81"/>
  <c r="G200" i="81"/>
  <c r="G199" i="81"/>
  <c r="G197" i="81"/>
  <c r="G196" i="81"/>
  <c r="G195" i="81"/>
  <c r="G193" i="81"/>
  <c r="G192" i="81"/>
  <c r="G191" i="81"/>
  <c r="G189" i="81"/>
  <c r="G188" i="81"/>
  <c r="G187" i="81"/>
  <c r="G185" i="81"/>
  <c r="G184" i="81"/>
  <c r="G183" i="81"/>
  <c r="G181" i="81"/>
  <c r="G180" i="81"/>
  <c r="G179" i="81"/>
  <c r="G177" i="81"/>
  <c r="G176" i="81"/>
  <c r="G173" i="81"/>
  <c r="G172" i="81"/>
  <c r="G171" i="81"/>
  <c r="G169" i="81"/>
  <c r="G168" i="81"/>
  <c r="G165" i="81"/>
  <c r="G164" i="81"/>
  <c r="G157" i="81"/>
  <c r="G156" i="81"/>
  <c r="G155" i="81"/>
  <c r="G153" i="81"/>
  <c r="G152" i="81"/>
  <c r="G149" i="81"/>
  <c r="G148" i="81"/>
  <c r="G145" i="81"/>
  <c r="G144" i="81"/>
  <c r="G141" i="81"/>
  <c r="G140" i="81"/>
  <c r="G139" i="81"/>
  <c r="G137" i="81"/>
  <c r="G136" i="81"/>
  <c r="G133" i="81"/>
  <c r="G132" i="81"/>
  <c r="G125" i="81"/>
  <c r="G124" i="81"/>
  <c r="G123" i="81"/>
  <c r="G121" i="81"/>
  <c r="G120" i="81"/>
  <c r="G117" i="81"/>
  <c r="G116" i="81"/>
  <c r="G113" i="81"/>
  <c r="G112" i="81"/>
  <c r="G111" i="81"/>
  <c r="G109" i="81"/>
  <c r="G108" i="81"/>
  <c r="G107" i="81"/>
  <c r="G105" i="81"/>
  <c r="G104" i="81"/>
  <c r="G97" i="81"/>
  <c r="G96" i="81"/>
  <c r="G95" i="81"/>
  <c r="G93" i="81"/>
  <c r="G92" i="81"/>
  <c r="G91" i="81"/>
  <c r="G89" i="81"/>
  <c r="G88" i="81"/>
  <c r="G85" i="81"/>
  <c r="G84" i="81"/>
  <c r="G81" i="81"/>
  <c r="G80" i="81"/>
  <c r="G77" i="81"/>
  <c r="G76" i="81"/>
  <c r="G73" i="81"/>
  <c r="G72" i="81"/>
  <c r="G69" i="81"/>
  <c r="G68" i="81"/>
  <c r="G67" i="81"/>
  <c r="G65" i="81"/>
  <c r="G64" i="81"/>
  <c r="G61" i="81"/>
  <c r="G60" i="81"/>
  <c r="G59" i="81"/>
  <c r="G57" i="81"/>
  <c r="G56" i="81"/>
  <c r="G55" i="81"/>
  <c r="G53" i="81"/>
  <c r="G52" i="81"/>
  <c r="G49" i="81"/>
  <c r="G48" i="81"/>
  <c r="G47" i="81"/>
  <c r="G45" i="81"/>
  <c r="G44" i="81"/>
  <c r="G43" i="81"/>
  <c r="G41" i="81"/>
  <c r="G40" i="81"/>
  <c r="G39" i="81"/>
  <c r="G33" i="81"/>
  <c r="G32" i="81"/>
  <c r="G31" i="81"/>
  <c r="G29" i="81"/>
  <c r="G28" i="81"/>
  <c r="G27" i="81"/>
  <c r="G25" i="81"/>
  <c r="G24" i="81"/>
  <c r="G21" i="81"/>
  <c r="G20" i="81"/>
  <c r="M302" i="81" l="1"/>
  <c r="L302" i="81"/>
  <c r="K302" i="81"/>
  <c r="J302" i="81"/>
  <c r="I302" i="81"/>
  <c r="H302" i="81"/>
  <c r="G302" i="81" s="1"/>
  <c r="M301" i="81"/>
  <c r="L301" i="81"/>
  <c r="K301" i="81"/>
  <c r="J301" i="81"/>
  <c r="I301" i="81"/>
  <c r="H301" i="81"/>
  <c r="G301" i="81" s="1"/>
  <c r="M300" i="81"/>
  <c r="L300" i="81"/>
  <c r="K300" i="81"/>
  <c r="J300" i="81"/>
  <c r="I300" i="81"/>
  <c r="H300" i="81"/>
  <c r="G300" i="81" s="1"/>
  <c r="M299" i="81"/>
  <c r="L299" i="81"/>
  <c r="K299" i="81"/>
  <c r="J299" i="81"/>
  <c r="I299" i="81"/>
  <c r="H299" i="81"/>
  <c r="G299" i="81" s="1"/>
  <c r="M298" i="81"/>
  <c r="K298" i="81"/>
  <c r="I298" i="81"/>
  <c r="M294" i="81"/>
  <c r="L294" i="81"/>
  <c r="K294" i="81"/>
  <c r="J294" i="81"/>
  <c r="I294" i="81"/>
  <c r="H294" i="81"/>
  <c r="M293" i="81"/>
  <c r="L293" i="81"/>
  <c r="K293" i="81"/>
  <c r="J293" i="81"/>
  <c r="I293" i="81"/>
  <c r="H293" i="81"/>
  <c r="M292" i="81"/>
  <c r="L292" i="81"/>
  <c r="K292" i="81"/>
  <c r="J292" i="81"/>
  <c r="I292" i="81"/>
  <c r="H292" i="81"/>
  <c r="M291" i="81"/>
  <c r="L291" i="81"/>
  <c r="L290" i="81" s="1"/>
  <c r="K291" i="81"/>
  <c r="J291" i="81"/>
  <c r="J290" i="81" s="1"/>
  <c r="I291" i="81"/>
  <c r="H291" i="81"/>
  <c r="J287" i="81"/>
  <c r="K287" i="81" s="1"/>
  <c r="K283" i="81" s="1"/>
  <c r="I287" i="81"/>
  <c r="I286" i="81" s="1"/>
  <c r="H287" i="81"/>
  <c r="H286" i="81" s="1"/>
  <c r="M286" i="81"/>
  <c r="J286" i="81"/>
  <c r="M285" i="81"/>
  <c r="L285" i="81"/>
  <c r="K285" i="81"/>
  <c r="J285" i="81"/>
  <c r="I285" i="81"/>
  <c r="H285" i="81"/>
  <c r="M284" i="81"/>
  <c r="L284" i="81"/>
  <c r="K284" i="81"/>
  <c r="J284" i="81"/>
  <c r="I284" i="81"/>
  <c r="H284" i="81"/>
  <c r="M283" i="81"/>
  <c r="I283" i="81"/>
  <c r="I282" i="81" s="1"/>
  <c r="M278" i="81"/>
  <c r="L278" i="81"/>
  <c r="K278" i="81"/>
  <c r="J278" i="81"/>
  <c r="I278" i="81"/>
  <c r="H278" i="81"/>
  <c r="M274" i="81"/>
  <c r="L274" i="81"/>
  <c r="K274" i="81"/>
  <c r="J274" i="81"/>
  <c r="I274" i="81"/>
  <c r="H274" i="81"/>
  <c r="M270" i="81"/>
  <c r="L270" i="81"/>
  <c r="K270" i="81"/>
  <c r="J270" i="81"/>
  <c r="I270" i="81"/>
  <c r="H270" i="81"/>
  <c r="J267" i="81"/>
  <c r="I267" i="81"/>
  <c r="I266" i="81" s="1"/>
  <c r="H267" i="81"/>
  <c r="M266" i="81"/>
  <c r="H263" i="81"/>
  <c r="M262" i="81"/>
  <c r="H262" i="81"/>
  <c r="H259" i="81"/>
  <c r="M258" i="81"/>
  <c r="H255" i="81"/>
  <c r="M254" i="81"/>
  <c r="H254" i="81"/>
  <c r="H251" i="81"/>
  <c r="M249" i="81"/>
  <c r="L249" i="81"/>
  <c r="K249" i="81"/>
  <c r="J249" i="81"/>
  <c r="I249" i="81"/>
  <c r="H249" i="81"/>
  <c r="M248" i="81"/>
  <c r="L248" i="81"/>
  <c r="K248" i="81"/>
  <c r="J248" i="81"/>
  <c r="I248" i="81"/>
  <c r="H248" i="81"/>
  <c r="M242" i="81"/>
  <c r="L242" i="81"/>
  <c r="K242" i="81"/>
  <c r="J242" i="81"/>
  <c r="I242" i="81"/>
  <c r="H242" i="81"/>
  <c r="H239" i="81"/>
  <c r="M238" i="81"/>
  <c r="M234" i="81"/>
  <c r="L234" i="81"/>
  <c r="K234" i="81"/>
  <c r="J234" i="81"/>
  <c r="I234" i="81"/>
  <c r="H234" i="81"/>
  <c r="H231" i="81"/>
  <c r="I231" i="81" s="1"/>
  <c r="M230" i="81"/>
  <c r="H227" i="81"/>
  <c r="I227" i="81" s="1"/>
  <c r="M226" i="81"/>
  <c r="H226" i="81"/>
  <c r="M225" i="81"/>
  <c r="L225" i="81"/>
  <c r="K225" i="81"/>
  <c r="J225" i="81"/>
  <c r="I225" i="81"/>
  <c r="H225" i="81"/>
  <c r="M224" i="81"/>
  <c r="L224" i="81"/>
  <c r="K224" i="81"/>
  <c r="J224" i="81"/>
  <c r="I224" i="81"/>
  <c r="H224" i="81"/>
  <c r="M223" i="81"/>
  <c r="M218" i="81"/>
  <c r="L218" i="81"/>
  <c r="K218" i="81"/>
  <c r="J218" i="81"/>
  <c r="I218" i="81"/>
  <c r="H218" i="81"/>
  <c r="M214" i="81"/>
  <c r="L214" i="81"/>
  <c r="K214" i="81"/>
  <c r="J214" i="81"/>
  <c r="I214" i="81"/>
  <c r="H214" i="81"/>
  <c r="M210" i="81"/>
  <c r="L210" i="81"/>
  <c r="K210" i="81"/>
  <c r="J210" i="81"/>
  <c r="I210" i="81"/>
  <c r="H210" i="81"/>
  <c r="P209" i="81"/>
  <c r="J207" i="81"/>
  <c r="K207" i="81" s="1"/>
  <c r="I207" i="81"/>
  <c r="I206" i="81" s="1"/>
  <c r="H207" i="81"/>
  <c r="M206" i="81"/>
  <c r="H206" i="81"/>
  <c r="H203" i="81"/>
  <c r="M202" i="81"/>
  <c r="M198" i="81"/>
  <c r="L198" i="81"/>
  <c r="K198" i="81"/>
  <c r="J198" i="81"/>
  <c r="I198" i="81"/>
  <c r="H198" i="81"/>
  <c r="M194" i="81"/>
  <c r="L194" i="81"/>
  <c r="K194" i="81"/>
  <c r="J194" i="81"/>
  <c r="I194" i="81"/>
  <c r="H194" i="81"/>
  <c r="W190" i="81"/>
  <c r="M190" i="81"/>
  <c r="L190" i="81"/>
  <c r="K190" i="81"/>
  <c r="J190" i="81"/>
  <c r="I190" i="81"/>
  <c r="H190" i="81"/>
  <c r="M186" i="81"/>
  <c r="L186" i="81"/>
  <c r="J186" i="81"/>
  <c r="I186" i="81"/>
  <c r="M182" i="81"/>
  <c r="L182" i="81"/>
  <c r="K182" i="81"/>
  <c r="J182" i="81"/>
  <c r="I182" i="81"/>
  <c r="H182" i="81"/>
  <c r="P179" i="81"/>
  <c r="Q179" i="81" s="1"/>
  <c r="M178" i="81"/>
  <c r="L178" i="81"/>
  <c r="K178" i="81"/>
  <c r="J178" i="81"/>
  <c r="I178" i="81"/>
  <c r="H178" i="81"/>
  <c r="H175" i="81"/>
  <c r="G175" i="81" s="1"/>
  <c r="M174" i="81"/>
  <c r="L174" i="81"/>
  <c r="K174" i="81"/>
  <c r="J174" i="81"/>
  <c r="I174" i="81"/>
  <c r="P171" i="81"/>
  <c r="Q171" i="81" s="1"/>
  <c r="M170" i="81"/>
  <c r="L170" i="81"/>
  <c r="K170" i="81"/>
  <c r="J170" i="81"/>
  <c r="I170" i="81"/>
  <c r="H170" i="81"/>
  <c r="P167" i="81"/>
  <c r="Q167" i="81" s="1"/>
  <c r="H167" i="81"/>
  <c r="G167" i="81" s="1"/>
  <c r="M166" i="81"/>
  <c r="L166" i="81"/>
  <c r="K166" i="81"/>
  <c r="J166" i="81"/>
  <c r="I166" i="81"/>
  <c r="H166" i="81"/>
  <c r="P163" i="81"/>
  <c r="Q163" i="81" s="1"/>
  <c r="J163" i="81"/>
  <c r="I163" i="81"/>
  <c r="I162" i="81" s="1"/>
  <c r="H163" i="81"/>
  <c r="M162" i="81"/>
  <c r="M161" i="81"/>
  <c r="L161" i="81"/>
  <c r="K161" i="81"/>
  <c r="J161" i="81"/>
  <c r="I161" i="81"/>
  <c r="H161" i="81"/>
  <c r="M160" i="81"/>
  <c r="L160" i="81"/>
  <c r="K160" i="81"/>
  <c r="J160" i="81"/>
  <c r="I160" i="81"/>
  <c r="H160" i="81"/>
  <c r="M159" i="81"/>
  <c r="M158" i="81" s="1"/>
  <c r="M154" i="81"/>
  <c r="L154" i="81"/>
  <c r="K154" i="81"/>
  <c r="J154" i="81"/>
  <c r="I154" i="81"/>
  <c r="H154" i="81"/>
  <c r="J151" i="81"/>
  <c r="K151" i="81" s="1"/>
  <c r="I151" i="81"/>
  <c r="I150" i="81" s="1"/>
  <c r="H151" i="81"/>
  <c r="M150" i="81"/>
  <c r="J150" i="81"/>
  <c r="J147" i="81"/>
  <c r="I147" i="81"/>
  <c r="I146" i="81" s="1"/>
  <c r="H147" i="81"/>
  <c r="M146" i="81"/>
  <c r="J143" i="81"/>
  <c r="K143" i="81" s="1"/>
  <c r="I143" i="81"/>
  <c r="I142" i="81" s="1"/>
  <c r="H143" i="81"/>
  <c r="M142" i="81"/>
  <c r="J142" i="81"/>
  <c r="M138" i="81"/>
  <c r="L138" i="81"/>
  <c r="K138" i="81"/>
  <c r="J138" i="81"/>
  <c r="I138" i="81"/>
  <c r="H138" i="81"/>
  <c r="J135" i="81"/>
  <c r="I135" i="81"/>
  <c r="I134" i="81" s="1"/>
  <c r="H135" i="81"/>
  <c r="M134" i="81"/>
  <c r="J131" i="81"/>
  <c r="K131" i="81" s="1"/>
  <c r="I131" i="81"/>
  <c r="I130" i="81" s="1"/>
  <c r="H131" i="81"/>
  <c r="H130" i="81" s="1"/>
  <c r="M130" i="81"/>
  <c r="J130" i="81"/>
  <c r="M129" i="81"/>
  <c r="L129" i="81"/>
  <c r="K129" i="81"/>
  <c r="J129" i="81"/>
  <c r="I129" i="81"/>
  <c r="H129" i="81"/>
  <c r="M128" i="81"/>
  <c r="L128" i="81"/>
  <c r="K128" i="81"/>
  <c r="J128" i="81"/>
  <c r="I128" i="81"/>
  <c r="H128" i="81"/>
  <c r="M127" i="81"/>
  <c r="M122" i="81"/>
  <c r="L122" i="81"/>
  <c r="K122" i="81"/>
  <c r="J122" i="81"/>
  <c r="I122" i="81"/>
  <c r="H122" i="81"/>
  <c r="J119" i="81"/>
  <c r="I119" i="81"/>
  <c r="I118" i="81" s="1"/>
  <c r="H119" i="81"/>
  <c r="M118" i="81"/>
  <c r="J115" i="81"/>
  <c r="K115" i="81" s="1"/>
  <c r="I115" i="81"/>
  <c r="H115" i="81"/>
  <c r="M114" i="81"/>
  <c r="J114" i="81"/>
  <c r="M110" i="81"/>
  <c r="L110" i="81"/>
  <c r="K110" i="81"/>
  <c r="J110" i="81"/>
  <c r="I110" i="81"/>
  <c r="H110" i="81"/>
  <c r="M106" i="81"/>
  <c r="L106" i="81"/>
  <c r="K106" i="81"/>
  <c r="J106" i="81"/>
  <c r="I106" i="81"/>
  <c r="H106" i="81"/>
  <c r="J103" i="81"/>
  <c r="I103" i="81"/>
  <c r="I102" i="81" s="1"/>
  <c r="H103" i="81"/>
  <c r="M102" i="81"/>
  <c r="M101" i="81"/>
  <c r="L101" i="81"/>
  <c r="K101" i="81"/>
  <c r="J101" i="81"/>
  <c r="I101" i="81"/>
  <c r="H101" i="81"/>
  <c r="M100" i="81"/>
  <c r="L100" i="81"/>
  <c r="K100" i="81"/>
  <c r="K12" i="81" s="1"/>
  <c r="J100" i="81"/>
  <c r="I100" i="81"/>
  <c r="H100" i="81"/>
  <c r="M99" i="81"/>
  <c r="M11" i="81" s="1"/>
  <c r="M94" i="81"/>
  <c r="L94" i="81"/>
  <c r="K94" i="81"/>
  <c r="J94" i="81"/>
  <c r="I94" i="81"/>
  <c r="H94" i="81"/>
  <c r="M90" i="81"/>
  <c r="L90" i="81"/>
  <c r="K90" i="81"/>
  <c r="J90" i="81"/>
  <c r="I90" i="81"/>
  <c r="H90" i="81"/>
  <c r="J87" i="81"/>
  <c r="K87" i="81" s="1"/>
  <c r="I87" i="81"/>
  <c r="I86" i="81" s="1"/>
  <c r="H87" i="81"/>
  <c r="M86" i="81"/>
  <c r="H86" i="81"/>
  <c r="J83" i="81"/>
  <c r="I83" i="81"/>
  <c r="I82" i="81" s="1"/>
  <c r="H83" i="81"/>
  <c r="M82" i="81"/>
  <c r="J79" i="81"/>
  <c r="K79" i="81" s="1"/>
  <c r="I79" i="81"/>
  <c r="I78" i="81" s="1"/>
  <c r="H79" i="81"/>
  <c r="H78" i="81" s="1"/>
  <c r="M78" i="81"/>
  <c r="J78" i="81"/>
  <c r="J75" i="81"/>
  <c r="I75" i="81"/>
  <c r="I74" i="81" s="1"/>
  <c r="H75" i="81"/>
  <c r="M74" i="81"/>
  <c r="H71" i="81"/>
  <c r="M70" i="81"/>
  <c r="M66" i="81"/>
  <c r="L66" i="81"/>
  <c r="K66" i="81"/>
  <c r="J66" i="81"/>
  <c r="I66" i="81"/>
  <c r="H66" i="81"/>
  <c r="J63" i="81"/>
  <c r="I63" i="81"/>
  <c r="I62" i="81" s="1"/>
  <c r="H63" i="81"/>
  <c r="M62" i="81"/>
  <c r="M58" i="81"/>
  <c r="L58" i="81"/>
  <c r="K58" i="81"/>
  <c r="J58" i="81"/>
  <c r="I58" i="81"/>
  <c r="H58" i="81"/>
  <c r="M54" i="81"/>
  <c r="L54" i="81"/>
  <c r="K54" i="81"/>
  <c r="J54" i="81"/>
  <c r="I54" i="81"/>
  <c r="H54" i="81"/>
  <c r="J51" i="81"/>
  <c r="K51" i="81" s="1"/>
  <c r="I51" i="81"/>
  <c r="I50" i="81" s="1"/>
  <c r="H51" i="81"/>
  <c r="M50" i="81"/>
  <c r="M46" i="81"/>
  <c r="L46" i="81"/>
  <c r="K46" i="81"/>
  <c r="J46" i="81"/>
  <c r="I46" i="81"/>
  <c r="H46" i="81"/>
  <c r="O44" i="81"/>
  <c r="M42" i="81"/>
  <c r="L42" i="81"/>
  <c r="K42" i="81"/>
  <c r="J42" i="81"/>
  <c r="I42" i="81"/>
  <c r="H42" i="81"/>
  <c r="G42" i="81" s="1"/>
  <c r="M38" i="81"/>
  <c r="L38" i="81"/>
  <c r="K38" i="81"/>
  <c r="J38" i="81"/>
  <c r="I38" i="81"/>
  <c r="H38" i="81"/>
  <c r="G38" i="81" s="1"/>
  <c r="M37" i="81"/>
  <c r="L37" i="81"/>
  <c r="K37" i="81"/>
  <c r="J37" i="81"/>
  <c r="I37" i="81"/>
  <c r="H37" i="81"/>
  <c r="G37" i="81" s="1"/>
  <c r="M36" i="81"/>
  <c r="L36" i="81"/>
  <c r="K36" i="81"/>
  <c r="J36" i="81"/>
  <c r="I36" i="81"/>
  <c r="H36" i="81"/>
  <c r="G36" i="81" s="1"/>
  <c r="M35" i="81"/>
  <c r="M34" i="81"/>
  <c r="M30" i="81"/>
  <c r="L30" i="81"/>
  <c r="K30" i="81"/>
  <c r="J30" i="81"/>
  <c r="I30" i="81"/>
  <c r="H30" i="81"/>
  <c r="G30" i="81" s="1"/>
  <c r="M26" i="81"/>
  <c r="L26" i="81"/>
  <c r="K26" i="81"/>
  <c r="J26" i="81"/>
  <c r="I26" i="81"/>
  <c r="H26" i="81"/>
  <c r="G26" i="81" s="1"/>
  <c r="J23" i="81"/>
  <c r="K23" i="81" s="1"/>
  <c r="L23" i="81" s="1"/>
  <c r="L22" i="81" s="1"/>
  <c r="I23" i="81"/>
  <c r="I22" i="81" s="1"/>
  <c r="H23" i="81"/>
  <c r="H22" i="81" s="1"/>
  <c r="M22" i="81"/>
  <c r="J22" i="81"/>
  <c r="J19" i="81"/>
  <c r="K19" i="81" s="1"/>
  <c r="I19" i="81"/>
  <c r="I18" i="81" s="1"/>
  <c r="H19" i="81"/>
  <c r="M18" i="81"/>
  <c r="M17" i="81"/>
  <c r="L17" i="81"/>
  <c r="L13" i="81" s="1"/>
  <c r="K17" i="81"/>
  <c r="J17" i="81"/>
  <c r="J13" i="81" s="1"/>
  <c r="I17" i="81"/>
  <c r="H17" i="81"/>
  <c r="G17" i="81" s="1"/>
  <c r="M16" i="81"/>
  <c r="L16" i="81"/>
  <c r="K16" i="81"/>
  <c r="J16" i="81"/>
  <c r="I16" i="81"/>
  <c r="H16" i="81"/>
  <c r="G16" i="81" s="1"/>
  <c r="M15" i="81"/>
  <c r="M14" i="81"/>
  <c r="M12" i="81"/>
  <c r="M308" i="81" s="1"/>
  <c r="I12" i="81"/>
  <c r="M6" i="81"/>
  <c r="L6" i="81"/>
  <c r="K6" i="81"/>
  <c r="J6" i="81"/>
  <c r="M5" i="81"/>
  <c r="L5" i="81"/>
  <c r="K5" i="81"/>
  <c r="J5" i="81"/>
  <c r="I5" i="81"/>
  <c r="H230" i="81" l="1"/>
  <c r="G66" i="81"/>
  <c r="G100" i="81"/>
  <c r="G101" i="81"/>
  <c r="G128" i="81"/>
  <c r="G129" i="81"/>
  <c r="G138" i="81"/>
  <c r="G166" i="81"/>
  <c r="G170" i="81"/>
  <c r="G194" i="81"/>
  <c r="G198" i="81"/>
  <c r="G210" i="81"/>
  <c r="G214" i="81"/>
  <c r="G218" i="81"/>
  <c r="J12" i="81"/>
  <c r="L12" i="81"/>
  <c r="L308" i="81" s="1"/>
  <c r="I308" i="81"/>
  <c r="K282" i="81"/>
  <c r="I290" i="81"/>
  <c r="K290" i="81"/>
  <c r="M290" i="81"/>
  <c r="J309" i="81"/>
  <c r="H13" i="81"/>
  <c r="G46" i="81"/>
  <c r="G54" i="81"/>
  <c r="G58" i="81"/>
  <c r="G90" i="81"/>
  <c r="G94" i="81"/>
  <c r="M98" i="81"/>
  <c r="G106" i="81"/>
  <c r="G110" i="81"/>
  <c r="G122" i="81"/>
  <c r="I13" i="81"/>
  <c r="K13" i="81"/>
  <c r="K309" i="81" s="1"/>
  <c r="M13" i="81"/>
  <c r="M10" i="81" s="1"/>
  <c r="G154" i="81"/>
  <c r="G160" i="81"/>
  <c r="G161" i="81"/>
  <c r="G178" i="81"/>
  <c r="G182" i="81"/>
  <c r="G186" i="81"/>
  <c r="G190" i="81"/>
  <c r="H223" i="81"/>
  <c r="G224" i="81"/>
  <c r="G225" i="81"/>
  <c r="G234" i="81"/>
  <c r="G242" i="81"/>
  <c r="G248" i="81"/>
  <c r="G249" i="81"/>
  <c r="H250" i="81"/>
  <c r="I251" i="81"/>
  <c r="I255" i="81"/>
  <c r="I263" i="81"/>
  <c r="G270" i="81"/>
  <c r="G274" i="81"/>
  <c r="G278" i="81"/>
  <c r="H283" i="81"/>
  <c r="H282" i="81" s="1"/>
  <c r="J283" i="81"/>
  <c r="J282" i="81" s="1"/>
  <c r="G284" i="81"/>
  <c r="G285" i="81"/>
  <c r="G291" i="81"/>
  <c r="G292" i="81"/>
  <c r="G293" i="81"/>
  <c r="G294" i="81"/>
  <c r="H35" i="81"/>
  <c r="H114" i="81"/>
  <c r="J206" i="81"/>
  <c r="J15" i="81"/>
  <c r="J14" i="81" s="1"/>
  <c r="G23" i="81"/>
  <c r="J86" i="81"/>
  <c r="H15" i="81"/>
  <c r="I71" i="81"/>
  <c r="I70" i="81" s="1"/>
  <c r="H70" i="81"/>
  <c r="H99" i="81"/>
  <c r="H98" i="81" s="1"/>
  <c r="H142" i="81"/>
  <c r="H150" i="81"/>
  <c r="L51" i="81"/>
  <c r="G51" i="81" s="1"/>
  <c r="K50" i="81"/>
  <c r="K15" i="81"/>
  <c r="L19" i="81"/>
  <c r="G19" i="81" s="1"/>
  <c r="K18" i="81"/>
  <c r="J71" i="81"/>
  <c r="H74" i="81"/>
  <c r="K75" i="81"/>
  <c r="J74" i="81"/>
  <c r="L79" i="81"/>
  <c r="L78" i="81" s="1"/>
  <c r="K78" i="81"/>
  <c r="H118" i="81"/>
  <c r="K119" i="81"/>
  <c r="J118" i="81"/>
  <c r="H134" i="81"/>
  <c r="H127" i="81"/>
  <c r="K135" i="81"/>
  <c r="J134" i="81"/>
  <c r="J127" i="81"/>
  <c r="J126" i="81" s="1"/>
  <c r="H146" i="81"/>
  <c r="K147" i="81"/>
  <c r="J146" i="81"/>
  <c r="L151" i="81"/>
  <c r="L150" i="81" s="1"/>
  <c r="K150" i="81"/>
  <c r="H162" i="81"/>
  <c r="K163" i="81"/>
  <c r="J162" i="81"/>
  <c r="H174" i="81"/>
  <c r="G174" i="81" s="1"/>
  <c r="I203" i="81"/>
  <c r="H202" i="81"/>
  <c r="J251" i="81"/>
  <c r="I250" i="81"/>
  <c r="H266" i="81"/>
  <c r="K267" i="81"/>
  <c r="J266" i="81"/>
  <c r="H290" i="81"/>
  <c r="K308" i="81"/>
  <c r="H12" i="81"/>
  <c r="I15" i="81"/>
  <c r="H18" i="81"/>
  <c r="J18" i="81"/>
  <c r="K22" i="81"/>
  <c r="G22" i="81" s="1"/>
  <c r="H34" i="81"/>
  <c r="I35" i="81"/>
  <c r="I34" i="81" s="1"/>
  <c r="H50" i="81"/>
  <c r="J50" i="81"/>
  <c r="H62" i="81"/>
  <c r="K63" i="81"/>
  <c r="J62" i="81"/>
  <c r="H82" i="81"/>
  <c r="K83" i="81"/>
  <c r="J82" i="81"/>
  <c r="L87" i="81"/>
  <c r="L86" i="81" s="1"/>
  <c r="K86" i="81"/>
  <c r="J99" i="81"/>
  <c r="J98" i="81" s="1"/>
  <c r="H102" i="81"/>
  <c r="K103" i="81"/>
  <c r="J102" i="81"/>
  <c r="I114" i="81"/>
  <c r="I99" i="81"/>
  <c r="I98" i="81" s="1"/>
  <c r="L115" i="81"/>
  <c r="L114" i="81" s="1"/>
  <c r="K114" i="81"/>
  <c r="I127" i="81"/>
  <c r="I126" i="81" s="1"/>
  <c r="M126" i="81"/>
  <c r="L131" i="81"/>
  <c r="G131" i="81" s="1"/>
  <c r="K130" i="81"/>
  <c r="L143" i="81"/>
  <c r="L142" i="81" s="1"/>
  <c r="K142" i="81"/>
  <c r="H159" i="81"/>
  <c r="L207" i="81"/>
  <c r="L206" i="81" s="1"/>
  <c r="K206" i="81"/>
  <c r="M222" i="81"/>
  <c r="J227" i="81"/>
  <c r="I226" i="81"/>
  <c r="I262" i="81"/>
  <c r="H308" i="81"/>
  <c r="J308" i="81"/>
  <c r="H309" i="81"/>
  <c r="L309" i="81"/>
  <c r="J231" i="81"/>
  <c r="I230" i="81"/>
  <c r="I239" i="81"/>
  <c r="H238" i="81"/>
  <c r="I254" i="81"/>
  <c r="I259" i="81"/>
  <c r="H258" i="81"/>
  <c r="H247" i="81"/>
  <c r="M282" i="81"/>
  <c r="L287" i="81"/>
  <c r="G287" i="81" s="1"/>
  <c r="K286" i="81"/>
  <c r="H298" i="81"/>
  <c r="J298" i="81"/>
  <c r="L298" i="81"/>
  <c r="I309" i="81"/>
  <c r="M309" i="81"/>
  <c r="G78" i="81" l="1"/>
  <c r="G12" i="81"/>
  <c r="G290" i="81"/>
  <c r="G308" i="81"/>
  <c r="G86" i="81"/>
  <c r="G207" i="81"/>
  <c r="G298" i="81"/>
  <c r="J255" i="81"/>
  <c r="G309" i="81"/>
  <c r="J263" i="81"/>
  <c r="G206" i="81"/>
  <c r="G151" i="81"/>
  <c r="H222" i="81"/>
  <c r="G13" i="81"/>
  <c r="G114" i="81"/>
  <c r="G150" i="81"/>
  <c r="G142" i="81"/>
  <c r="G87" i="81"/>
  <c r="G143" i="81"/>
  <c r="H14" i="81"/>
  <c r="G79" i="81"/>
  <c r="G115" i="81"/>
  <c r="L283" i="81"/>
  <c r="L286" i="81"/>
  <c r="G286" i="81" s="1"/>
  <c r="J259" i="81"/>
  <c r="J247" i="81" s="1"/>
  <c r="I258" i="81"/>
  <c r="J254" i="81"/>
  <c r="H158" i="81"/>
  <c r="L267" i="81"/>
  <c r="L266" i="81" s="1"/>
  <c r="G266" i="81" s="1"/>
  <c r="K266" i="81"/>
  <c r="I159" i="81"/>
  <c r="I158" i="81" s="1"/>
  <c r="J203" i="81"/>
  <c r="I202" i="81"/>
  <c r="L163" i="81"/>
  <c r="G163" i="81" s="1"/>
  <c r="K162" i="81"/>
  <c r="L147" i="81"/>
  <c r="L146" i="81" s="1"/>
  <c r="K146" i="81"/>
  <c r="G146" i="81" s="1"/>
  <c r="H126" i="81"/>
  <c r="H11" i="81"/>
  <c r="H307" i="81" s="1"/>
  <c r="L119" i="81"/>
  <c r="L118" i="81" s="1"/>
  <c r="K118" i="81"/>
  <c r="G118" i="81" s="1"/>
  <c r="L75" i="81"/>
  <c r="L74" i="81" s="1"/>
  <c r="K74" i="81"/>
  <c r="G74" i="81" s="1"/>
  <c r="K71" i="81"/>
  <c r="J70" i="81"/>
  <c r="J35" i="81"/>
  <c r="K14" i="81"/>
  <c r="L50" i="81"/>
  <c r="G50" i="81" s="1"/>
  <c r="H246" i="81"/>
  <c r="I238" i="81"/>
  <c r="I223" i="81"/>
  <c r="J239" i="81"/>
  <c r="K231" i="81"/>
  <c r="J230" i="81"/>
  <c r="K263" i="81"/>
  <c r="K227" i="81"/>
  <c r="J223" i="81"/>
  <c r="J222" i="81" s="1"/>
  <c r="J226" i="81"/>
  <c r="L130" i="81"/>
  <c r="G130" i="81" s="1"/>
  <c r="K99" i="81"/>
  <c r="K98" i="81" s="1"/>
  <c r="K102" i="81"/>
  <c r="L103" i="81"/>
  <c r="G103" i="81" s="1"/>
  <c r="K82" i="81"/>
  <c r="L83" i="81"/>
  <c r="L82" i="81" s="1"/>
  <c r="K62" i="81"/>
  <c r="L63" i="81"/>
  <c r="L62" i="81" s="1"/>
  <c r="I11" i="81"/>
  <c r="I10" i="81" s="1"/>
  <c r="I14" i="81"/>
  <c r="I247" i="81"/>
  <c r="K251" i="81"/>
  <c r="J250" i="81"/>
  <c r="L135" i="81"/>
  <c r="L134" i="81" s="1"/>
  <c r="K134" i="81"/>
  <c r="K127" i="81"/>
  <c r="K126" i="81" s="1"/>
  <c r="L18" i="81"/>
  <c r="G18" i="81" s="1"/>
  <c r="L15" i="81"/>
  <c r="G15" i="81" s="1"/>
  <c r="K35" i="81"/>
  <c r="K34" i="81" s="1"/>
  <c r="G119" i="81" l="1"/>
  <c r="G134" i="81"/>
  <c r="G83" i="81"/>
  <c r="G62" i="81"/>
  <c r="G82" i="81"/>
  <c r="J262" i="81"/>
  <c r="K255" i="81"/>
  <c r="K254" i="81" s="1"/>
  <c r="L282" i="81"/>
  <c r="G282" i="81" s="1"/>
  <c r="G283" i="81"/>
  <c r="G267" i="81"/>
  <c r="G147" i="81"/>
  <c r="G63" i="81"/>
  <c r="G135" i="81"/>
  <c r="G75" i="81"/>
  <c r="L251" i="81"/>
  <c r="K250" i="81"/>
  <c r="I246" i="81"/>
  <c r="I307" i="81"/>
  <c r="I306" i="81" s="1"/>
  <c r="L102" i="81"/>
  <c r="G102" i="81" s="1"/>
  <c r="L99" i="81"/>
  <c r="L98" i="81" s="1"/>
  <c r="G98" i="81" s="1"/>
  <c r="L127" i="81"/>
  <c r="L126" i="81" s="1"/>
  <c r="G126" i="81" s="1"/>
  <c r="K226" i="81"/>
  <c r="L227" i="81"/>
  <c r="G227" i="81" s="1"/>
  <c r="I222" i="81"/>
  <c r="H306" i="81"/>
  <c r="J34" i="81"/>
  <c r="J11" i="81"/>
  <c r="J10" i="81" s="1"/>
  <c r="K203" i="81"/>
  <c r="J202" i="81"/>
  <c r="J159" i="81"/>
  <c r="L255" i="81"/>
  <c r="L254" i="81" s="1"/>
  <c r="L14" i="81"/>
  <c r="G14" i="81" s="1"/>
  <c r="J246" i="81"/>
  <c r="L263" i="81"/>
  <c r="L262" i="81" s="1"/>
  <c r="K262" i="81"/>
  <c r="L231" i="81"/>
  <c r="L230" i="81" s="1"/>
  <c r="K230" i="81"/>
  <c r="K239" i="81"/>
  <c r="J238" i="81"/>
  <c r="K11" i="81"/>
  <c r="K10" i="81" s="1"/>
  <c r="L71" i="81"/>
  <c r="G71" i="81" s="1"/>
  <c r="K70" i="81"/>
  <c r="H10" i="81"/>
  <c r="L162" i="81"/>
  <c r="G162" i="81" s="1"/>
  <c r="K259" i="81"/>
  <c r="J258" i="81"/>
  <c r="G254" i="81" l="1"/>
  <c r="G230" i="81"/>
  <c r="G255" i="81"/>
  <c r="J307" i="81"/>
  <c r="J306" i="81" s="1"/>
  <c r="G262" i="81"/>
  <c r="G263" i="81"/>
  <c r="G231" i="81"/>
  <c r="G127" i="81"/>
  <c r="G99" i="81"/>
  <c r="L239" i="81"/>
  <c r="L238" i="81" s="1"/>
  <c r="K238" i="81"/>
  <c r="L223" i="81"/>
  <c r="L222" i="81" s="1"/>
  <c r="L226" i="81"/>
  <c r="G226" i="81" s="1"/>
  <c r="L259" i="81"/>
  <c r="L258" i="81" s="1"/>
  <c r="K258" i="81"/>
  <c r="L70" i="81"/>
  <c r="G70" i="81" s="1"/>
  <c r="L35" i="81"/>
  <c r="G35" i="81" s="1"/>
  <c r="J158" i="81"/>
  <c r="L203" i="81"/>
  <c r="G203" i="81" s="1"/>
  <c r="K202" i="81"/>
  <c r="K159" i="81"/>
  <c r="K223" i="81"/>
  <c r="G223" i="81" s="1"/>
  <c r="K247" i="81"/>
  <c r="L247" i="81"/>
  <c r="L250" i="81"/>
  <c r="M251" i="81"/>
  <c r="G251" i="81" s="1"/>
  <c r="G258" i="81" l="1"/>
  <c r="G238" i="81"/>
  <c r="G259" i="81"/>
  <c r="G239" i="81"/>
  <c r="K158" i="81"/>
  <c r="K246" i="81"/>
  <c r="K307" i="81"/>
  <c r="L202" i="81"/>
  <c r="G202" i="81" s="1"/>
  <c r="L159" i="81"/>
  <c r="L158" i="81" s="1"/>
  <c r="M250" i="81"/>
  <c r="G250" i="81" s="1"/>
  <c r="M247" i="81"/>
  <c r="G247" i="81" s="1"/>
  <c r="L246" i="81"/>
  <c r="K222" i="81"/>
  <c r="G222" i="81" s="1"/>
  <c r="L34" i="81"/>
  <c r="G34" i="81" s="1"/>
  <c r="L11" i="81"/>
  <c r="G158" i="81" l="1"/>
  <c r="G159" i="81"/>
  <c r="L307" i="81"/>
  <c r="L306" i="81" s="1"/>
  <c r="L10" i="81"/>
  <c r="G11" i="81"/>
  <c r="G10" i="81" s="1"/>
  <c r="AO38" i="81"/>
  <c r="AO36" i="81"/>
  <c r="AO37" i="81"/>
  <c r="AO35" i="81"/>
  <c r="K306" i="81"/>
  <c r="M246" i="81"/>
  <c r="G246" i="81" s="1"/>
  <c r="M307" i="81"/>
  <c r="M306" i="81" s="1"/>
  <c r="G306" i="81" l="1"/>
  <c r="G307" i="81"/>
  <c r="AO39" i="81"/>
  <c r="G305" i="80"/>
  <c r="G304" i="80"/>
  <c r="G303" i="80"/>
  <c r="M302" i="80"/>
  <c r="L302" i="80"/>
  <c r="K302" i="80"/>
  <c r="J302" i="80"/>
  <c r="I302" i="80"/>
  <c r="H302" i="80"/>
  <c r="M301" i="80"/>
  <c r="L301" i="80"/>
  <c r="K301" i="80"/>
  <c r="J301" i="80"/>
  <c r="I301" i="80"/>
  <c r="H301" i="80"/>
  <c r="M300" i="80"/>
  <c r="L300" i="80"/>
  <c r="K300" i="80"/>
  <c r="J300" i="80"/>
  <c r="I300" i="80"/>
  <c r="H300" i="80"/>
  <c r="G300" i="80" s="1"/>
  <c r="M299" i="80"/>
  <c r="L299" i="80"/>
  <c r="K299" i="80"/>
  <c r="J299" i="80"/>
  <c r="I299" i="80"/>
  <c r="H299" i="80"/>
  <c r="G297" i="80"/>
  <c r="G296" i="80"/>
  <c r="G295" i="80"/>
  <c r="M294" i="80"/>
  <c r="L294" i="80"/>
  <c r="K294" i="80"/>
  <c r="J294" i="80"/>
  <c r="I294" i="80"/>
  <c r="H294" i="80"/>
  <c r="M293" i="80"/>
  <c r="L293" i="80"/>
  <c r="K293" i="80"/>
  <c r="J293" i="80"/>
  <c r="I293" i="80"/>
  <c r="H293" i="80"/>
  <c r="M292" i="80"/>
  <c r="L292" i="80"/>
  <c r="K292" i="80"/>
  <c r="J292" i="80"/>
  <c r="I292" i="80"/>
  <c r="H292" i="80"/>
  <c r="M291" i="80"/>
  <c r="L291" i="80"/>
  <c r="K291" i="80"/>
  <c r="J291" i="80"/>
  <c r="I291" i="80"/>
  <c r="H291" i="80"/>
  <c r="J283" i="80"/>
  <c r="I286" i="80"/>
  <c r="H286" i="80"/>
  <c r="M286" i="80"/>
  <c r="J286" i="80"/>
  <c r="M285" i="80"/>
  <c r="L285" i="80"/>
  <c r="K285" i="80"/>
  <c r="J285" i="80"/>
  <c r="I285" i="80"/>
  <c r="H285" i="80"/>
  <c r="M284" i="80"/>
  <c r="L284" i="80"/>
  <c r="K284" i="80"/>
  <c r="J284" i="80"/>
  <c r="I284" i="80"/>
  <c r="H284" i="80"/>
  <c r="M283" i="80"/>
  <c r="G281" i="80"/>
  <c r="G280" i="80"/>
  <c r="G279" i="80"/>
  <c r="M278" i="80"/>
  <c r="L278" i="80"/>
  <c r="K278" i="80"/>
  <c r="J278" i="80"/>
  <c r="I278" i="80"/>
  <c r="H278" i="80"/>
  <c r="G277" i="80"/>
  <c r="G276" i="80"/>
  <c r="G275" i="80"/>
  <c r="M274" i="80"/>
  <c r="L274" i="80"/>
  <c r="K274" i="80"/>
  <c r="J274" i="80"/>
  <c r="I274" i="80"/>
  <c r="H274" i="80"/>
  <c r="G270" i="80"/>
  <c r="M270" i="80"/>
  <c r="L270" i="80"/>
  <c r="K270" i="80"/>
  <c r="J270" i="80"/>
  <c r="I270" i="80"/>
  <c r="H270" i="80"/>
  <c r="I266" i="80"/>
  <c r="M266" i="80"/>
  <c r="M262" i="80"/>
  <c r="H262" i="80"/>
  <c r="M258" i="80"/>
  <c r="I255" i="80"/>
  <c r="M254" i="80"/>
  <c r="H254" i="80"/>
  <c r="I251" i="80"/>
  <c r="M249" i="80"/>
  <c r="L249" i="80"/>
  <c r="K249" i="80"/>
  <c r="J249" i="80"/>
  <c r="I249" i="80"/>
  <c r="H249" i="80"/>
  <c r="M248" i="80"/>
  <c r="L248" i="80"/>
  <c r="K248" i="80"/>
  <c r="J248" i="80"/>
  <c r="I248" i="80"/>
  <c r="H248" i="80"/>
  <c r="M242" i="80"/>
  <c r="L242" i="80"/>
  <c r="K242" i="80"/>
  <c r="J242" i="80"/>
  <c r="I242" i="80"/>
  <c r="H242" i="80"/>
  <c r="H239" i="80"/>
  <c r="M238" i="80"/>
  <c r="G237" i="80"/>
  <c r="G236" i="80"/>
  <c r="G235" i="80"/>
  <c r="M234" i="80"/>
  <c r="L234" i="80"/>
  <c r="K234" i="80"/>
  <c r="J234" i="80"/>
  <c r="I234" i="80"/>
  <c r="H234" i="80"/>
  <c r="H231" i="80"/>
  <c r="I231" i="80" s="1"/>
  <c r="M230" i="80"/>
  <c r="H230" i="80"/>
  <c r="H227" i="80"/>
  <c r="I227" i="80" s="1"/>
  <c r="M226" i="80"/>
  <c r="H226" i="80"/>
  <c r="M225" i="80"/>
  <c r="L225" i="80"/>
  <c r="K225" i="80"/>
  <c r="J225" i="80"/>
  <c r="I225" i="80"/>
  <c r="H225" i="80"/>
  <c r="M224" i="80"/>
  <c r="L224" i="80"/>
  <c r="K224" i="80"/>
  <c r="J224" i="80"/>
  <c r="I224" i="80"/>
  <c r="H224" i="80"/>
  <c r="M223" i="80"/>
  <c r="G221" i="80"/>
  <c r="G220" i="80"/>
  <c r="G219" i="80"/>
  <c r="M218" i="80"/>
  <c r="L218" i="80"/>
  <c r="K218" i="80"/>
  <c r="J218" i="80"/>
  <c r="I218" i="80"/>
  <c r="H218" i="80"/>
  <c r="G217" i="80"/>
  <c r="G216" i="80"/>
  <c r="G215" i="80"/>
  <c r="M214" i="80"/>
  <c r="L214" i="80"/>
  <c r="K214" i="80"/>
  <c r="J214" i="80"/>
  <c r="I214" i="80"/>
  <c r="H214" i="80"/>
  <c r="G213" i="80"/>
  <c r="G212" i="80"/>
  <c r="G211" i="80"/>
  <c r="M210" i="80"/>
  <c r="L210" i="80"/>
  <c r="K210" i="80"/>
  <c r="J210" i="80"/>
  <c r="I210" i="80"/>
  <c r="H210" i="80"/>
  <c r="P209" i="80"/>
  <c r="J207" i="80"/>
  <c r="K207" i="80" s="1"/>
  <c r="I207" i="80"/>
  <c r="I206" i="80" s="1"/>
  <c r="M206" i="80"/>
  <c r="J206" i="80"/>
  <c r="H206" i="80"/>
  <c r="M202" i="80"/>
  <c r="G201" i="80"/>
  <c r="G200" i="80"/>
  <c r="G199" i="80"/>
  <c r="M198" i="80"/>
  <c r="L198" i="80"/>
  <c r="K198" i="80"/>
  <c r="J198" i="80"/>
  <c r="I198" i="80"/>
  <c r="H198" i="80"/>
  <c r="G197" i="80"/>
  <c r="G196" i="80"/>
  <c r="G195" i="80"/>
  <c r="G194" i="80" s="1"/>
  <c r="M194" i="80"/>
  <c r="L194" i="80"/>
  <c r="K194" i="80"/>
  <c r="J194" i="80"/>
  <c r="I194" i="80"/>
  <c r="H194" i="80"/>
  <c r="W190" i="80"/>
  <c r="M190" i="80"/>
  <c r="L190" i="80"/>
  <c r="K190" i="80"/>
  <c r="J190" i="80"/>
  <c r="I190" i="80"/>
  <c r="H190" i="80"/>
  <c r="M186" i="80"/>
  <c r="L186" i="80"/>
  <c r="J186" i="80"/>
  <c r="I186" i="80"/>
  <c r="M182" i="80"/>
  <c r="L182" i="80"/>
  <c r="K182" i="80"/>
  <c r="J182" i="80"/>
  <c r="I182" i="80"/>
  <c r="H182" i="80"/>
  <c r="P179" i="80"/>
  <c r="Q179" i="80" s="1"/>
  <c r="M178" i="80"/>
  <c r="L178" i="80"/>
  <c r="K178" i="80"/>
  <c r="J178" i="80"/>
  <c r="I178" i="80"/>
  <c r="H178" i="80"/>
  <c r="H175" i="80"/>
  <c r="M174" i="80"/>
  <c r="L174" i="80"/>
  <c r="K174" i="80"/>
  <c r="J174" i="80"/>
  <c r="I174" i="80"/>
  <c r="P171" i="80"/>
  <c r="Q171" i="80" s="1"/>
  <c r="M170" i="80"/>
  <c r="L170" i="80"/>
  <c r="K170" i="80"/>
  <c r="J170" i="80"/>
  <c r="I170" i="80"/>
  <c r="H170" i="80"/>
  <c r="P167" i="80"/>
  <c r="Q167" i="80" s="1"/>
  <c r="G166" i="80"/>
  <c r="M166" i="80"/>
  <c r="L166" i="80"/>
  <c r="K166" i="80"/>
  <c r="J166" i="80"/>
  <c r="I166" i="80"/>
  <c r="P163" i="80"/>
  <c r="Q163" i="80" s="1"/>
  <c r="I162" i="80"/>
  <c r="M162" i="80"/>
  <c r="M161" i="80"/>
  <c r="L161" i="80"/>
  <c r="K161" i="80"/>
  <c r="J161" i="80"/>
  <c r="I161" i="80"/>
  <c r="H161" i="80"/>
  <c r="M160" i="80"/>
  <c r="L160" i="80"/>
  <c r="K160" i="80"/>
  <c r="J160" i="80"/>
  <c r="I160" i="80"/>
  <c r="H160" i="80"/>
  <c r="M159" i="80"/>
  <c r="M158" i="80" s="1"/>
  <c r="G157" i="80"/>
  <c r="G156" i="80"/>
  <c r="G155" i="80"/>
  <c r="G154" i="80" s="1"/>
  <c r="M154" i="80"/>
  <c r="L154" i="80"/>
  <c r="K154" i="80"/>
  <c r="J154" i="80"/>
  <c r="I154" i="80"/>
  <c r="H154" i="80"/>
  <c r="J151" i="80"/>
  <c r="K151" i="80" s="1"/>
  <c r="I151" i="80"/>
  <c r="I150" i="80" s="1"/>
  <c r="M150" i="80"/>
  <c r="H150" i="80"/>
  <c r="J147" i="80"/>
  <c r="I147" i="80"/>
  <c r="I146" i="80" s="1"/>
  <c r="M146" i="80"/>
  <c r="J142" i="80"/>
  <c r="I142" i="80"/>
  <c r="M142" i="80"/>
  <c r="H142" i="80"/>
  <c r="M138" i="80"/>
  <c r="L138" i="80"/>
  <c r="K138" i="80"/>
  <c r="J138" i="80"/>
  <c r="I138" i="80"/>
  <c r="H138" i="80"/>
  <c r="J135" i="80"/>
  <c r="I135" i="80"/>
  <c r="I134" i="80" s="1"/>
  <c r="H135" i="80"/>
  <c r="M134" i="80"/>
  <c r="J131" i="80"/>
  <c r="K131" i="80" s="1"/>
  <c r="I131" i="80"/>
  <c r="I130" i="80" s="1"/>
  <c r="H131" i="80"/>
  <c r="H130" i="80" s="1"/>
  <c r="M130" i="80"/>
  <c r="J130" i="80"/>
  <c r="M129" i="80"/>
  <c r="L129" i="80"/>
  <c r="K129" i="80"/>
  <c r="J129" i="80"/>
  <c r="I129" i="80"/>
  <c r="H129" i="80"/>
  <c r="M128" i="80"/>
  <c r="L128" i="80"/>
  <c r="K128" i="80"/>
  <c r="J128" i="80"/>
  <c r="I128" i="80"/>
  <c r="H128" i="80"/>
  <c r="M127" i="80"/>
  <c r="M122" i="80"/>
  <c r="L122" i="80"/>
  <c r="K122" i="80"/>
  <c r="J122" i="80"/>
  <c r="I122" i="80"/>
  <c r="H122" i="80"/>
  <c r="J119" i="80"/>
  <c r="I119" i="80"/>
  <c r="I118" i="80" s="1"/>
  <c r="M118" i="80"/>
  <c r="K115" i="80"/>
  <c r="M114" i="80"/>
  <c r="J114" i="80"/>
  <c r="H114" i="80"/>
  <c r="M110" i="80"/>
  <c r="L110" i="80"/>
  <c r="K110" i="80"/>
  <c r="J110" i="80"/>
  <c r="I110" i="80"/>
  <c r="H110" i="80"/>
  <c r="M106" i="80"/>
  <c r="L106" i="80"/>
  <c r="K106" i="80"/>
  <c r="J106" i="80"/>
  <c r="I106" i="80"/>
  <c r="H106" i="80"/>
  <c r="I102" i="80"/>
  <c r="M102" i="80"/>
  <c r="M101" i="80"/>
  <c r="L101" i="80"/>
  <c r="K101" i="80"/>
  <c r="J101" i="80"/>
  <c r="I101" i="80"/>
  <c r="H101" i="80"/>
  <c r="M100" i="80"/>
  <c r="L100" i="80"/>
  <c r="K100" i="80"/>
  <c r="J100" i="80"/>
  <c r="I100" i="80"/>
  <c r="H100" i="80"/>
  <c r="M99" i="80"/>
  <c r="G97" i="80"/>
  <c r="G96" i="80"/>
  <c r="G95" i="80"/>
  <c r="G94" i="80" s="1"/>
  <c r="M94" i="80"/>
  <c r="L94" i="80"/>
  <c r="K94" i="80"/>
  <c r="J94" i="80"/>
  <c r="I94" i="80"/>
  <c r="H94" i="80"/>
  <c r="G93" i="80"/>
  <c r="G92" i="80"/>
  <c r="G91" i="80"/>
  <c r="M90" i="80"/>
  <c r="L90" i="80"/>
  <c r="K90" i="80"/>
  <c r="J90" i="80"/>
  <c r="I90" i="80"/>
  <c r="H90" i="80"/>
  <c r="J87" i="80"/>
  <c r="J86" i="80" s="1"/>
  <c r="I87" i="80"/>
  <c r="I86" i="80" s="1"/>
  <c r="M86" i="80"/>
  <c r="H86" i="80"/>
  <c r="J83" i="80"/>
  <c r="I82" i="80"/>
  <c r="M82" i="80"/>
  <c r="J79" i="80"/>
  <c r="K79" i="80" s="1"/>
  <c r="I79" i="80"/>
  <c r="I78" i="80" s="1"/>
  <c r="M78" i="80"/>
  <c r="J75" i="80"/>
  <c r="I75" i="80"/>
  <c r="I74" i="80" s="1"/>
  <c r="M74" i="80"/>
  <c r="I71" i="80"/>
  <c r="M70" i="80"/>
  <c r="M66" i="80"/>
  <c r="L66" i="80"/>
  <c r="K66" i="80"/>
  <c r="J66" i="80"/>
  <c r="I66" i="80"/>
  <c r="H66" i="80"/>
  <c r="J63" i="80"/>
  <c r="I62" i="80"/>
  <c r="M62" i="80"/>
  <c r="G58" i="80"/>
  <c r="M58" i="80"/>
  <c r="L58" i="80"/>
  <c r="K58" i="80"/>
  <c r="J58" i="80"/>
  <c r="I58" i="80"/>
  <c r="H58" i="80"/>
  <c r="M54" i="80"/>
  <c r="L54" i="80"/>
  <c r="K54" i="80"/>
  <c r="J54" i="80"/>
  <c r="I54" i="80"/>
  <c r="H54" i="80"/>
  <c r="K51" i="80"/>
  <c r="M50" i="80"/>
  <c r="I50" i="80"/>
  <c r="G49" i="80"/>
  <c r="G48" i="80"/>
  <c r="G47" i="80"/>
  <c r="M46" i="80"/>
  <c r="L46" i="80"/>
  <c r="K46" i="80"/>
  <c r="J46" i="80"/>
  <c r="I46" i="80"/>
  <c r="H46" i="80"/>
  <c r="G46" i="80"/>
  <c r="G45" i="80"/>
  <c r="O44" i="80"/>
  <c r="G44" i="80"/>
  <c r="G43" i="80"/>
  <c r="G42" i="80" s="1"/>
  <c r="M42" i="80"/>
  <c r="L42" i="80"/>
  <c r="K42" i="80"/>
  <c r="J42" i="80"/>
  <c r="I42" i="80"/>
  <c r="H42" i="80"/>
  <c r="G41" i="80"/>
  <c r="G40" i="80"/>
  <c r="G39" i="80"/>
  <c r="M38" i="80"/>
  <c r="L38" i="80"/>
  <c r="K38" i="80"/>
  <c r="J38" i="80"/>
  <c r="I38" i="80"/>
  <c r="H38" i="80"/>
  <c r="M37" i="80"/>
  <c r="L37" i="80"/>
  <c r="K37" i="80"/>
  <c r="J37" i="80"/>
  <c r="I37" i="80"/>
  <c r="H37" i="80"/>
  <c r="M36" i="80"/>
  <c r="L36" i="80"/>
  <c r="K36" i="80"/>
  <c r="J36" i="80"/>
  <c r="I36" i="80"/>
  <c r="H36" i="80"/>
  <c r="M35" i="80"/>
  <c r="M30" i="80"/>
  <c r="L30" i="80"/>
  <c r="K30" i="80"/>
  <c r="J30" i="80"/>
  <c r="I30" i="80"/>
  <c r="H30" i="80"/>
  <c r="M26" i="80"/>
  <c r="L26" i="80"/>
  <c r="K26" i="80"/>
  <c r="J26" i="80"/>
  <c r="I26" i="80"/>
  <c r="H26" i="80"/>
  <c r="J23" i="80"/>
  <c r="K23" i="80" s="1"/>
  <c r="L23" i="80" s="1"/>
  <c r="L22" i="80" s="1"/>
  <c r="I23" i="80"/>
  <c r="I22" i="80" s="1"/>
  <c r="M22" i="80"/>
  <c r="H22" i="80"/>
  <c r="K19" i="80"/>
  <c r="I18" i="80"/>
  <c r="M18" i="80"/>
  <c r="M17" i="80"/>
  <c r="L17" i="80"/>
  <c r="K17" i="80"/>
  <c r="J17" i="80"/>
  <c r="I17" i="80"/>
  <c r="H17" i="80"/>
  <c r="M16" i="80"/>
  <c r="L16" i="80"/>
  <c r="K16" i="80"/>
  <c r="J16" i="80"/>
  <c r="I16" i="80"/>
  <c r="H16" i="80"/>
  <c r="M15" i="80"/>
  <c r="M14" i="80" s="1"/>
  <c r="J13" i="80"/>
  <c r="M6" i="80"/>
  <c r="L6" i="80"/>
  <c r="M5" i="80"/>
  <c r="L5" i="80"/>
  <c r="K5" i="80"/>
  <c r="J5" i="80"/>
  <c r="I5" i="80"/>
  <c r="G26" i="80" l="1"/>
  <c r="M12" i="80"/>
  <c r="G50" i="80"/>
  <c r="G30" i="80"/>
  <c r="H166" i="80"/>
  <c r="H283" i="80"/>
  <c r="M11" i="80"/>
  <c r="L13" i="80"/>
  <c r="L309" i="80" s="1"/>
  <c r="M34" i="80"/>
  <c r="G66" i="80"/>
  <c r="G78" i="80"/>
  <c r="G110" i="80"/>
  <c r="G122" i="80"/>
  <c r="G138" i="80"/>
  <c r="G150" i="80"/>
  <c r="G182" i="80"/>
  <c r="G190" i="80"/>
  <c r="G198" i="80"/>
  <c r="G210" i="80"/>
  <c r="G218" i="80"/>
  <c r="G234" i="80"/>
  <c r="H250" i="80"/>
  <c r="I298" i="80"/>
  <c r="K298" i="80"/>
  <c r="M298" i="80"/>
  <c r="G278" i="80"/>
  <c r="H70" i="80"/>
  <c r="H78" i="80"/>
  <c r="G114" i="80"/>
  <c r="J282" i="80"/>
  <c r="G22" i="80"/>
  <c r="J15" i="80"/>
  <c r="J14" i="80" s="1"/>
  <c r="K87" i="80"/>
  <c r="G86" i="80" s="1"/>
  <c r="H99" i="80"/>
  <c r="G142" i="80"/>
  <c r="I283" i="80"/>
  <c r="K283" i="80"/>
  <c r="K282" i="80" s="1"/>
  <c r="I12" i="80"/>
  <c r="I308" i="80" s="1"/>
  <c r="K12" i="80"/>
  <c r="K308" i="80" s="1"/>
  <c r="G130" i="80"/>
  <c r="H13" i="80"/>
  <c r="H15" i="80"/>
  <c r="H14" i="80" s="1"/>
  <c r="G18" i="80"/>
  <c r="J22" i="80"/>
  <c r="H35" i="80"/>
  <c r="H34" i="80" s="1"/>
  <c r="J12" i="80"/>
  <c r="L12" i="80"/>
  <c r="L308" i="80" s="1"/>
  <c r="G54" i="80"/>
  <c r="J78" i="80"/>
  <c r="M98" i="80"/>
  <c r="G106" i="80"/>
  <c r="J150" i="80"/>
  <c r="G170" i="80"/>
  <c r="G178" i="80"/>
  <c r="G186" i="80"/>
  <c r="G214" i="80"/>
  <c r="H223" i="80"/>
  <c r="H222" i="80" s="1"/>
  <c r="G242" i="80"/>
  <c r="G292" i="80"/>
  <c r="G294" i="80"/>
  <c r="J290" i="80"/>
  <c r="L290" i="80"/>
  <c r="I290" i="80"/>
  <c r="K290" i="80"/>
  <c r="M290" i="80"/>
  <c r="G302" i="80"/>
  <c r="G274" i="80"/>
  <c r="G90" i="80"/>
  <c r="I13" i="80"/>
  <c r="I309" i="80" s="1"/>
  <c r="K13" i="80"/>
  <c r="M13" i="80"/>
  <c r="M10" i="80" s="1"/>
  <c r="G38" i="80"/>
  <c r="M308" i="80"/>
  <c r="G293" i="80"/>
  <c r="J309" i="80"/>
  <c r="L51" i="80"/>
  <c r="K50" i="80"/>
  <c r="K15" i="80"/>
  <c r="L19" i="80"/>
  <c r="K18" i="80"/>
  <c r="J71" i="80"/>
  <c r="I70" i="80"/>
  <c r="H74" i="80"/>
  <c r="K75" i="80"/>
  <c r="J74" i="80"/>
  <c r="L79" i="80"/>
  <c r="L78" i="80" s="1"/>
  <c r="K78" i="80"/>
  <c r="H98" i="80"/>
  <c r="H118" i="80"/>
  <c r="K119" i="80"/>
  <c r="J118" i="80"/>
  <c r="H134" i="80"/>
  <c r="H127" i="80"/>
  <c r="K135" i="80"/>
  <c r="G134" i="80" s="1"/>
  <c r="J134" i="80"/>
  <c r="J127" i="80"/>
  <c r="J126" i="80" s="1"/>
  <c r="H146" i="80"/>
  <c r="K147" i="80"/>
  <c r="J146" i="80"/>
  <c r="L151" i="80"/>
  <c r="L150" i="80" s="1"/>
  <c r="K150" i="80"/>
  <c r="H162" i="80"/>
  <c r="K163" i="80"/>
  <c r="J162" i="80"/>
  <c r="G174" i="80"/>
  <c r="H174" i="80"/>
  <c r="H202" i="80"/>
  <c r="J251" i="80"/>
  <c r="I250" i="80"/>
  <c r="H266" i="80"/>
  <c r="K267" i="80"/>
  <c r="J266" i="80"/>
  <c r="G291" i="80"/>
  <c r="H290" i="80"/>
  <c r="H12" i="80"/>
  <c r="I15" i="80"/>
  <c r="H18" i="80"/>
  <c r="J18" i="80"/>
  <c r="K22" i="80"/>
  <c r="I35" i="80"/>
  <c r="I34" i="80" s="1"/>
  <c r="H50" i="80"/>
  <c r="J50" i="80"/>
  <c r="H62" i="80"/>
  <c r="K63" i="80"/>
  <c r="J62" i="80"/>
  <c r="H82" i="80"/>
  <c r="K83" i="80"/>
  <c r="J82" i="80"/>
  <c r="J99" i="80"/>
  <c r="J98" i="80" s="1"/>
  <c r="H102" i="80"/>
  <c r="K103" i="80"/>
  <c r="J102" i="80"/>
  <c r="I114" i="80"/>
  <c r="I99" i="80"/>
  <c r="I98" i="80" s="1"/>
  <c r="L115" i="80"/>
  <c r="L114" i="80" s="1"/>
  <c r="K114" i="80"/>
  <c r="I127" i="80"/>
  <c r="I126" i="80" s="1"/>
  <c r="M126" i="80"/>
  <c r="L131" i="80"/>
  <c r="K130" i="80"/>
  <c r="H159" i="80"/>
  <c r="G206" i="80"/>
  <c r="L207" i="80"/>
  <c r="L206" i="80" s="1"/>
  <c r="K206" i="80"/>
  <c r="M222" i="80"/>
  <c r="J227" i="80"/>
  <c r="I226" i="80"/>
  <c r="J263" i="80"/>
  <c r="I262" i="80"/>
  <c r="H282" i="80"/>
  <c r="J308" i="80"/>
  <c r="G301" i="80"/>
  <c r="H309" i="80"/>
  <c r="J231" i="80"/>
  <c r="I230" i="80"/>
  <c r="I239" i="80"/>
  <c r="H238" i="80"/>
  <c r="J255" i="80"/>
  <c r="I254" i="80"/>
  <c r="I259" i="80"/>
  <c r="H258" i="80"/>
  <c r="H247" i="80"/>
  <c r="M282" i="80"/>
  <c r="K286" i="80"/>
  <c r="G299" i="80"/>
  <c r="G298" i="80" s="1"/>
  <c r="H298" i="80"/>
  <c r="J298" i="80"/>
  <c r="L298" i="80"/>
  <c r="L87" i="80" l="1"/>
  <c r="L86" i="80" s="1"/>
  <c r="L142" i="80"/>
  <c r="K142" i="80"/>
  <c r="K86" i="80"/>
  <c r="G286" i="80"/>
  <c r="I282" i="80"/>
  <c r="G282" i="80"/>
  <c r="G290" i="80"/>
  <c r="M309" i="80"/>
  <c r="K309" i="80"/>
  <c r="H308" i="80"/>
  <c r="L283" i="80"/>
  <c r="L282" i="80" s="1"/>
  <c r="L286" i="80"/>
  <c r="J259" i="80"/>
  <c r="J247" i="80" s="1"/>
  <c r="I258" i="80"/>
  <c r="K255" i="80"/>
  <c r="J254" i="80"/>
  <c r="H158" i="80"/>
  <c r="L267" i="80"/>
  <c r="L266" i="80" s="1"/>
  <c r="K266" i="80"/>
  <c r="G266" i="80"/>
  <c r="I159" i="80"/>
  <c r="I158" i="80" s="1"/>
  <c r="J203" i="80"/>
  <c r="I202" i="80"/>
  <c r="L163" i="80"/>
  <c r="K162" i="80"/>
  <c r="G162" i="80"/>
  <c r="L147" i="80"/>
  <c r="L146" i="80" s="1"/>
  <c r="K146" i="80"/>
  <c r="G146" i="80"/>
  <c r="H126" i="80"/>
  <c r="H11" i="80"/>
  <c r="L119" i="80"/>
  <c r="L118" i="80" s="1"/>
  <c r="K118" i="80"/>
  <c r="G118" i="80"/>
  <c r="L75" i="80"/>
  <c r="L74" i="80" s="1"/>
  <c r="K74" i="80"/>
  <c r="G74" i="80"/>
  <c r="K71" i="80"/>
  <c r="K35" i="80" s="1"/>
  <c r="K34" i="80" s="1"/>
  <c r="J70" i="80"/>
  <c r="G70" i="80"/>
  <c r="J35" i="80"/>
  <c r="K14" i="80"/>
  <c r="L50" i="80"/>
  <c r="H246" i="80"/>
  <c r="I238" i="80"/>
  <c r="I223" i="80"/>
  <c r="J239" i="80"/>
  <c r="K231" i="80"/>
  <c r="G230" i="80" s="1"/>
  <c r="J230" i="80"/>
  <c r="K263" i="80"/>
  <c r="J262" i="80"/>
  <c r="G262" i="80"/>
  <c r="K227" i="80"/>
  <c r="J223" i="80"/>
  <c r="J222" i="80" s="1"/>
  <c r="G226" i="80"/>
  <c r="J226" i="80"/>
  <c r="L130" i="80"/>
  <c r="K99" i="80"/>
  <c r="K98" i="80" s="1"/>
  <c r="K102" i="80"/>
  <c r="L103" i="80"/>
  <c r="G102" i="80"/>
  <c r="K82" i="80"/>
  <c r="L83" i="80"/>
  <c r="L82" i="80" s="1"/>
  <c r="G82" i="80"/>
  <c r="K62" i="80"/>
  <c r="L63" i="80"/>
  <c r="L62" i="80" s="1"/>
  <c r="G62" i="80"/>
  <c r="I11" i="80"/>
  <c r="I10" i="80" s="1"/>
  <c r="I14" i="80"/>
  <c r="I247" i="80"/>
  <c r="K251" i="80"/>
  <c r="J250" i="80"/>
  <c r="L135" i="80"/>
  <c r="L134" i="80" s="1"/>
  <c r="K134" i="80"/>
  <c r="K127" i="80"/>
  <c r="K126" i="80" s="1"/>
  <c r="L18" i="80"/>
  <c r="L15" i="80"/>
  <c r="G14" i="80"/>
  <c r="L251" i="80" l="1"/>
  <c r="K250" i="80"/>
  <c r="I246" i="80"/>
  <c r="I307" i="80"/>
  <c r="I306" i="80" s="1"/>
  <c r="L102" i="80"/>
  <c r="L99" i="80"/>
  <c r="L98" i="80" s="1"/>
  <c r="L127" i="80"/>
  <c r="L126" i="80" s="1"/>
  <c r="K226" i="80"/>
  <c r="L227" i="80"/>
  <c r="I222" i="80"/>
  <c r="H306" i="80"/>
  <c r="J34" i="80"/>
  <c r="J11" i="80"/>
  <c r="J10" i="80" s="1"/>
  <c r="G126" i="80"/>
  <c r="K203" i="80"/>
  <c r="G202" i="80" s="1"/>
  <c r="J202" i="80"/>
  <c r="J159" i="80"/>
  <c r="J307" i="80" s="1"/>
  <c r="J306" i="80" s="1"/>
  <c r="L255" i="80"/>
  <c r="L254" i="80" s="1"/>
  <c r="K254" i="80"/>
  <c r="L14" i="80"/>
  <c r="G34" i="80"/>
  <c r="J246" i="80"/>
  <c r="L263" i="80"/>
  <c r="L262" i="80" s="1"/>
  <c r="K262" i="80"/>
  <c r="L231" i="80"/>
  <c r="L230" i="80" s="1"/>
  <c r="K230" i="80"/>
  <c r="K239" i="80"/>
  <c r="J238" i="80"/>
  <c r="G238" i="80"/>
  <c r="K11" i="80"/>
  <c r="K10" i="80" s="1"/>
  <c r="L71" i="80"/>
  <c r="K70" i="80"/>
  <c r="G98" i="80"/>
  <c r="H10" i="80"/>
  <c r="L162" i="80"/>
  <c r="G254" i="80"/>
  <c r="K259" i="80"/>
  <c r="J258" i="80"/>
  <c r="L239" i="80" l="1"/>
  <c r="L238" i="80" s="1"/>
  <c r="K238" i="80"/>
  <c r="L223" i="80"/>
  <c r="L222" i="80" s="1"/>
  <c r="L226" i="80"/>
  <c r="L259" i="80"/>
  <c r="L258" i="80" s="1"/>
  <c r="K258" i="80"/>
  <c r="G258" i="80"/>
  <c r="L70" i="80"/>
  <c r="L35" i="80"/>
  <c r="J158" i="80"/>
  <c r="L203" i="80"/>
  <c r="K202" i="80"/>
  <c r="K159" i="80"/>
  <c r="K158" i="80" s="1"/>
  <c r="K223" i="80"/>
  <c r="K247" i="80"/>
  <c r="L247" i="80"/>
  <c r="L250" i="80"/>
  <c r="M251" i="80"/>
  <c r="K246" i="80" l="1"/>
  <c r="K307" i="80"/>
  <c r="L202" i="80"/>
  <c r="L159" i="80"/>
  <c r="L158" i="80" s="1"/>
  <c r="M250" i="80"/>
  <c r="M247" i="80"/>
  <c r="G250" i="80"/>
  <c r="L246" i="80"/>
  <c r="K222" i="80"/>
  <c r="G222" i="80"/>
  <c r="G158" i="80"/>
  <c r="L34" i="80"/>
  <c r="L11" i="80"/>
  <c r="L10" i="80" s="1"/>
  <c r="L307" i="80" l="1"/>
  <c r="L306" i="80" s="1"/>
  <c r="AO38" i="80"/>
  <c r="AO36" i="80"/>
  <c r="AO37" i="80"/>
  <c r="AO35" i="80"/>
  <c r="K306" i="80"/>
  <c r="M246" i="80"/>
  <c r="M307" i="80"/>
  <c r="M306" i="80" s="1"/>
  <c r="G246" i="80"/>
  <c r="AO39" i="80" l="1"/>
</calcChain>
</file>

<file path=xl/comments1.xml><?xml version="1.0" encoding="utf-8"?>
<comments xmlns="http://schemas.openxmlformats.org/spreadsheetml/2006/main">
  <authors>
    <author>obpm2</author>
  </authors>
  <commentList>
    <comment ref="N2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когда вносим изменения то к постановлению
</t>
        </r>
      </text>
    </comment>
  </commentList>
</comments>
</file>

<file path=xl/comments2.xml><?xml version="1.0" encoding="utf-8"?>
<comments xmlns="http://schemas.openxmlformats.org/spreadsheetml/2006/main">
  <authors>
    <author>obpm2</author>
  </authors>
  <commentList>
    <comment ref="N2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когда вносим изменения то к постановлению
</t>
        </r>
      </text>
    </comment>
    <comment ref="H183" authorId="0" shapeId="0">
      <text>
        <r>
          <rPr>
            <sz val="9"/>
            <color indexed="81"/>
            <rFont val="Tahoma"/>
            <family val="2"/>
            <charset val="204"/>
          </rPr>
          <t xml:space="preserve">бордюр для площадки ГТО
</t>
        </r>
      </text>
    </comment>
  </commentList>
</comments>
</file>

<file path=xl/sharedStrings.xml><?xml version="1.0" encoding="utf-8"?>
<sst xmlns="http://schemas.openxmlformats.org/spreadsheetml/2006/main" count="1431" uniqueCount="190">
  <si>
    <t xml:space="preserve">ПЕРЕЧЕНЬ мероприятий </t>
  </si>
  <si>
    <t xml:space="preserve"> муниципальной программы</t>
  </si>
  <si>
    <t>№ п/п</t>
  </si>
  <si>
    <t>Наименование мероприятия программы</t>
  </si>
  <si>
    <t>Исполнители</t>
  </si>
  <si>
    <t>Соисполнители</t>
  </si>
  <si>
    <t>Срок начала /окончания работ</t>
  </si>
  <si>
    <t>Источники финансирования</t>
  </si>
  <si>
    <t>Объемы финансирования,                                                        в т.ч.по годам (рублях)</t>
  </si>
  <si>
    <t>Ожидаемые результаты реализации мероприятия(**)</t>
  </si>
  <si>
    <t>Всего</t>
  </si>
  <si>
    <t>Управление образования</t>
  </si>
  <si>
    <t>МБДОУ  АЛЕНУШКА;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</si>
  <si>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2020-2024</t>
  </si>
  <si>
    <t>Всего:</t>
  </si>
  <si>
    <t>в т.ч. Районный бюджет</t>
  </si>
  <si>
    <t>в т.ч. Областной бюджет</t>
  </si>
  <si>
    <t>в т.ч. Федеральный бюджет</t>
  </si>
  <si>
    <t>1.1.</t>
  </si>
  <si>
    <t>Обеспечение доступности дошкольного образования</t>
  </si>
  <si>
    <t>Обеспечение деятельности дошкольных образовательных организаций (муниципальное задание)</t>
  </si>
  <si>
    <t xml:space="preserve">Проезд к месту отдыха и обратно </t>
  </si>
  <si>
    <t>Возмещение расходов,связанных с реализацией мер соцподдержки педработникам,проживающих в сельских населенных пунктах и рабочем поселке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</si>
  <si>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</si>
  <si>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1.2.</t>
  </si>
  <si>
    <t>Обеспечение доступности и качества общего образования</t>
  </si>
  <si>
    <t xml:space="preserve">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</si>
  <si>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1.2.1.</t>
  </si>
  <si>
    <t>Оснащение образовательных организаций  в соответствиии с требованиями ФГОС</t>
  </si>
  <si>
    <t>1.2.2.</t>
  </si>
  <si>
    <t>Приобретение учебников по ФГОС</t>
  </si>
  <si>
    <t>1.2.3.</t>
  </si>
  <si>
    <t>Обеспечение высокоскоростного интернета</t>
  </si>
  <si>
    <t>Обеспечение деятельности общеобразовательных организаций (муниципальное задание)</t>
  </si>
  <si>
    <t xml:space="preserve"> МБОУ ОСШ №2</t>
  </si>
  <si>
    <t>1.2.8.</t>
  </si>
  <si>
    <t>Резервный фонд для создания групп,классов-комплектов и объединений дополнительного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</si>
  <si>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</si>
  <si>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Подвоз на олимпиады, конкурсы, мероприятия</t>
  </si>
  <si>
    <t>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</si>
  <si>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1.3.</t>
  </si>
  <si>
    <t>Мероприятия направленные на повышение престижа профессии педагог</t>
  </si>
  <si>
    <t>1.3.2.</t>
  </si>
  <si>
    <t>Обеспечение обучения педагогических работников по дополнительным профессиональным программам (программам повышения квалификации и программам профессиолнальной переподготовки)</t>
  </si>
  <si>
    <t>1.4.</t>
  </si>
  <si>
    <t>УПРАВЛЕНИЕ КУЛЬТУРЫ; МБОУ БЕР.ОГ;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</si>
  <si>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Обеспечение деятельности образовательных организаций дополнительного образования  (муниципальное задание)</t>
  </si>
  <si>
    <t>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</si>
  <si>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1.5.</t>
  </si>
  <si>
    <t>Создание условий для укрепления здоровья учащихся</t>
  </si>
  <si>
    <t>Приобретение спортивного инвентаря и оборудования</t>
  </si>
  <si>
    <t>Ремонт спортивных залов и обновление материально-технической  базы  для занятий физической культурой и спортом</t>
  </si>
  <si>
    <t>Создание и модернизация объектов спортивной инфраструктуры для занятий физической культурой и спортом</t>
  </si>
  <si>
    <t>Обеспечение питанием обучающихся,проживающих в интернате</t>
  </si>
  <si>
    <t>МБОУ УЛЬЯНОВСКАЯ СОШ; МБОУ УСТЬЯНСКАЯ СОШ</t>
  </si>
  <si>
    <t>100% детей, проживающих в интернате, получают горячее питание</t>
  </si>
  <si>
    <t xml:space="preserve">Оснащение пищеблоков в образовательных учреждениях </t>
  </si>
  <si>
    <t>100% образовательных организаций оснащены пищеблоками</t>
  </si>
  <si>
    <t>Укрепление материально-технической базы дошкольных образовательных организаций</t>
  </si>
  <si>
    <t>Обустройство плоскостных сооружений</t>
  </si>
  <si>
    <t xml:space="preserve">Обеспечение бесплатным горячим питанием обучающихся, осваивающих образовательные программы начального общего образования
</t>
  </si>
  <si>
    <t>100% детей, осваивающих образовательные программы начального общего образования получают горячее питание</t>
  </si>
  <si>
    <t xml:space="preserve"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
</t>
  </si>
  <si>
    <t>100% детей с ограниченными возможностями здоровья, сирот и инвалидов в дошкольных образовательных организациях получают бесплатное питание</t>
  </si>
  <si>
    <t xml:space="preserve">Субсидия на организацию бесплатного двухразового питания обучающихся с ограниченными возможностями здоровья в образовательных учреждениях
 </t>
  </si>
  <si>
    <t>100% детей с ограниченными возможностями здоровья осваивающих образовательные программы  получают бесплатное двухразовое питание</t>
  </si>
  <si>
    <t>2.1.</t>
  </si>
  <si>
    <t>Проведение ремонтных работ в образовательных организациях</t>
  </si>
  <si>
    <t>2.2.</t>
  </si>
  <si>
    <t>2.3.</t>
  </si>
  <si>
    <t>Создание условий, отвечающих требованиям пожарной безопасности</t>
  </si>
  <si>
    <t>Установка цифрового образовательного кольца</t>
  </si>
  <si>
    <t>2.5.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</si>
  <si>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</si>
  <si>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 xml:space="preserve"> Создание муниципального информационно-библиотечного центра и  школьных ИБЦ</t>
  </si>
  <si>
    <t>2.7.</t>
  </si>
  <si>
    <t>Создание условий для инклюзивного образования ( для безбарьерных условий маломобильных людей в рамках программы "Доступная среда" )</t>
  </si>
  <si>
    <t>2.8.</t>
  </si>
  <si>
    <t>Благоустройство территорий муниципальных образовательных организаций</t>
  </si>
  <si>
    <t>УПРАВЛЕНИЕ КУЛЬТУРЫ; 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</si>
  <si>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3.1.</t>
  </si>
  <si>
    <t>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</si>
  <si>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Организация курсовой подготовки работников, занятых организацией летнего отдыха детей</t>
  </si>
  <si>
    <t>Трудоустройство несовершеннолетних, в т.ч несовершеннолетних, попавших в трудную жизненную ситуацию</t>
  </si>
  <si>
    <t xml:space="preserve">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</si>
  <si>
    <t>Мероприятия по оздоровлению и организации занятости детей</t>
  </si>
  <si>
    <r>
      <t>УПРАВЛЕНИЕ КУЛЬТУРЫ</t>
    </r>
    <r>
      <rPr>
        <sz val="8"/>
        <rFont val="Times New Roman"/>
        <family val="1"/>
        <charset val="204"/>
      </rPr>
      <t>;</t>
    </r>
    <r>
      <rPr>
        <sz val="6"/>
        <rFont val="Times New Roman"/>
        <family val="1"/>
        <charset val="204"/>
      </rPr>
      <t xml:space="preserve">  МБОУ БЕР.ОГ; МБОУ БЕСТ.СОШ; МБОУ ДМИТ.СОШ; МБОУ ИЛЕЗ.СОШ; МБОУ КИЗ.СОШ; МБОУ ЛОЙГ.СОШ; МБОУ МАЛОД.СОШ;  МБОУ Н/Ш Д/С МОНТЕССОРИ; МБОУ ОСШ №1; МБОУ ОСШ №2; МБОУ СТР.СОШ; МБОУ УСТ.СОШ; МБОУ УЛ.СОШ</t>
    </r>
  </si>
  <si>
    <t>4.1.</t>
  </si>
  <si>
    <t>Школа одаренных детей</t>
  </si>
  <si>
    <t>Участия в конференциях (Юность Поморья, Форум гражданских инициатив " Я гражданин России", Живая классика)</t>
  </si>
  <si>
    <t xml:space="preserve">Участия во Всероссийской олимпиаде школьников (региональный этап, муниципальный этап ) </t>
  </si>
  <si>
    <t>4.5.</t>
  </si>
  <si>
    <t>Организация и проведение районного праздника "Юные дарования Устьи"</t>
  </si>
  <si>
    <t>4.6.</t>
  </si>
  <si>
    <t xml:space="preserve">Развитие технического творчества </t>
  </si>
  <si>
    <t>Развитие естественно-научного направления</t>
  </si>
  <si>
    <t>4.7.</t>
  </si>
  <si>
    <t>5.1.</t>
  </si>
  <si>
    <t>-</t>
  </si>
  <si>
    <t>.</t>
  </si>
  <si>
    <t>ИТОГО ОБЪЕМЫ ФИНАНСИРОВАНИЯ ПО ПРОГРАММЕ</t>
  </si>
  <si>
    <t>субвенция</t>
  </si>
  <si>
    <t>льготы педагогам</t>
  </si>
  <si>
    <t>Реализация мероприятий по модернизации (капитальному ремонту) школьных систем образования</t>
  </si>
  <si>
    <t>2.4.</t>
  </si>
  <si>
    <t>2.6.</t>
  </si>
  <si>
    <t>2.9.</t>
  </si>
  <si>
    <t>Подпрограмма 6 "Создание условий для развития кадрового потенциала" Задача:  Обеспечение потребности системы образования Устьянского муниципального района в квалифицированных кадрах (педагогах) с высшим образованием</t>
  </si>
  <si>
    <t>6.1.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</si>
  <si>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</si>
  <si>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Привлечение студентов для дальнейшей работы в образовательных учреждениях, расположенных на территории муниципального образования Устьянский муниципальный район - 2 педагога в год</t>
  </si>
  <si>
    <t>Подпрограмма 7 "Создание условий для повышения престижа учительской профессии" Задача: повышение престижа профессии педагога в профессиональной среде и обществе</t>
  </si>
  <si>
    <t>7.1.</t>
  </si>
  <si>
    <t>Участие в мероприятиях направленных на повышение престижа профессии педагог</t>
  </si>
  <si>
    <t>Увеличение до 15% доли педагогов, обобщивших  и распространивших свой  педагогический опыт;
Увеличение доли образовательных организаций, внедряющих инновационные методы и приёмы воспитания (от общего количества образовательных организаций) до 60%;
Количество педагогов, принявших участие в конкурсах профессионального мастерства муниципального уровня – 12 чел</t>
  </si>
  <si>
    <t>Приложение 4</t>
  </si>
  <si>
    <t>в т.ч. Местный бюджет</t>
  </si>
  <si>
    <t xml:space="preserve"> "Развитие образования Устьянского муниципального округа"</t>
  </si>
  <si>
    <t>"Развитие образования Устьянского муниципального округа"</t>
  </si>
  <si>
    <t xml:space="preserve">Субсидия на обеспечение мероприятий по организации предоставления дополнительных мер социальной поддержи семьям военнослужащих в виде бесплатного питания обучающихся в ОО и бесплатного присмотра и ухода за детьми  в ДОУ
 </t>
  </si>
  <si>
    <t>100% детей получают дополнительные меры социальной поддержи семьям военнослужащих в виде бесплатного питания обучающихся в ОО и бесплатного присмотра и ухода за детьми  в ДОУ</t>
  </si>
  <si>
    <t>Укрепление  материально-технической базы  стационарных  оздоровительных лагерей</t>
  </si>
  <si>
    <t>Расходы на содержание органов местного самоуправления в сфере образования</t>
  </si>
  <si>
    <t>7.2.</t>
  </si>
  <si>
    <t>7.3.</t>
  </si>
  <si>
    <t>УПРАВЛЕНИЕ КУЛЬТУРЫ; МБОУ БЕСТ.СОШ; МБОУ ДМИТ.СОШ; МБОУ ИЛЕЗ.СОШ; МБОУ КИЗ.СОШ; МБОУ ЛОЙГ.СОШ; МБОУ МАЛОД.СОШ;  МБОУ Н/Ш Д/С МОНТЕССОРИ; МБОУ ОСШ №1; МБОУ ОСШ №2; МБОУ СИН.ООШ; МБОУ СТР.СОШ; МБОУ УСТ.СОШ; МБОУ УЛ.СОШ</t>
  </si>
  <si>
    <t>МБОУ Малод.СОШ, МБОУ ИлезСОШ</t>
  </si>
  <si>
    <t>2024-2028</t>
  </si>
  <si>
    <t>Развитие дополнительного образования обучающихся  Устьянского округа</t>
  </si>
  <si>
    <t>Выявление детей с ограниченными возможностями здоровья и проведение их комплексного обследования (ПМПК и ЦППРК)</t>
  </si>
  <si>
    <t>Функционирование центров «Точки роста»</t>
  </si>
  <si>
    <t xml:space="preserve"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</si>
  <si>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Обеспечение функционирования системы персонифицированного финансирования дополнительного образования детей через муниципальный социальный зака</t>
  </si>
  <si>
    <r>
      <t>Реализация мероприятий по модернизации системы дошкольного образования</t>
    </r>
    <r>
      <rPr>
        <sz val="12"/>
        <color rgb="FF00B0F0"/>
        <rFont val="Times New Roman"/>
        <family val="1"/>
        <charset val="204"/>
      </rPr>
      <t xml:space="preserve"> </t>
    </r>
  </si>
  <si>
    <t xml:space="preserve">Организация и проведение учебных сборов  юношей 10-х классов. </t>
  </si>
  <si>
    <t>Акарицидная обработка территорий оздровительных лагерей с дневным пребыванием детей</t>
  </si>
  <si>
    <t>к постановлению от ……. 2023 года №…….</t>
  </si>
  <si>
    <t>Создание безопасных условий по подвозу обучающихся к месту учебы и обратно, оснащение образовательных организаций школьными автобусами, соответствующими современным требованиям</t>
  </si>
  <si>
    <t>100% обеспечение своевременными  выплатами социальных гарантий, мер социальной поддержки и компенсационных расходов работникам образовательных организаций.</t>
  </si>
  <si>
    <t>1) 100 % детей в возрасте до3-лет охвачено услугами дошкольного образования;                                                                                                                       2) 100% граждан положительно оценивших качество услуг психолого- педагогической , методической и консультативной помощи, от общего числа обратившихся за получением услуги НП "Поддержка семей, имеющих детей";                                                                                           3) 100% выполнение  уровня средней заработной платы педагогов дошкольного</t>
  </si>
  <si>
    <t>100% обеспечение классных руководителей ежемесячным денежным вознаграждением за классное руководство в  государственных и муниципальных общеобразовательных организаций</t>
  </si>
  <si>
    <t xml:space="preserve"> - 10 общеобразовательных организаций, обновивших материально-техническую базу для реализации основных и дополнительных общеобразовательных программ центров «Точка роста» НП «Современная школа»;
- 1850 обучающихся занятых в центрах «Точка роста» (Точки роста) НП «Успех каждого ребенка»;</t>
  </si>
  <si>
    <t xml:space="preserve">- Повышение до 98%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учреждений;                                                                                            -  - 100% освоения обучающимися основной общеобразовательной программы по ее завершении;
- 100% обучающихся на уровне среднего общего образования обучаются по углубленным программам
- 100% выполнение показателя средней  заработной   платы педагогов  школ в соответствии с соглашением Министерства образования и науки Архангельской области;
- показатель удовлетворенности участников образовательных отношений качеством образовательных услуг  к концу программы не ниже 3,6;
- 100% выпускников, освоивших образовательные программы основного общего и успешно прошедших государственную итоговую аттестацию по образовательным программам основного общего образования и получивших аттестат об основном общем образовании;
- 100% выпускников, освоивших образовательные программы среднего общего и успешно прошедших государственную итоговую аттестацию по образовательным программам основного общего образования и получивших аттестат о среднем общем образовании;
- 100% детей с ограниченными возможностями здоровья в возрасте от 7 до 18 лет, обучающихся по программам общего образования ( в любой форме), от общей численности детей с ограниченными возможностями здоровья в возрасте от 7 до 18 лет;
- 100% пунктов проведения ГИА в форме ЕГЭ, оснащенных для применения технологий по печати и сканированию экзаменационных материалов в ППЭ, от общего числа ППЭ;
- 85% детей обучающихся в школе, получающих горячее питание                                                                                                                                                                            </t>
  </si>
  <si>
    <t>- подготовка юношей к службе в вооруженных силах РФ;
 - закрепление теоретических знаний и приобретение практических навыков, необходимых для дальнейшего прохождения  военной службы;
- воспитание у юношей патриотизма и готовности к защите Родины.</t>
  </si>
  <si>
    <t xml:space="preserve">80% детей, охваченных образовательными программами дополнительного образования различной направленности </t>
  </si>
  <si>
    <t>- 40% детей, охваченных технической деятельностью;</t>
  </si>
  <si>
    <t>- 5% детей, охваченных естественно-научной деятельностью;</t>
  </si>
  <si>
    <t xml:space="preserve">- 60%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 в рамках реализации профориентационного минимума (обучающиеся  8-11 классов). 
- 30% обучающихся  охваченных в технозонах «ДАТА –парка» НП "Успех каждого ребенка";
- 60% обучающихся по программам общего образования, дополнительного образования для детей, для которых формируется цифровой образовательный профиль и индивидуальный план  обучения с использованием федеральной информационно-сервисной платформой цифровой образовательной среды. НП «Цифровая образовательная среда».
- 100% выполнение показателя средней  заработной   платы педагогов дополнительного образования в соответствии с соглашением Министерства образования и науки Архангельской области.
</t>
  </si>
  <si>
    <t xml:space="preserve">Снижение до 20% муниципальных  образовательных учреждений, здания которых находятся в аварийном состоянии или требуют капитального ремонта, в общем числе муниципальных образовательных учреждений 
</t>
  </si>
  <si>
    <t>- снижение до 20% муниципальных образовательных учреждений, здания которых находятся в аварийном состоянии или требуют капитального ремонта, в общем числе муниципальных образовательных учреждений;                                                                                                   - 10 спортивных залов с обновленной материально-технической  базой  для занятий физической культурой и спортом. НП «Успех каждого ребенка».</t>
  </si>
  <si>
    <t>100% муниципальных  образовательных учреждений, в которых установлены  системы видеонаблюдения</t>
  </si>
  <si>
    <t>- 100% муниципальных  образовательных учреждений, в которых установлена пожарная сигнализация;N199</t>
  </si>
  <si>
    <t>- 100% транспортных средств, осуществляющих подвоз детей к месту учебы и обратно, срок эксплуатации которых не превышает 10 лет</t>
  </si>
  <si>
    <t>3 % несовершеннолетних  охвачены трудоустройством в т.ч  несовершеннолетних попавших в ТЖС;</t>
  </si>
  <si>
    <t>65% детей охвачены организованным оздоровлением.</t>
  </si>
  <si>
    <t>?????</t>
  </si>
  <si>
    <t xml:space="preserve">Подпрограмма 5 "Создание условий для реализации программы" </t>
  </si>
  <si>
    <t xml:space="preserve">Подпрограмма 4 "Создание условий для развития одаренных детей" </t>
  </si>
  <si>
    <t xml:space="preserve">Подпрограмма 3 "Отдых  детей  в  каникулярный  период" </t>
  </si>
  <si>
    <t xml:space="preserve">Подпрограмма 2 "Создание безопасной инфраструктуры образовательных организаций" </t>
  </si>
  <si>
    <t xml:space="preserve">Подпрограмма 1 "Развитие  общего и дополнительного образования Устьянского муниципального окргуа" </t>
  </si>
  <si>
    <t>Участие во всероссийской олимпиаде школьников:
Школьный этап – 60%      Муниципальный этап – 35%
Региональный этап – 6%       Заключительный этап -0,06%</t>
  </si>
  <si>
    <t>80% детей охваченных программами дополнительного образования, в том числе с помощью дистанционных технологий</t>
  </si>
  <si>
    <t xml:space="preserve">Спортивные соревнования и др.(спартакиада, районные меропр.) </t>
  </si>
  <si>
    <t>65% детей, охваченных образовательными программами дополнительного образования физкультурно-оздоровительной и спортивной направленности</t>
  </si>
  <si>
    <t>8% стали участниками   районного праздника  «Юные дарования Устьи»;</t>
  </si>
  <si>
    <t>100% обеспечение подвоза обучающихся на олимпиады, конкурсы, мероприятия и др.</t>
  </si>
  <si>
    <t>100% территорий оздровительных лагерей с дневным пребыванием детей проведена акарицидная обработка</t>
  </si>
  <si>
    <t>-в 11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</t>
  </si>
  <si>
    <t>обустройство и модернизация 3 спортивных плоскостных сооружений</t>
  </si>
  <si>
    <t>МБОУ КИЗ.СОШ; МБОУ ОСШ №1; МБОУ УЛ.СОШ</t>
  </si>
  <si>
    <t>МБОУ КИЗ.СОШ ф-л ЛОЙГ.СОШ; МБОУ ОСШ №1</t>
  </si>
  <si>
    <t xml:space="preserve">- Увеличение доли образовательных организаций, внедряющих инновационные методы и приёмы воспитания (от общего количества образовательных организаций) до 60%;
- Увеличение количества педагогов, принявших участие в конкурсах профессионального мастерства муниципального уровня </t>
  </si>
  <si>
    <t>Создание условий для выявления и обучения детей с ограниченными возможностями здоровья, обеспечение деятельности ПМПК</t>
  </si>
  <si>
    <t xml:space="preserve">?????? Обновлена материально-техническая база дошкольных образовательных организаций </t>
  </si>
  <si>
    <t xml:space="preserve">Обновлена материально-техническая база  стационарных  оздоровительных лагерей
</t>
  </si>
  <si>
    <t xml:space="preserve"> - 25% детей в возрасте от 5 до 18 лет, имеющих право на получение дополнительного образования в рамках системы персонифицированного финансирования в рамках НП «Успех каждого ребенка»;</t>
  </si>
  <si>
    <t xml:space="preserve">Подпрограмма 1 "Развитие дошкольного,  общего и дополнительного образования Устьянского муниципального окргуа" </t>
  </si>
  <si>
    <t>1) 100 % детей в возрасте до 3-лет охвачено услугами дошкольного образования;                                                                                                                       2) 100% граждан положительно оценивших качество услуг психолого- педагогической , методической и консультативной помощи, от общего числа обратившихся за получением услуги НП "Поддержка семей, имеющих детей";                                                                                           3) 100% выполнение  уровня средней заработной платы педагогов дошкольного</t>
  </si>
  <si>
    <t>в 100% территорий оздоровительных лагерей с дневным пребыванием детей проведена акарицидная обработка</t>
  </si>
  <si>
    <t xml:space="preserve"> 100% муниципальных  образовательных учреждений, в которых установлена пожарная сигнализация;</t>
  </si>
  <si>
    <t xml:space="preserve"> 100% транспортных средств, осуществляющих подвоз детей к месту учебы и обратно, срок эксплуатации которых не превышает 10 лет</t>
  </si>
  <si>
    <t xml:space="preserve">Обновление материально-техническая базы дошкольных образовательных организаций </t>
  </si>
  <si>
    <t xml:space="preserve">- 80% детей, охваченных образовательными программами дополнительного образования различной направленности в рамках НП «Успех каждого ребенка»                                                                                                                               - 60%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 в рамках реализации профориентационного минимума (обучающиеся  8-11 классов). 
- 30% обучающихся  охваченных в технозонах «ДАТА –парка» НП "Успех каждого ребенка";
- 60% обучающихся по программам общего образования, дополнительного образования для детей, для которых формируется цифровой образовательный профиль и индивидуальный план  обучения с использованием федеральной информационно-сервисной платформой цифровой образовательной среды. НП «Цифровая образовательная среда».
- 100% выполнение показателя средней  заработной   платы педагогов дополнительного образования в соответствии с соглашением Министерства образования и науки Архангельской области.
</t>
  </si>
  <si>
    <t xml:space="preserve">Обновление материально-технической базы  стационарных  оздоровительных лагерей
</t>
  </si>
  <si>
    <t>Развитие Общероссийской общественно-государственной детско-юношеской организации Российское движение детей и молодёжи «Движение Первых»:</t>
  </si>
  <si>
    <t xml:space="preserve">- Создано муниципальное отделение – 1 ед.
 - Созданы первичные отделения – 18 ед. </t>
  </si>
  <si>
    <t>Привлечение студентов для дальнейшей работы в образовательных учреждениях, расположенных на территории Устьянского муниципального округа - 2 педагога в год</t>
  </si>
  <si>
    <t xml:space="preserve">Участие во Всероссийской олимпиаде школьников (региональный этап, муниципальный этап ) </t>
  </si>
  <si>
    <t>к постановлению от 10 ноября 2023 года №…….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</si>
</sst>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0"/>
      <name val="Arial"/>
    </font>
    <font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9"/>
      <color theme="0" tint="-0.1499984740745262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2" borderId="2" xfId="0" applyNumberFormat="1" applyFont="1" applyFill="1" applyBorder="1"/>
    <xf numFmtId="164" fontId="3" fillId="2" borderId="0" xfId="0" applyNumberFormat="1" applyFont="1" applyFill="1"/>
    <xf numFmtId="164" fontId="15" fillId="2" borderId="0" xfId="0" applyNumberFormat="1" applyFont="1" applyFill="1"/>
    <xf numFmtId="4" fontId="15" fillId="2" borderId="2" xfId="0" applyNumberFormat="1" applyFont="1" applyFill="1" applyBorder="1"/>
    <xf numFmtId="0" fontId="15" fillId="2" borderId="0" xfId="0" applyFont="1" applyFill="1"/>
    <xf numFmtId="0" fontId="3" fillId="2" borderId="2" xfId="0" applyFont="1" applyFill="1" applyBorder="1"/>
    <xf numFmtId="0" fontId="3" fillId="0" borderId="1" xfId="0" applyFont="1" applyBorder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0" xfId="0" applyFont="1" applyFill="1"/>
    <xf numFmtId="0" fontId="12" fillId="0" borderId="0" xfId="0" applyFont="1" applyAlignment="1">
      <alignment vertical="center"/>
    </xf>
    <xf numFmtId="4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0" xfId="0" applyFont="1" applyAlignment="1">
      <alignment horizontal="right" vertical="center" indent="1"/>
    </xf>
    <xf numFmtId="0" fontId="12" fillId="0" borderId="0" xfId="0" applyFont="1" applyAlignment="1">
      <alignment horizontal="left" vertical="center" indent="1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" fontId="12" fillId="2" borderId="0" xfId="0" applyNumberFormat="1" applyFont="1" applyFill="1"/>
    <xf numFmtId="0" fontId="14" fillId="2" borderId="0" xfId="1" applyFont="1" applyFill="1"/>
    <xf numFmtId="4" fontId="14" fillId="2" borderId="0" xfId="1" applyNumberFormat="1" applyFont="1" applyFill="1"/>
    <xf numFmtId="4" fontId="16" fillId="2" borderId="0" xfId="0" applyNumberFormat="1" applyFont="1" applyFill="1"/>
    <xf numFmtId="0" fontId="3" fillId="3" borderId="1" xfId="0" applyFont="1" applyFill="1" applyBorder="1"/>
    <xf numFmtId="4" fontId="12" fillId="3" borderId="1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4" fontId="12" fillId="4" borderId="1" xfId="0" applyNumberFormat="1" applyFont="1" applyFill="1" applyBorder="1"/>
    <xf numFmtId="4" fontId="12" fillId="4" borderId="1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4" fontId="8" fillId="2" borderId="0" xfId="0" applyNumberFormat="1" applyFont="1" applyFill="1"/>
    <xf numFmtId="0" fontId="3" fillId="5" borderId="1" xfId="0" applyFont="1" applyFill="1" applyBorder="1"/>
    <xf numFmtId="4" fontId="12" fillId="5" borderId="1" xfId="0" applyNumberFormat="1" applyFont="1" applyFill="1" applyBorder="1"/>
    <xf numFmtId="4" fontId="17" fillId="2" borderId="0" xfId="0" applyNumberFormat="1" applyFont="1" applyFill="1"/>
    <xf numFmtId="4" fontId="12" fillId="0" borderId="1" xfId="0" applyNumberFormat="1" applyFont="1" applyFill="1" applyBorder="1"/>
    <xf numFmtId="0" fontId="3" fillId="0" borderId="1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 inden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left" vertical="center" wrapText="1" indent="1"/>
    </xf>
    <xf numFmtId="49" fontId="10" fillId="0" borderId="4" xfId="0" applyNumberFormat="1" applyFont="1" applyFill="1" applyBorder="1" applyAlignment="1">
      <alignment horizontal="left" vertical="center" wrapText="1" indent="1"/>
    </xf>
    <xf numFmtId="49" fontId="10" fillId="0" borderId="3" xfId="0" applyNumberFormat="1" applyFont="1" applyFill="1" applyBorder="1" applyAlignment="1">
      <alignment horizontal="left" vertical="center" wrapText="1" indent="1"/>
    </xf>
    <xf numFmtId="49" fontId="10" fillId="0" borderId="5" xfId="0" applyNumberFormat="1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indent="1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 indent="1"/>
    </xf>
    <xf numFmtId="49" fontId="3" fillId="0" borderId="3" xfId="0" applyNumberFormat="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2" borderId="3" xfId="0" applyNumberFormat="1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49" fontId="8" fillId="2" borderId="4" xfId="0" applyNumberFormat="1" applyFont="1" applyFill="1" applyBorder="1" applyAlignment="1">
      <alignment horizontal="left" vertical="center" wrapText="1" indent="1"/>
    </xf>
    <xf numFmtId="49" fontId="8" fillId="2" borderId="3" xfId="0" applyNumberFormat="1" applyFont="1" applyFill="1" applyBorder="1" applyAlignment="1">
      <alignment horizontal="left" vertical="center" wrapText="1" indent="1"/>
    </xf>
    <xf numFmtId="49" fontId="8" fillId="2" borderId="5" xfId="0" applyNumberFormat="1" applyFont="1" applyFill="1" applyBorder="1" applyAlignment="1">
      <alignment horizontal="left" vertical="center" wrapText="1" indent="1"/>
    </xf>
    <xf numFmtId="0" fontId="12" fillId="4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3" fillId="2" borderId="5" xfId="0" applyNumberFormat="1" applyFont="1" applyFill="1" applyBorder="1" applyAlignment="1">
      <alignment horizontal="left" vertical="center" wrapText="1" indent="1"/>
    </xf>
    <xf numFmtId="0" fontId="3" fillId="0" borderId="4" xfId="0" applyNumberFormat="1" applyFont="1" applyFill="1" applyBorder="1" applyAlignment="1">
      <alignment horizontal="left" vertical="center" wrapText="1" indent="1"/>
    </xf>
    <xf numFmtId="0" fontId="3" fillId="0" borderId="3" xfId="0" applyNumberFormat="1" applyFont="1" applyFill="1" applyBorder="1" applyAlignment="1">
      <alignment horizontal="left" vertical="center" wrapText="1" indent="1"/>
    </xf>
    <xf numFmtId="0" fontId="3" fillId="0" borderId="5" xfId="0" applyNumberFormat="1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" fontId="3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3" xfId="0" applyFont="1" applyFill="1" applyBorder="1" applyAlignment="1">
      <alignment horizontal="left" vertical="center" wrapText="1" inden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 indent="1"/>
    </xf>
    <xf numFmtId="0" fontId="12" fillId="2" borderId="5" xfId="0" applyFont="1" applyFill="1" applyBorder="1" applyAlignment="1">
      <alignment horizontal="left" vertical="center" wrapText="1" inden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4" fontId="13" fillId="3" borderId="4" xfId="0" applyNumberFormat="1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mashovaaln\&#1087;&#1072;&#1087;&#1082;&#1072;%20&#1086;&#1073;&#1084;&#1077;&#1085;&#1072;\&#1055;&#1088;&#1086;&#1077;&#1082;&#1090;%202024\&#1050;&#1086;&#1087;&#1080;&#1103;%20&#1055;&#1088;&#1086;&#1077;&#1082;&#1090;%20&#1087;&#1086;%20&#1096;&#1082;&#1086;&#1083;&#1072;&#1084;%202024-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esktop\15-10-2021_&#1086;&#1090;&#1095;&#1105;&#1090;%20&#1079;&#1072;%209%20&#1084;&#1077;&#1089;&#1103;&#1094;&#1077;&#1074;\&#1050;&#1086;&#1087;&#1080;&#1103;%20&#1054;&#1090;&#1095;&#1077;&#1090;%20&#1086;%20&#1093;&#1086;&#1076;&#1077;%20&#1088;&#1077;&#1072;&#1083;&#1080;&#1079;&#1072;&#1094;&#1080;&#1080;%20&#1084;&#1091;&#1085;&#1080;&#1094;&#1080;&#1087;&#1072;&#1083;&#1100;&#1085;&#1086;&#1081;%20&#1087;&#1088;&#1086;&#1075;&#1088;&#1072;&#1084;&#1084;&#1099;%20&#1079;&#1072;%209%20&#1084;&#1077;&#1089;&#1103;&#1094;&#1077;&#1074;%202020(&#1040;&#1074;&#1090;&#1086;&#1084;&#1072;&#1090;&#1080;&#1095;&#1077;&#1089;&#1082;&#1080;&#1042;&#1086;&#1089;&#1089;&#1090;&#1072;&#1085;&#1086;&#1074;&#1083;&#1077;&#1085;&#108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41;&#1102;&#1076;&#1078;&#1077;&#1090;%202024\&#1055;&#1088;&#1086;&#1077;&#1082;&#1090;\&#1044;&#1083;&#1103;%20&#1088;&#1072;&#1079;&#1073;&#1080;&#1074;&#1082;&#1080;%20&#1082;%20&#1087;&#1088;&#1086;&#1077;&#1082;&#1090;&#1091;%20&#1073;&#1102;&#1076;&#1078;&#1077;&#1090;&#1072;%20&#1085;&#1072;%202024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41;&#1102;&#1076;&#1078;&#1077;&#1090;%202024\&#1089;&#1091;&#1073;&#1074;&#1077;&#1085;&#1094;&#1080;&#1103;%202024-2025-2026\&#1075;&#1086;&#1088;&#1103;&#1095;&#1077;&#1077;%20&#1087;&#1080;&#1090;&#1072;&#1085;&#1080;&#1077;%20&#1085;&#1072;&#1095;&#1072;&#1083;&#1082;&#1072;\316-06-&#1056;&#1072;&#1089;&#1095;&#1077;&#1090;%20&#1089;&#1091;&#1073;&#1089;&#1080;&#1076;&#1080;&#1081;%20&#1085;&#1072;%20&#1075;&#1086;&#1088;&#1103;&#1095;&#1077;&#1077;%20&#1087;&#1080;&#1090;&#1072;&#1085;&#1080;&#1077;%20-%203%20&#1074;&#1082;&#1083;&#1072;&#1076;&#1082;&#108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3%20&#1075;&#1086;&#1076;\9.%20&#1057;&#1077;&#1085;&#1090;&#1103;&#1073;&#1088;&#1100;&#1089;&#1082;&#1072;&#1103;%20&#1089;&#1077;&#1089;&#1089;&#1080;&#1103;\&#1055;&#1088;&#1080;&#1083;&#1086;&#1078;&#1077;&#1085;&#1080;&#1077;%204%20&#1055;&#1077;&#1088;&#1077;&#1095;&#1077;&#1085;&#1100;%20&#1084;&#1077;&#1088;&#1086;&#1087;&#1088;&#1080;&#1103;&#1090;&#1080;&#1081;%20&#1085;&#1072;%2001.09%20&#1087;&#1086;&#1089;&#1090;...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\&#1055;&#1088;&#1086;&#1075;&#1088;&#1072;&#1084;&#1084;&#1072;%20&#1088;&#1072;&#1079;&#1074;&#1080;&#1090;&#1080;&#1103;%20&#1086;&#1073;&#1088;&#1072;&#1079;&#1086;&#1074;&#1072;&#1085;&#1080;&#1103;\&#1053;&#1086;&#1074;&#1072;&#1103;%20&#1087;&#1088;&#1086;&#1075;&#1088;&#1072;&#1084;&#1084;&#1072;\2023%20&#1075;&#1086;&#1076;\11.%20&#1082;%20&#1087;&#1088;&#1086;&#1077;&#1082;&#1090;&#1091;%20&#1073;&#1102;&#1076;&#1078;&#1077;&#1090;&#1072;\&#1042;&#1077;&#1076;&#1086;&#1084;&#1089;&#1090;&#1074;&#1077;&#1085;&#1085;&#1072;&#1103;%20&#1089;&#1090;&#1088;&#1091;&#1082;&#1090;&#1091;&#1088;&#1072;%20&#1055;&#1056;&#1054;&#1045;&#1050;&#1058;%20&#1085;&#1072;%20&#1079;&#1072;&#1084;&#1077;&#1085;&#109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mashovaaln\&#1087;&#1072;&#1087;&#1082;&#1072;%20&#1086;&#1073;&#1084;&#1077;&#1085;&#1072;\&#1055;&#1088;&#1086;&#1077;&#1082;&#1090;%202024\&#1040;&#1087;&#1087;&#1072;&#1088;&#1072;&#1090;\&#1055;&#1088;&#1086;&#1077;&#1082;&#1090;%20&#1072;&#1087;&#1087;&#1072;&#1088;&#1072;&#1090;%20&#1085;&#1072;%202024-25-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ст.бюджет 2024"/>
      <sheetName val="мест.бюджет 2025"/>
      <sheetName val="мест.бюджет 2026"/>
      <sheetName val="Иные цели 2024"/>
      <sheetName val="Иные цели 2025"/>
      <sheetName val="Иные цели 2026"/>
    </sheetNames>
    <sheetDataSet>
      <sheetData sheetId="0">
        <row r="19">
          <cell r="BK19">
            <v>132174367.51877213</v>
          </cell>
          <cell r="BL19">
            <v>175533068.49123266</v>
          </cell>
          <cell r="BM19">
            <v>21190103.972075999</v>
          </cell>
          <cell r="BN19">
            <v>3954682.5900000003</v>
          </cell>
        </row>
      </sheetData>
      <sheetData sheetId="1">
        <row r="19">
          <cell r="BK19">
            <v>136327398.66883639</v>
          </cell>
          <cell r="BL19">
            <v>180732672.7066817</v>
          </cell>
          <cell r="BM19">
            <v>21881655.334411997</v>
          </cell>
          <cell r="BN19">
            <v>4095845.2923999997</v>
          </cell>
        </row>
      </sheetData>
      <sheetData sheetId="2">
        <row r="19">
          <cell r="BK19">
            <v>140690167.1742287</v>
          </cell>
          <cell r="BL19">
            <v>186101196.89106926</v>
          </cell>
          <cell r="BM19">
            <v>22567936.604825437</v>
          </cell>
          <cell r="BN19">
            <v>4234928.0072960006</v>
          </cell>
        </row>
      </sheetData>
      <sheetData sheetId="3">
        <row r="9">
          <cell r="S9">
            <v>350000</v>
          </cell>
        </row>
        <row r="12">
          <cell r="S12">
            <v>10000000</v>
          </cell>
        </row>
        <row r="16">
          <cell r="S16">
            <v>2000000</v>
          </cell>
        </row>
        <row r="17">
          <cell r="B17">
            <v>105000</v>
          </cell>
          <cell r="C17">
            <v>48275.89666666666</v>
          </cell>
          <cell r="D17">
            <v>546935</v>
          </cell>
          <cell r="E17">
            <v>402480</v>
          </cell>
          <cell r="F17">
            <v>66310</v>
          </cell>
          <cell r="G17">
            <v>1479681</v>
          </cell>
          <cell r="H17">
            <v>2084297</v>
          </cell>
          <cell r="I17">
            <v>82000</v>
          </cell>
          <cell r="K17">
            <v>560000</v>
          </cell>
          <cell r="L17">
            <v>360000</v>
          </cell>
          <cell r="N17">
            <v>1000000</v>
          </cell>
          <cell r="O17">
            <v>110000</v>
          </cell>
          <cell r="P17">
            <v>100000</v>
          </cell>
          <cell r="W17">
            <v>540034.21400000004</v>
          </cell>
          <cell r="Z17">
            <v>1277707.284</v>
          </cell>
          <cell r="AB17">
            <v>893788</v>
          </cell>
          <cell r="AC17">
            <v>18433.040825488402</v>
          </cell>
          <cell r="AF17">
            <v>3754049</v>
          </cell>
          <cell r="AG17">
            <v>2870289.3024000004</v>
          </cell>
          <cell r="AI17">
            <v>600000</v>
          </cell>
          <cell r="AJ17">
            <v>111863</v>
          </cell>
          <cell r="AK17">
            <v>185245</v>
          </cell>
          <cell r="AL17">
            <v>24765</v>
          </cell>
          <cell r="AM17">
            <v>100000</v>
          </cell>
          <cell r="AP17">
            <v>2800000</v>
          </cell>
          <cell r="AQ17">
            <v>100000</v>
          </cell>
        </row>
      </sheetData>
      <sheetData sheetId="4">
        <row r="17">
          <cell r="C17">
            <v>62069.009999999995</v>
          </cell>
          <cell r="D17">
            <v>550855</v>
          </cell>
          <cell r="E17">
            <v>402480</v>
          </cell>
          <cell r="F17">
            <v>66980</v>
          </cell>
          <cell r="G17">
            <v>1415507</v>
          </cell>
          <cell r="H17">
            <v>2075303</v>
          </cell>
          <cell r="I17">
            <v>73000</v>
          </cell>
          <cell r="K17">
            <v>560000</v>
          </cell>
          <cell r="L17">
            <v>360000</v>
          </cell>
          <cell r="O17">
            <v>30000</v>
          </cell>
          <cell r="R17">
            <v>2000000</v>
          </cell>
          <cell r="S17">
            <v>4000000</v>
          </cell>
          <cell r="W17">
            <v>540034.21400000004</v>
          </cell>
          <cell r="Z17">
            <v>1328815.5753600001</v>
          </cell>
          <cell r="AB17">
            <v>893788</v>
          </cell>
          <cell r="AC17">
            <v>19170.362458507938</v>
          </cell>
          <cell r="AF17">
            <v>3904210.9600000004</v>
          </cell>
          <cell r="AG17">
            <v>2985100.8744959994</v>
          </cell>
          <cell r="AI17">
            <v>300000</v>
          </cell>
          <cell r="AP17">
            <v>2800000</v>
          </cell>
        </row>
      </sheetData>
      <sheetData sheetId="5">
        <row r="17">
          <cell r="C17">
            <v>124138.01999999999</v>
          </cell>
          <cell r="D17">
            <v>554803.09547752468</v>
          </cell>
          <cell r="E17">
            <v>402480</v>
          </cell>
          <cell r="F17">
            <v>66980</v>
          </cell>
          <cell r="G17">
            <v>1470902</v>
          </cell>
          <cell r="H17">
            <v>1980578</v>
          </cell>
          <cell r="I17">
            <v>82000</v>
          </cell>
          <cell r="K17">
            <v>560000</v>
          </cell>
          <cell r="L17">
            <v>360000</v>
          </cell>
          <cell r="R17">
            <v>2000000</v>
          </cell>
          <cell r="W17">
            <v>540034.21400000004</v>
          </cell>
          <cell r="Z17">
            <v>1381968.1983744001</v>
          </cell>
          <cell r="AB17">
            <v>893788</v>
          </cell>
          <cell r="AC17">
            <v>19937.17695684826</v>
          </cell>
          <cell r="AF17">
            <v>4060379.3984000003</v>
          </cell>
          <cell r="AG17">
            <v>3104504.9094758406</v>
          </cell>
          <cell r="AI17">
            <v>0</v>
          </cell>
          <cell r="AP17">
            <v>2800000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мес 2021"/>
    </sheetNames>
    <sheetDataSet>
      <sheetData sheetId="0">
        <row r="25">
          <cell r="H25">
            <v>8816768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9">
          <cell r="H29">
            <v>1068.627060887997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2025"/>
      <sheetName val="2026"/>
    </sheetNames>
    <sheetDataSet>
      <sheetData sheetId="0">
        <row r="24">
          <cell r="K24">
            <v>17150900</v>
          </cell>
          <cell r="L24">
            <v>1688306.51</v>
          </cell>
          <cell r="V24">
            <v>18858.068955723273</v>
          </cell>
        </row>
      </sheetData>
      <sheetData sheetId="1">
        <row r="24">
          <cell r="K24">
            <v>17113700</v>
          </cell>
          <cell r="L24">
            <v>1800061.38</v>
          </cell>
          <cell r="V24">
            <v>18932.69847256086</v>
          </cell>
        </row>
      </sheetData>
      <sheetData sheetId="2">
        <row r="24">
          <cell r="K24">
            <v>16481400</v>
          </cell>
          <cell r="L24">
            <v>2228060.15</v>
          </cell>
          <cell r="V24">
            <v>18728.192689313884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онч.2022 и бюджет 2023-25"/>
      <sheetName val="на 01.03."/>
      <sheetName val="на 01.04"/>
      <sheetName val="на 01.06"/>
      <sheetName val="на 01.08"/>
      <sheetName val="на 01.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35">
          <cell r="K235">
            <v>24068</v>
          </cell>
        </row>
        <row r="239">
          <cell r="K239">
            <v>295784.03999999998</v>
          </cell>
        </row>
        <row r="247">
          <cell r="K247">
            <v>180147.96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4 "/>
      <sheetName val="прил5."/>
      <sheetName val="прил 6"/>
      <sheetName val="Лист1"/>
    </sheetNames>
    <sheetDataSet>
      <sheetData sheetId="0" refreshError="1"/>
      <sheetData sheetId="1">
        <row r="3396">
          <cell r="G3396">
            <v>1282951811.46</v>
          </cell>
          <cell r="H3396">
            <v>1333653550.4200001</v>
          </cell>
          <cell r="I3396">
            <v>1336045884.8299999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арат1 20.09"/>
      <sheetName val="СТР 2"/>
      <sheetName val="Пенсии 20.09"/>
      <sheetName val="Гранты 20.09"/>
      <sheetName val="Прест пед 20.09"/>
      <sheetName val="Кадр потен 20.09"/>
    </sheetNames>
    <sheetDataSet>
      <sheetData sheetId="0">
        <row r="40">
          <cell r="BG40">
            <v>20240168.850000001</v>
          </cell>
          <cell r="CM40">
            <v>20977806.259999998</v>
          </cell>
          <cell r="DS40">
            <v>21800209.350000001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318"/>
  <sheetViews>
    <sheetView tabSelected="1" view="pageBreakPreview" zoomScale="80" zoomScaleNormal="100" zoomScaleSheetLayoutView="80" workbookViewId="0">
      <pane xSplit="7" ySplit="8" topLeftCell="H270" activePane="bottomRight" state="frozen"/>
      <selection pane="topRight" activeCell="G1" sqref="G1"/>
      <selection pane="bottomLeft" activeCell="A8" sqref="A8"/>
      <selection pane="bottomRight" activeCell="J250" sqref="J250"/>
    </sheetView>
  </sheetViews>
  <sheetFormatPr defaultRowHeight="16.5" outlineLevelRow="1" outlineLevelCol="1" x14ac:dyDescent="0.25"/>
  <cols>
    <col min="1" max="1" width="8" style="2" customWidth="1"/>
    <col min="2" max="2" width="52.42578125" style="14" customWidth="1"/>
    <col min="3" max="3" width="14.28515625" style="13" customWidth="1" outlineLevel="1"/>
    <col min="4" max="4" width="18.7109375" style="2" customWidth="1" outlineLevel="1"/>
    <col min="5" max="5" width="10.85546875" style="2" customWidth="1" outlineLevel="1"/>
    <col min="6" max="6" width="26.85546875" style="2" customWidth="1"/>
    <col min="7" max="11" width="19.42578125" style="17" customWidth="1"/>
    <col min="12" max="12" width="21.28515625" style="17" customWidth="1"/>
    <col min="13" max="13" width="17.5703125" style="17" hidden="1" customWidth="1" outlineLevel="1"/>
    <col min="14" max="14" width="82.85546875" style="27" customWidth="1" collapsed="1"/>
    <col min="15" max="15" width="20.7109375" style="2" customWidth="1"/>
    <col min="16" max="16" width="17.140625" style="2" hidden="1" customWidth="1"/>
    <col min="17" max="17" width="13" style="2" hidden="1" customWidth="1"/>
    <col min="18" max="18" width="11.7109375" style="2" hidden="1" customWidth="1"/>
    <col min="19" max="23" width="9.140625" style="2" hidden="1" customWidth="1"/>
    <col min="24" max="25" width="9.140625" style="2"/>
    <col min="26" max="26" width="11.7109375" style="2" bestFit="1" customWidth="1"/>
    <col min="27" max="16384" width="9.140625" style="2"/>
  </cols>
  <sheetData>
    <row r="1" spans="1:17" x14ac:dyDescent="0.25">
      <c r="A1" s="1"/>
      <c r="K1" s="193" t="s">
        <v>115</v>
      </c>
      <c r="L1" s="193"/>
      <c r="M1" s="193"/>
      <c r="N1" s="193"/>
      <c r="O1" s="3"/>
      <c r="P1" s="3"/>
      <c r="Q1" s="3"/>
    </row>
    <row r="2" spans="1:17" x14ac:dyDescent="0.25">
      <c r="A2" s="1"/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8"/>
      <c r="M2" s="18"/>
      <c r="N2" s="24" t="s">
        <v>189</v>
      </c>
      <c r="O2" s="3"/>
    </row>
    <row r="3" spans="1:17" x14ac:dyDescent="0.25">
      <c r="A3" s="1"/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"/>
      <c r="M3" s="19"/>
      <c r="N3" s="24" t="s">
        <v>118</v>
      </c>
    </row>
    <row r="4" spans="1:17" ht="15.75" customHeight="1" x14ac:dyDescent="0.25">
      <c r="A4" s="1"/>
      <c r="B4" s="194" t="s">
        <v>117</v>
      </c>
      <c r="C4" s="194"/>
      <c r="D4" s="194"/>
      <c r="E4" s="194"/>
      <c r="F4" s="194"/>
      <c r="G4" s="194"/>
      <c r="H4" s="194"/>
      <c r="I4" s="194"/>
      <c r="J4" s="194"/>
      <c r="K4" s="194"/>
      <c r="L4" s="20"/>
      <c r="M4" s="20"/>
      <c r="N4" s="25"/>
    </row>
    <row r="5" spans="1:17" x14ac:dyDescent="0.25">
      <c r="A5" s="1"/>
      <c r="H5" s="33">
        <f t="shared" ref="H5:M5" si="0">H20+H40+H44+H48+H52+H96+H104+H116</f>
        <v>780010300</v>
      </c>
      <c r="I5" s="33">
        <f t="shared" si="0"/>
        <v>813691700</v>
      </c>
      <c r="J5" s="33">
        <f t="shared" si="0"/>
        <v>820055300</v>
      </c>
      <c r="K5" s="33">
        <f t="shared" si="0"/>
        <v>0</v>
      </c>
      <c r="L5" s="33">
        <f t="shared" si="0"/>
        <v>0</v>
      </c>
      <c r="M5" s="33">
        <f t="shared" si="0"/>
        <v>0</v>
      </c>
      <c r="N5" s="58" t="s">
        <v>101</v>
      </c>
    </row>
    <row r="6" spans="1:17" x14ac:dyDescent="0.25">
      <c r="A6" s="1"/>
      <c r="H6" s="33">
        <f>H28+H88+H124-1068.63</f>
        <v>56017990.277060889</v>
      </c>
      <c r="I6" s="33">
        <f>I28+I88+I124</f>
        <v>59023646.920000002</v>
      </c>
      <c r="J6" s="33">
        <f>J28+J88+J124</f>
        <v>59023620.75</v>
      </c>
      <c r="K6" s="33">
        <f>K28+K88+K124</f>
        <v>0</v>
      </c>
      <c r="L6" s="33">
        <f>L28+L88+L124</f>
        <v>0</v>
      </c>
      <c r="M6" s="46">
        <f>M28+M88+M124</f>
        <v>0</v>
      </c>
      <c r="N6" s="58" t="s">
        <v>102</v>
      </c>
    </row>
    <row r="7" spans="1:17" s="28" customFormat="1" ht="21.75" customHeight="1" x14ac:dyDescent="0.25">
      <c r="A7" s="195" t="s">
        <v>2</v>
      </c>
      <c r="B7" s="195" t="s">
        <v>3</v>
      </c>
      <c r="C7" s="195" t="s">
        <v>4</v>
      </c>
      <c r="D7" s="195" t="s">
        <v>5</v>
      </c>
      <c r="E7" s="195" t="s">
        <v>6</v>
      </c>
      <c r="F7" s="195" t="s">
        <v>7</v>
      </c>
      <c r="G7" s="197" t="s">
        <v>8</v>
      </c>
      <c r="H7" s="198"/>
      <c r="I7" s="198"/>
      <c r="J7" s="198"/>
      <c r="K7" s="198"/>
      <c r="L7" s="198"/>
      <c r="M7" s="199"/>
      <c r="N7" s="195" t="s">
        <v>9</v>
      </c>
    </row>
    <row r="8" spans="1:17" s="28" customFormat="1" ht="21.75" customHeight="1" x14ac:dyDescent="0.25">
      <c r="A8" s="196"/>
      <c r="B8" s="196"/>
      <c r="C8" s="196"/>
      <c r="D8" s="196"/>
      <c r="E8" s="196"/>
      <c r="F8" s="196"/>
      <c r="G8" s="16" t="s">
        <v>10</v>
      </c>
      <c r="H8" s="15">
        <v>2024</v>
      </c>
      <c r="I8" s="29">
        <v>2025</v>
      </c>
      <c r="J8" s="15">
        <v>2026</v>
      </c>
      <c r="K8" s="15">
        <v>2027</v>
      </c>
      <c r="L8" s="15">
        <v>2028</v>
      </c>
      <c r="M8" s="15"/>
      <c r="N8" s="196"/>
    </row>
    <row r="9" spans="1:17" s="13" customFormat="1" ht="21.75" customHeight="1" x14ac:dyDescent="0.25">
      <c r="A9" s="4">
        <v>1</v>
      </c>
      <c r="B9" s="5">
        <v>2</v>
      </c>
      <c r="C9" s="5">
        <v>3</v>
      </c>
      <c r="D9" s="5"/>
      <c r="E9" s="5">
        <v>4</v>
      </c>
      <c r="F9" s="5">
        <v>5</v>
      </c>
      <c r="G9" s="21">
        <v>6</v>
      </c>
      <c r="H9" s="21">
        <v>9</v>
      </c>
      <c r="I9" s="21">
        <v>10</v>
      </c>
      <c r="J9" s="21">
        <v>10</v>
      </c>
      <c r="K9" s="21">
        <v>9</v>
      </c>
      <c r="L9" s="21">
        <v>10</v>
      </c>
      <c r="M9" s="21">
        <v>10</v>
      </c>
      <c r="N9" s="26">
        <v>11</v>
      </c>
    </row>
    <row r="10" spans="1:17" ht="24" customHeight="1" x14ac:dyDescent="0.25">
      <c r="A10" s="121"/>
      <c r="B10" s="200" t="s">
        <v>177</v>
      </c>
      <c r="C10" s="127" t="s">
        <v>11</v>
      </c>
      <c r="D10" s="158" t="s">
        <v>12</v>
      </c>
      <c r="E10" s="127" t="s">
        <v>127</v>
      </c>
      <c r="F10" s="34" t="s">
        <v>14</v>
      </c>
      <c r="G10" s="35">
        <f>G11+G12+G13</f>
        <v>4611557923.8143721</v>
      </c>
      <c r="H10" s="35">
        <f t="shared" ref="H10:M10" si="1">H11+H12+H13</f>
        <v>1240462431.4460166</v>
      </c>
      <c r="I10" s="35">
        <f t="shared" si="1"/>
        <v>1286146400.4483285</v>
      </c>
      <c r="J10" s="35">
        <f t="shared" si="1"/>
        <v>1304344809.6889396</v>
      </c>
      <c r="K10" s="35">
        <f t="shared" si="1"/>
        <v>382750326.47038954</v>
      </c>
      <c r="L10" s="35">
        <f>L11+L12+L13</f>
        <v>397853955.7606976</v>
      </c>
      <c r="M10" s="35">
        <f t="shared" si="1"/>
        <v>0</v>
      </c>
      <c r="N10" s="203"/>
      <c r="O10" s="3"/>
    </row>
    <row r="11" spans="1:17" ht="24" customHeight="1" x14ac:dyDescent="0.25">
      <c r="A11" s="122"/>
      <c r="B11" s="201"/>
      <c r="C11" s="128"/>
      <c r="D11" s="163"/>
      <c r="E11" s="128"/>
      <c r="F11" s="34" t="s">
        <v>116</v>
      </c>
      <c r="G11" s="35">
        <f>H11+I11+J11+K11+L11</f>
        <v>1852721497.897311</v>
      </c>
      <c r="H11" s="36">
        <f t="shared" ref="H11:M13" si="2">H15+H35+H99+H127</f>
        <v>347817539.87895566</v>
      </c>
      <c r="I11" s="36">
        <f t="shared" si="2"/>
        <v>356072069.78832859</v>
      </c>
      <c r="J11" s="36">
        <f t="shared" si="2"/>
        <v>368227605.99893957</v>
      </c>
      <c r="K11" s="36">
        <f t="shared" si="2"/>
        <v>382750326.47038954</v>
      </c>
      <c r="L11" s="36">
        <f t="shared" si="2"/>
        <v>397853955.7606976</v>
      </c>
      <c r="M11" s="36">
        <f t="shared" si="2"/>
        <v>0</v>
      </c>
      <c r="N11" s="204"/>
      <c r="O11" s="3"/>
    </row>
    <row r="12" spans="1:17" ht="24" customHeight="1" x14ac:dyDescent="0.25">
      <c r="A12" s="122"/>
      <c r="B12" s="201"/>
      <c r="C12" s="128"/>
      <c r="D12" s="163"/>
      <c r="E12" s="128"/>
      <c r="F12" s="34" t="s">
        <v>16</v>
      </c>
      <c r="G12" s="35">
        <f t="shared" ref="G12:G13" si="3">H12+I12+J12+K12+L12</f>
        <v>2618388005.9170609</v>
      </c>
      <c r="H12" s="36">
        <f t="shared" si="2"/>
        <v>845719376.56706083</v>
      </c>
      <c r="I12" s="36">
        <f t="shared" si="2"/>
        <v>882933600.65999997</v>
      </c>
      <c r="J12" s="36">
        <f t="shared" si="2"/>
        <v>889735028.69000006</v>
      </c>
      <c r="K12" s="36">
        <f t="shared" si="2"/>
        <v>0</v>
      </c>
      <c r="L12" s="36">
        <f t="shared" si="2"/>
        <v>0</v>
      </c>
      <c r="M12" s="36">
        <f t="shared" si="2"/>
        <v>0</v>
      </c>
      <c r="N12" s="204"/>
      <c r="O12" s="3"/>
    </row>
    <row r="13" spans="1:17" ht="24" customHeight="1" x14ac:dyDescent="0.25">
      <c r="A13" s="123"/>
      <c r="B13" s="202"/>
      <c r="C13" s="129"/>
      <c r="D13" s="164"/>
      <c r="E13" s="129"/>
      <c r="F13" s="34" t="s">
        <v>17</v>
      </c>
      <c r="G13" s="35">
        <f t="shared" si="3"/>
        <v>140448420</v>
      </c>
      <c r="H13" s="36">
        <f t="shared" si="2"/>
        <v>46925515</v>
      </c>
      <c r="I13" s="36">
        <f t="shared" si="2"/>
        <v>47140730</v>
      </c>
      <c r="J13" s="36">
        <f t="shared" si="2"/>
        <v>46382175</v>
      </c>
      <c r="K13" s="36">
        <f t="shared" si="2"/>
        <v>0</v>
      </c>
      <c r="L13" s="36">
        <f t="shared" si="2"/>
        <v>0</v>
      </c>
      <c r="M13" s="36">
        <f t="shared" si="2"/>
        <v>0</v>
      </c>
      <c r="N13" s="205"/>
      <c r="O13" s="3"/>
    </row>
    <row r="14" spans="1:17" ht="21.75" customHeight="1" x14ac:dyDescent="0.25">
      <c r="A14" s="206"/>
      <c r="B14" s="208" t="s">
        <v>19</v>
      </c>
      <c r="C14" s="177" t="s">
        <v>11</v>
      </c>
      <c r="D14" s="180" t="s">
        <v>12</v>
      </c>
      <c r="E14" s="177" t="s">
        <v>127</v>
      </c>
      <c r="F14" s="37" t="s">
        <v>14</v>
      </c>
      <c r="G14" s="38">
        <f t="shared" ref="G14:M14" si="4">G15+G16+G17</f>
        <v>1535531787.1037922</v>
      </c>
      <c r="H14" s="38">
        <f t="shared" si="4"/>
        <v>400880132.14999998</v>
      </c>
      <c r="I14" s="38">
        <f t="shared" si="4"/>
        <v>411810399.93000001</v>
      </c>
      <c r="J14" s="38">
        <f t="shared" si="4"/>
        <v>418840818.37</v>
      </c>
      <c r="K14" s="38">
        <f t="shared" si="4"/>
        <v>149048663.10480002</v>
      </c>
      <c r="L14" s="38">
        <f>L15+L16+L17</f>
        <v>154951773.54899201</v>
      </c>
      <c r="M14" s="38">
        <f t="shared" si="4"/>
        <v>0</v>
      </c>
      <c r="N14" s="65"/>
      <c r="O14" s="3"/>
    </row>
    <row r="15" spans="1:17" ht="21.75" customHeight="1" x14ac:dyDescent="0.25">
      <c r="A15" s="207"/>
      <c r="B15" s="209"/>
      <c r="C15" s="178"/>
      <c r="D15" s="181"/>
      <c r="E15" s="178"/>
      <c r="F15" s="37" t="s">
        <v>116</v>
      </c>
      <c r="G15" s="38">
        <f t="shared" ref="G15:G17" si="5">H15+I15+J15+K15+L15</f>
        <v>717240245.7037921</v>
      </c>
      <c r="H15" s="39">
        <f t="shared" ref="H15:M17" si="6">H19+H23+H27+H31</f>
        <v>132007770.75</v>
      </c>
      <c r="I15" s="39">
        <f t="shared" si="6"/>
        <v>137859442.93000001</v>
      </c>
      <c r="J15" s="39">
        <f>J19+J23+J27+J31</f>
        <v>143372595.37</v>
      </c>
      <c r="K15" s="39">
        <f t="shared" si="6"/>
        <v>149048663.10480002</v>
      </c>
      <c r="L15" s="39">
        <f>L19+L23+L27+L31</f>
        <v>154951773.54899201</v>
      </c>
      <c r="M15" s="39">
        <f t="shared" si="6"/>
        <v>0</v>
      </c>
      <c r="N15" s="66"/>
      <c r="O15" s="3"/>
    </row>
    <row r="16" spans="1:17" ht="21.75" customHeight="1" x14ac:dyDescent="0.25">
      <c r="A16" s="207"/>
      <c r="B16" s="209"/>
      <c r="C16" s="178"/>
      <c r="D16" s="181"/>
      <c r="E16" s="178"/>
      <c r="F16" s="37" t="s">
        <v>16</v>
      </c>
      <c r="G16" s="38">
        <f t="shared" si="5"/>
        <v>818291541.39999998</v>
      </c>
      <c r="H16" s="39">
        <f t="shared" si="6"/>
        <v>268872361.39999998</v>
      </c>
      <c r="I16" s="39">
        <f t="shared" si="6"/>
        <v>273950957</v>
      </c>
      <c r="J16" s="39">
        <f>J20+J24+J28+J32</f>
        <v>275468223</v>
      </c>
      <c r="K16" s="39">
        <f t="shared" si="6"/>
        <v>0</v>
      </c>
      <c r="L16" s="39">
        <f>L20+L24+L28+L32</f>
        <v>0</v>
      </c>
      <c r="M16" s="39">
        <f t="shared" si="6"/>
        <v>0</v>
      </c>
      <c r="N16" s="66"/>
      <c r="O16" s="3"/>
    </row>
    <row r="17" spans="1:18" ht="21.75" customHeight="1" x14ac:dyDescent="0.25">
      <c r="A17" s="207"/>
      <c r="B17" s="209"/>
      <c r="C17" s="178"/>
      <c r="D17" s="182"/>
      <c r="E17" s="178"/>
      <c r="F17" s="37" t="s">
        <v>17</v>
      </c>
      <c r="G17" s="38">
        <f t="shared" si="5"/>
        <v>0</v>
      </c>
      <c r="H17" s="39">
        <f t="shared" si="6"/>
        <v>0</v>
      </c>
      <c r="I17" s="39">
        <f t="shared" si="6"/>
        <v>0</v>
      </c>
      <c r="J17" s="39">
        <f t="shared" si="6"/>
        <v>0</v>
      </c>
      <c r="K17" s="39">
        <f t="shared" si="6"/>
        <v>0</v>
      </c>
      <c r="L17" s="39">
        <f>L21+L25+L29+L33</f>
        <v>0</v>
      </c>
      <c r="M17" s="39">
        <f t="shared" si="6"/>
        <v>0</v>
      </c>
      <c r="N17" s="67"/>
      <c r="O17" s="3"/>
    </row>
    <row r="18" spans="1:18" ht="21.75" customHeight="1" x14ac:dyDescent="0.25">
      <c r="A18" s="210" t="s">
        <v>18</v>
      </c>
      <c r="B18" s="185" t="s">
        <v>20</v>
      </c>
      <c r="C18" s="136" t="s">
        <v>11</v>
      </c>
      <c r="D18" s="149" t="s">
        <v>12</v>
      </c>
      <c r="E18" s="136" t="s">
        <v>127</v>
      </c>
      <c r="F18" s="12" t="s">
        <v>14</v>
      </c>
      <c r="G18" s="22">
        <f t="shared" ref="G18:M18" si="7">G19+G20+G21</f>
        <v>1448856625.1937921</v>
      </c>
      <c r="H18" s="22">
        <f t="shared" si="7"/>
        <v>374305140.24000001</v>
      </c>
      <c r="I18" s="22">
        <f t="shared" si="7"/>
        <v>383258744.93000001</v>
      </c>
      <c r="J18" s="47">
        <f t="shared" si="7"/>
        <v>390234107.37</v>
      </c>
      <c r="K18" s="22">
        <f t="shared" si="7"/>
        <v>147577761.10480002</v>
      </c>
      <c r="L18" s="22">
        <f>L19+L20+L21</f>
        <v>153480871.54899201</v>
      </c>
      <c r="M18" s="22">
        <f t="shared" si="7"/>
        <v>0</v>
      </c>
      <c r="N18" s="62" t="s">
        <v>178</v>
      </c>
      <c r="O18" s="3"/>
    </row>
    <row r="19" spans="1:18" ht="21.75" customHeight="1" x14ac:dyDescent="0.25">
      <c r="A19" s="131"/>
      <c r="B19" s="186"/>
      <c r="C19" s="137"/>
      <c r="D19" s="150"/>
      <c r="E19" s="137"/>
      <c r="F19" s="12" t="s">
        <v>116</v>
      </c>
      <c r="G19" s="22">
        <f t="shared" ref="G19:G21" si="8">H19+I19+J19+K19+L19</f>
        <v>710600354.1937921</v>
      </c>
      <c r="H19" s="22">
        <v>131196092.23999999</v>
      </c>
      <c r="I19" s="22">
        <v>136443935.93000001</v>
      </c>
      <c r="J19" s="47">
        <v>141901693.37</v>
      </c>
      <c r="K19" s="22">
        <f>J19*1.04</f>
        <v>147577761.10480002</v>
      </c>
      <c r="L19" s="22">
        <f>K19*1.04</f>
        <v>153480871.54899201</v>
      </c>
      <c r="M19" s="22"/>
      <c r="N19" s="63"/>
      <c r="O19" s="3"/>
    </row>
    <row r="20" spans="1:18" ht="21.75" customHeight="1" x14ac:dyDescent="0.25">
      <c r="A20" s="131"/>
      <c r="B20" s="186"/>
      <c r="C20" s="137"/>
      <c r="D20" s="150"/>
      <c r="E20" s="137"/>
      <c r="F20" s="12" t="s">
        <v>16</v>
      </c>
      <c r="G20" s="22">
        <f t="shared" si="8"/>
        <v>738256271</v>
      </c>
      <c r="H20" s="22">
        <v>243109048</v>
      </c>
      <c r="I20" s="22">
        <v>246814809</v>
      </c>
      <c r="J20" s="47">
        <v>248332414</v>
      </c>
      <c r="K20" s="22"/>
      <c r="L20" s="22"/>
      <c r="M20" s="22"/>
      <c r="N20" s="63"/>
      <c r="O20" s="3"/>
    </row>
    <row r="21" spans="1:18" ht="54.75" customHeight="1" x14ac:dyDescent="0.25">
      <c r="A21" s="131"/>
      <c r="B21" s="186"/>
      <c r="C21" s="137"/>
      <c r="D21" s="151"/>
      <c r="E21" s="137"/>
      <c r="F21" s="12" t="s">
        <v>17</v>
      </c>
      <c r="G21" s="22">
        <f t="shared" si="8"/>
        <v>0</v>
      </c>
      <c r="H21" s="22"/>
      <c r="I21" s="22"/>
      <c r="J21" s="47"/>
      <c r="K21" s="22"/>
      <c r="L21" s="22"/>
      <c r="M21" s="22"/>
      <c r="N21" s="64"/>
      <c r="O21" s="3"/>
    </row>
    <row r="22" spans="1:18" ht="21.75" customHeight="1" x14ac:dyDescent="0.25">
      <c r="A22" s="130" t="s">
        <v>112</v>
      </c>
      <c r="B22" s="185" t="s">
        <v>21</v>
      </c>
      <c r="C22" s="136" t="s">
        <v>11</v>
      </c>
      <c r="D22" s="149" t="s">
        <v>12</v>
      </c>
      <c r="E22" s="136" t="s">
        <v>127</v>
      </c>
      <c r="F22" s="12" t="s">
        <v>14</v>
      </c>
      <c r="G22" s="22">
        <f t="shared" ref="G22:M22" si="9">G23+G24+G25</f>
        <v>6639891.5099999998</v>
      </c>
      <c r="H22" s="22">
        <f t="shared" si="9"/>
        <v>811678.51</v>
      </c>
      <c r="I22" s="22">
        <f t="shared" si="9"/>
        <v>1415507</v>
      </c>
      <c r="J22" s="47">
        <f t="shared" si="9"/>
        <v>1470902</v>
      </c>
      <c r="K22" s="22">
        <f t="shared" si="9"/>
        <v>1470902</v>
      </c>
      <c r="L22" s="22">
        <f>L23+L24+L25</f>
        <v>1470902</v>
      </c>
      <c r="M22" s="22">
        <f t="shared" si="9"/>
        <v>0</v>
      </c>
      <c r="N22" s="62" t="s">
        <v>138</v>
      </c>
      <c r="O22" s="3"/>
    </row>
    <row r="23" spans="1:18" ht="21.75" customHeight="1" x14ac:dyDescent="0.25">
      <c r="A23" s="131"/>
      <c r="B23" s="186"/>
      <c r="C23" s="137"/>
      <c r="D23" s="150"/>
      <c r="E23" s="137"/>
      <c r="F23" s="12" t="s">
        <v>116</v>
      </c>
      <c r="G23" s="22">
        <f t="shared" ref="G23:G25" si="10">H23+I23+J23+K23+L23</f>
        <v>6639891.5099999998</v>
      </c>
      <c r="H23" s="22">
        <v>811678.51</v>
      </c>
      <c r="I23" s="22">
        <f>'[1]Иные цели 2025'!$G$17</f>
        <v>1415507</v>
      </c>
      <c r="J23" s="47">
        <f>'[1]Иные цели 2026'!$G$17</f>
        <v>1470902</v>
      </c>
      <c r="K23" s="22">
        <f>J23</f>
        <v>1470902</v>
      </c>
      <c r="L23" s="22">
        <f>K23</f>
        <v>1470902</v>
      </c>
      <c r="M23" s="22"/>
      <c r="N23" s="63"/>
      <c r="O23" s="3"/>
      <c r="R23" s="3"/>
    </row>
    <row r="24" spans="1:18" ht="21.75" customHeight="1" x14ac:dyDescent="0.25">
      <c r="A24" s="131"/>
      <c r="B24" s="186"/>
      <c r="C24" s="137"/>
      <c r="D24" s="150"/>
      <c r="E24" s="137"/>
      <c r="F24" s="12" t="s">
        <v>16</v>
      </c>
      <c r="G24" s="22">
        <f t="shared" si="10"/>
        <v>0</v>
      </c>
      <c r="H24" s="22"/>
      <c r="I24" s="22"/>
      <c r="J24" s="47"/>
      <c r="K24" s="22"/>
      <c r="L24" s="22"/>
      <c r="M24" s="22"/>
      <c r="N24" s="63"/>
      <c r="O24" s="3"/>
    </row>
    <row r="25" spans="1:18" ht="21.75" customHeight="1" x14ac:dyDescent="0.25">
      <c r="A25" s="132"/>
      <c r="B25" s="187"/>
      <c r="C25" s="137"/>
      <c r="D25" s="151"/>
      <c r="E25" s="138"/>
      <c r="F25" s="12" t="s">
        <v>17</v>
      </c>
      <c r="G25" s="22">
        <f t="shared" si="10"/>
        <v>0</v>
      </c>
      <c r="H25" s="22"/>
      <c r="I25" s="22"/>
      <c r="J25" s="47"/>
      <c r="K25" s="22"/>
      <c r="L25" s="22"/>
      <c r="M25" s="22"/>
      <c r="N25" s="64"/>
      <c r="O25" s="3"/>
    </row>
    <row r="26" spans="1:18" ht="21.75" customHeight="1" x14ac:dyDescent="0.25">
      <c r="A26" s="130" t="s">
        <v>123</v>
      </c>
      <c r="B26" s="185" t="s">
        <v>22</v>
      </c>
      <c r="C26" s="136" t="s">
        <v>11</v>
      </c>
      <c r="D26" s="149" t="s">
        <v>12</v>
      </c>
      <c r="E26" s="136" t="s">
        <v>127</v>
      </c>
      <c r="F26" s="12" t="s">
        <v>14</v>
      </c>
      <c r="G26" s="22">
        <f t="shared" ref="G26:M26" si="11">G27+G28+G29</f>
        <v>55954505</v>
      </c>
      <c r="H26" s="22">
        <f t="shared" si="11"/>
        <v>18007378</v>
      </c>
      <c r="I26" s="22">
        <f t="shared" si="11"/>
        <v>18973568</v>
      </c>
      <c r="J26" s="47">
        <f t="shared" si="11"/>
        <v>18973559</v>
      </c>
      <c r="K26" s="22">
        <f t="shared" si="11"/>
        <v>0</v>
      </c>
      <c r="L26" s="22">
        <f>L27+L28+L29</f>
        <v>0</v>
      </c>
      <c r="M26" s="22">
        <f t="shared" si="11"/>
        <v>0</v>
      </c>
      <c r="N26" s="62" t="s">
        <v>138</v>
      </c>
      <c r="O26" s="3"/>
    </row>
    <row r="27" spans="1:18" ht="21.75" customHeight="1" x14ac:dyDescent="0.25">
      <c r="A27" s="131"/>
      <c r="B27" s="186"/>
      <c r="C27" s="137"/>
      <c r="D27" s="150"/>
      <c r="E27" s="137"/>
      <c r="F27" s="12" t="s">
        <v>116</v>
      </c>
      <c r="G27" s="22">
        <f t="shared" ref="G27:G29" si="12">H27+I27+J27+K27+L27</f>
        <v>0</v>
      </c>
      <c r="H27" s="22"/>
      <c r="I27" s="22"/>
      <c r="J27" s="47"/>
      <c r="K27" s="22"/>
      <c r="L27" s="22"/>
      <c r="M27" s="22"/>
      <c r="N27" s="63"/>
      <c r="O27" s="3"/>
    </row>
    <row r="28" spans="1:18" ht="21.75" customHeight="1" x14ac:dyDescent="0.25">
      <c r="A28" s="131"/>
      <c r="B28" s="186"/>
      <c r="C28" s="137"/>
      <c r="D28" s="150"/>
      <c r="E28" s="137"/>
      <c r="F28" s="12" t="s">
        <v>16</v>
      </c>
      <c r="G28" s="22">
        <f t="shared" si="12"/>
        <v>55954505</v>
      </c>
      <c r="H28" s="22">
        <v>18007378</v>
      </c>
      <c r="I28" s="22">
        <v>18973568</v>
      </c>
      <c r="J28" s="47">
        <v>18973559</v>
      </c>
      <c r="K28" s="22"/>
      <c r="L28" s="22"/>
      <c r="M28" s="22"/>
      <c r="N28" s="63"/>
      <c r="O28" s="3"/>
    </row>
    <row r="29" spans="1:18" ht="21.75" customHeight="1" x14ac:dyDescent="0.25">
      <c r="A29" s="132"/>
      <c r="B29" s="187"/>
      <c r="C29" s="137"/>
      <c r="D29" s="151"/>
      <c r="E29" s="138"/>
      <c r="F29" s="12" t="s">
        <v>17</v>
      </c>
      <c r="G29" s="22">
        <f t="shared" si="12"/>
        <v>0</v>
      </c>
      <c r="H29" s="22"/>
      <c r="I29" s="22"/>
      <c r="J29" s="47"/>
      <c r="K29" s="22"/>
      <c r="L29" s="22"/>
      <c r="M29" s="22"/>
      <c r="N29" s="64"/>
      <c r="P29" s="3"/>
    </row>
    <row r="30" spans="1:18" ht="21.75" customHeight="1" x14ac:dyDescent="0.25">
      <c r="A30" s="130" t="s">
        <v>124</v>
      </c>
      <c r="B30" s="185" t="s">
        <v>23</v>
      </c>
      <c r="C30" s="136" t="s">
        <v>11</v>
      </c>
      <c r="D30" s="149" t="s">
        <v>12</v>
      </c>
      <c r="E30" s="136" t="s">
        <v>127</v>
      </c>
      <c r="F30" s="12" t="s">
        <v>14</v>
      </c>
      <c r="G30" s="22">
        <f t="shared" ref="G30:M30" si="13">G31+G32+G33</f>
        <v>24080765.399999999</v>
      </c>
      <c r="H30" s="22">
        <f t="shared" si="13"/>
        <v>7755935.4000000004</v>
      </c>
      <c r="I30" s="22">
        <f t="shared" si="13"/>
        <v>8162580</v>
      </c>
      <c r="J30" s="47">
        <f t="shared" si="13"/>
        <v>8162250</v>
      </c>
      <c r="K30" s="22">
        <f t="shared" si="13"/>
        <v>0</v>
      </c>
      <c r="L30" s="22">
        <f>L31+L32+L33</f>
        <v>0</v>
      </c>
      <c r="M30" s="22">
        <f t="shared" si="13"/>
        <v>0</v>
      </c>
      <c r="N30" s="62" t="s">
        <v>138</v>
      </c>
      <c r="O30" s="3"/>
    </row>
    <row r="31" spans="1:18" ht="21.75" customHeight="1" x14ac:dyDescent="0.25">
      <c r="A31" s="131"/>
      <c r="B31" s="186"/>
      <c r="C31" s="137"/>
      <c r="D31" s="150"/>
      <c r="E31" s="137"/>
      <c r="F31" s="12" t="s">
        <v>116</v>
      </c>
      <c r="G31" s="22">
        <f t="shared" ref="G31:G37" si="14">H31+I31+J31+K31+L31</f>
        <v>0</v>
      </c>
      <c r="H31" s="22"/>
      <c r="I31" s="22"/>
      <c r="J31" s="47"/>
      <c r="K31" s="22"/>
      <c r="L31" s="22"/>
      <c r="M31" s="22"/>
      <c r="N31" s="63"/>
    </row>
    <row r="32" spans="1:18" ht="21.75" customHeight="1" x14ac:dyDescent="0.25">
      <c r="A32" s="131"/>
      <c r="B32" s="186"/>
      <c r="C32" s="137"/>
      <c r="D32" s="150"/>
      <c r="E32" s="137"/>
      <c r="F32" s="12" t="s">
        <v>16</v>
      </c>
      <c r="G32" s="22">
        <f t="shared" si="14"/>
        <v>24080765.399999999</v>
      </c>
      <c r="H32" s="22">
        <v>7755935.4000000004</v>
      </c>
      <c r="I32" s="22">
        <v>8162580</v>
      </c>
      <c r="J32" s="47">
        <v>8162250</v>
      </c>
      <c r="K32" s="22"/>
      <c r="L32" s="22"/>
      <c r="M32" s="22"/>
      <c r="N32" s="63"/>
    </row>
    <row r="33" spans="1:41" ht="21.75" customHeight="1" x14ac:dyDescent="0.25">
      <c r="A33" s="132"/>
      <c r="B33" s="187"/>
      <c r="C33" s="137"/>
      <c r="D33" s="151"/>
      <c r="E33" s="138"/>
      <c r="F33" s="12" t="s">
        <v>17</v>
      </c>
      <c r="G33" s="22">
        <f t="shared" si="14"/>
        <v>0</v>
      </c>
      <c r="H33" s="22"/>
      <c r="I33" s="22"/>
      <c r="J33" s="47"/>
      <c r="K33" s="22"/>
      <c r="L33" s="22"/>
      <c r="M33" s="22"/>
      <c r="N33" s="64"/>
      <c r="P33" s="3"/>
    </row>
    <row r="34" spans="1:41" ht="21.75" customHeight="1" x14ac:dyDescent="0.25">
      <c r="A34" s="171"/>
      <c r="B34" s="174" t="s">
        <v>25</v>
      </c>
      <c r="C34" s="177" t="s">
        <v>11</v>
      </c>
      <c r="D34" s="180" t="s">
        <v>26</v>
      </c>
      <c r="E34" s="177" t="s">
        <v>127</v>
      </c>
      <c r="F34" s="37" t="s">
        <v>14</v>
      </c>
      <c r="G34" s="38">
        <f>G35+G36+G37</f>
        <v>2599295254.6644344</v>
      </c>
      <c r="H34" s="38">
        <f t="shared" ref="H34:M34" si="15">H35+H36+H37</f>
        <v>699217022.41706085</v>
      </c>
      <c r="I34" s="38">
        <f t="shared" si="15"/>
        <v>732394158.72535992</v>
      </c>
      <c r="J34" s="38">
        <f t="shared" si="15"/>
        <v>743550614.44837439</v>
      </c>
      <c r="K34" s="38">
        <f t="shared" si="15"/>
        <v>207953493.58550939</v>
      </c>
      <c r="L34" s="38">
        <f>L35+L36+L37</f>
        <v>216179965.48812976</v>
      </c>
      <c r="M34" s="38">
        <f t="shared" si="15"/>
        <v>0</v>
      </c>
      <c r="N34" s="65"/>
    </row>
    <row r="35" spans="1:41" ht="21.75" customHeight="1" x14ac:dyDescent="0.25">
      <c r="A35" s="172"/>
      <c r="B35" s="175"/>
      <c r="C35" s="178"/>
      <c r="D35" s="181"/>
      <c r="E35" s="178"/>
      <c r="F35" s="37" t="s">
        <v>116</v>
      </c>
      <c r="G35" s="38">
        <f t="shared" si="14"/>
        <v>1000874889.0373735</v>
      </c>
      <c r="H35" s="38">
        <f>H39+H43+H47+H51+H83+H87+H91+H71+H75+H79+H55+H59+H63+H67</f>
        <v>184239189.78999999</v>
      </c>
      <c r="I35" s="38">
        <f t="shared" ref="I35:L35" si="16">I39+I43+I47+I51+I83+I87+I91+I71+I75+I79+I55+I59+I63+I67</f>
        <v>192458815.72535998</v>
      </c>
      <c r="J35" s="38">
        <f t="shared" si="16"/>
        <v>200043424.44837439</v>
      </c>
      <c r="K35" s="38">
        <f t="shared" si="16"/>
        <v>207953493.58550939</v>
      </c>
      <c r="L35" s="38">
        <f t="shared" si="16"/>
        <v>216179965.48812976</v>
      </c>
      <c r="M35" s="38">
        <f>M39+M43+M47+M51+M83+M87+M91+M71+M75+M79+M55+M59+M63+M67</f>
        <v>0</v>
      </c>
      <c r="N35" s="66"/>
      <c r="AO35" s="3">
        <f>SUM('проект 2024-2026'!$G$34:$AN$93)</f>
        <v>20803178805.31546</v>
      </c>
    </row>
    <row r="36" spans="1:41" ht="21.75" customHeight="1" x14ac:dyDescent="0.25">
      <c r="A36" s="172"/>
      <c r="B36" s="175"/>
      <c r="C36" s="178"/>
      <c r="D36" s="181"/>
      <c r="E36" s="178"/>
      <c r="F36" s="37" t="s">
        <v>16</v>
      </c>
      <c r="G36" s="38">
        <f t="shared" si="14"/>
        <v>1508717945.6270609</v>
      </c>
      <c r="H36" s="38">
        <f t="shared" ref="H36:L37" si="17">H40+H44+H48+H52+H84+H88+H92+H72+H76+H80+H56+H60+H64+H68</f>
        <v>485203217.62706089</v>
      </c>
      <c r="I36" s="38">
        <f t="shared" si="17"/>
        <v>509908313</v>
      </c>
      <c r="J36" s="38">
        <f t="shared" si="17"/>
        <v>513606415</v>
      </c>
      <c r="K36" s="38">
        <f t="shared" si="17"/>
        <v>0</v>
      </c>
      <c r="L36" s="38">
        <f t="shared" si="17"/>
        <v>0</v>
      </c>
      <c r="M36" s="38">
        <f>M40+M44+M48+M52+M84+M88+M92+M72+M76+M80+M56+M60+M64+M68</f>
        <v>0</v>
      </c>
      <c r="N36" s="66"/>
      <c r="AO36" s="3">
        <f>SUM('проект 2024-2026'!$G$34:$AN$93)</f>
        <v>20803178805.31546</v>
      </c>
    </row>
    <row r="37" spans="1:41" ht="21.75" customHeight="1" x14ac:dyDescent="0.25">
      <c r="A37" s="173"/>
      <c r="B37" s="176"/>
      <c r="C37" s="179"/>
      <c r="D37" s="182"/>
      <c r="E37" s="179"/>
      <c r="F37" s="37" t="s">
        <v>17</v>
      </c>
      <c r="G37" s="38">
        <f t="shared" si="14"/>
        <v>89702420</v>
      </c>
      <c r="H37" s="38">
        <f t="shared" si="17"/>
        <v>29774615</v>
      </c>
      <c r="I37" s="38">
        <f t="shared" si="17"/>
        <v>30027030</v>
      </c>
      <c r="J37" s="38">
        <f t="shared" si="17"/>
        <v>29900775</v>
      </c>
      <c r="K37" s="38">
        <f t="shared" si="17"/>
        <v>0</v>
      </c>
      <c r="L37" s="38">
        <f t="shared" si="17"/>
        <v>0</v>
      </c>
      <c r="M37" s="38">
        <f>M41+M45+M49+M53+M85+M89+M93+M73+M77+M81+M57+M61+M65+M69</f>
        <v>0</v>
      </c>
      <c r="N37" s="67"/>
      <c r="AO37" s="3">
        <f>SUM('проект 2024-2026'!$G$34:$AN$93)</f>
        <v>20803178805.31546</v>
      </c>
    </row>
    <row r="38" spans="1:41" ht="21.75" hidden="1" customHeight="1" outlineLevel="1" x14ac:dyDescent="0.25">
      <c r="A38" s="130" t="s">
        <v>27</v>
      </c>
      <c r="B38" s="133" t="s">
        <v>28</v>
      </c>
      <c r="C38" s="136" t="s">
        <v>11</v>
      </c>
      <c r="D38" s="149" t="s">
        <v>26</v>
      </c>
      <c r="E38" s="136" t="s">
        <v>127</v>
      </c>
      <c r="F38" s="12" t="s">
        <v>14</v>
      </c>
      <c r="G38" s="22">
        <f t="shared" ref="G38:M38" si="18">G39+G40+G41</f>
        <v>0</v>
      </c>
      <c r="H38" s="22">
        <f t="shared" si="18"/>
        <v>0</v>
      </c>
      <c r="I38" s="22">
        <f t="shared" si="18"/>
        <v>0</v>
      </c>
      <c r="J38" s="47">
        <f t="shared" si="18"/>
        <v>0</v>
      </c>
      <c r="K38" s="22">
        <f t="shared" si="18"/>
        <v>0</v>
      </c>
      <c r="L38" s="22">
        <f>L39+L40+L41</f>
        <v>0</v>
      </c>
      <c r="M38" s="22">
        <f t="shared" si="18"/>
        <v>0</v>
      </c>
      <c r="N38" s="60"/>
      <c r="AO38" s="3">
        <f>SUM('проект 2024-2026'!$G$34:$AN$93)</f>
        <v>20803178805.31546</v>
      </c>
    </row>
    <row r="39" spans="1:41" ht="21.75" hidden="1" customHeight="1" outlineLevel="1" x14ac:dyDescent="0.25">
      <c r="A39" s="131"/>
      <c r="B39" s="134"/>
      <c r="C39" s="137"/>
      <c r="D39" s="150"/>
      <c r="E39" s="137"/>
      <c r="F39" s="12" t="s">
        <v>116</v>
      </c>
      <c r="G39" s="22">
        <f>H39+I39+J39+K39+M39</f>
        <v>0</v>
      </c>
      <c r="H39" s="22">
        <v>0</v>
      </c>
      <c r="I39" s="22">
        <v>0</v>
      </c>
      <c r="J39" s="47">
        <v>0</v>
      </c>
      <c r="K39" s="22">
        <v>0</v>
      </c>
      <c r="L39" s="22">
        <v>0</v>
      </c>
      <c r="M39" s="22">
        <v>0</v>
      </c>
      <c r="N39" s="60"/>
      <c r="AO39" s="3">
        <f>SUM(AO35:AO38)</f>
        <v>83212715221.261841</v>
      </c>
    </row>
    <row r="40" spans="1:41" ht="21.75" hidden="1" customHeight="1" outlineLevel="1" x14ac:dyDescent="0.25">
      <c r="A40" s="131"/>
      <c r="B40" s="134"/>
      <c r="C40" s="137"/>
      <c r="D40" s="150"/>
      <c r="E40" s="137"/>
      <c r="F40" s="12" t="s">
        <v>16</v>
      </c>
      <c r="G40" s="22">
        <f>H40+I40+J40+K40+M40</f>
        <v>0</v>
      </c>
      <c r="H40" s="22"/>
      <c r="I40" s="22"/>
      <c r="J40" s="47"/>
      <c r="K40" s="22"/>
      <c r="L40" s="22"/>
      <c r="M40" s="22"/>
      <c r="N40" s="60"/>
    </row>
    <row r="41" spans="1:41" ht="21.75" hidden="1" customHeight="1" outlineLevel="1" x14ac:dyDescent="0.25">
      <c r="A41" s="132"/>
      <c r="B41" s="135"/>
      <c r="C41" s="137"/>
      <c r="D41" s="151"/>
      <c r="E41" s="138"/>
      <c r="F41" s="12" t="s">
        <v>17</v>
      </c>
      <c r="G41" s="22">
        <f>H41+I41+J41+K41+M41</f>
        <v>0</v>
      </c>
      <c r="H41" s="22">
        <v>0</v>
      </c>
      <c r="I41" s="22">
        <v>0</v>
      </c>
      <c r="J41" s="47">
        <v>0</v>
      </c>
      <c r="K41" s="22">
        <v>0</v>
      </c>
      <c r="L41" s="22">
        <v>0</v>
      </c>
      <c r="M41" s="22">
        <v>0</v>
      </c>
      <c r="N41" s="60"/>
      <c r="O41" s="3"/>
    </row>
    <row r="42" spans="1:41" ht="21.75" hidden="1" customHeight="1" outlineLevel="1" x14ac:dyDescent="0.25">
      <c r="A42" s="130" t="s">
        <v>29</v>
      </c>
      <c r="B42" s="133" t="s">
        <v>30</v>
      </c>
      <c r="C42" s="136" t="s">
        <v>11</v>
      </c>
      <c r="D42" s="149" t="s">
        <v>26</v>
      </c>
      <c r="E42" s="136" t="s">
        <v>127</v>
      </c>
      <c r="F42" s="12" t="s">
        <v>14</v>
      </c>
      <c r="G42" s="22">
        <f t="shared" ref="G42:M42" si="19">G43+G44+G45</f>
        <v>0</v>
      </c>
      <c r="H42" s="22">
        <f t="shared" si="19"/>
        <v>0</v>
      </c>
      <c r="I42" s="22">
        <f t="shared" si="19"/>
        <v>0</v>
      </c>
      <c r="J42" s="47">
        <f t="shared" si="19"/>
        <v>0</v>
      </c>
      <c r="K42" s="22">
        <f t="shared" si="19"/>
        <v>0</v>
      </c>
      <c r="L42" s="22">
        <f>L43+L44+L45</f>
        <v>0</v>
      </c>
      <c r="M42" s="22">
        <f t="shared" si="19"/>
        <v>0</v>
      </c>
      <c r="N42" s="60"/>
      <c r="P42" s="3"/>
    </row>
    <row r="43" spans="1:41" ht="21.75" hidden="1" customHeight="1" outlineLevel="1" x14ac:dyDescent="0.25">
      <c r="A43" s="131"/>
      <c r="B43" s="134"/>
      <c r="C43" s="137"/>
      <c r="D43" s="150"/>
      <c r="E43" s="137"/>
      <c r="F43" s="12" t="s">
        <v>116</v>
      </c>
      <c r="G43" s="22">
        <f>H43+I43+J43+K43+M43</f>
        <v>0</v>
      </c>
      <c r="H43" s="22">
        <v>0</v>
      </c>
      <c r="I43" s="22">
        <v>0</v>
      </c>
      <c r="J43" s="47">
        <v>0</v>
      </c>
      <c r="K43" s="22">
        <v>0</v>
      </c>
      <c r="L43" s="22">
        <v>0</v>
      </c>
      <c r="M43" s="22">
        <v>0</v>
      </c>
      <c r="N43" s="60"/>
    </row>
    <row r="44" spans="1:41" ht="21.75" hidden="1" customHeight="1" outlineLevel="1" x14ac:dyDescent="0.25">
      <c r="A44" s="131"/>
      <c r="B44" s="134"/>
      <c r="C44" s="137"/>
      <c r="D44" s="150"/>
      <c r="E44" s="137"/>
      <c r="F44" s="12" t="s">
        <v>16</v>
      </c>
      <c r="G44" s="22">
        <f>H44+I44+J44+K44+M44</f>
        <v>0</v>
      </c>
      <c r="H44" s="22"/>
      <c r="I44" s="22"/>
      <c r="J44" s="47"/>
      <c r="K44" s="22"/>
      <c r="L44" s="22"/>
      <c r="M44" s="22"/>
      <c r="N44" s="60"/>
      <c r="O44" s="6">
        <f>'[2]9 мес 2021'!$H$25-I44</f>
        <v>8816768</v>
      </c>
    </row>
    <row r="45" spans="1:41" ht="21.75" hidden="1" customHeight="1" outlineLevel="1" x14ac:dyDescent="0.25">
      <c r="A45" s="132"/>
      <c r="B45" s="135"/>
      <c r="C45" s="137"/>
      <c r="D45" s="151"/>
      <c r="E45" s="138"/>
      <c r="F45" s="12" t="s">
        <v>17</v>
      </c>
      <c r="G45" s="22">
        <f>H45+I45+J45+K45+M45</f>
        <v>0</v>
      </c>
      <c r="H45" s="22">
        <v>0</v>
      </c>
      <c r="I45" s="22">
        <v>0</v>
      </c>
      <c r="J45" s="47">
        <v>0</v>
      </c>
      <c r="K45" s="22">
        <v>0</v>
      </c>
      <c r="L45" s="22">
        <v>0</v>
      </c>
      <c r="M45" s="22">
        <v>0</v>
      </c>
      <c r="N45" s="60"/>
      <c r="O45" s="7"/>
    </row>
    <row r="46" spans="1:41" ht="21.75" hidden="1" customHeight="1" outlineLevel="1" x14ac:dyDescent="0.25">
      <c r="A46" s="130" t="s">
        <v>31</v>
      </c>
      <c r="B46" s="133" t="s">
        <v>32</v>
      </c>
      <c r="C46" s="136" t="s">
        <v>11</v>
      </c>
      <c r="D46" s="149" t="s">
        <v>26</v>
      </c>
      <c r="E46" s="136" t="s">
        <v>127</v>
      </c>
      <c r="F46" s="12" t="s">
        <v>14</v>
      </c>
      <c r="G46" s="22">
        <f t="shared" ref="G46:M46" si="20">G47+G48+G49</f>
        <v>0</v>
      </c>
      <c r="H46" s="22">
        <f t="shared" si="20"/>
        <v>0</v>
      </c>
      <c r="I46" s="22">
        <f t="shared" si="20"/>
        <v>0</v>
      </c>
      <c r="J46" s="47">
        <f t="shared" si="20"/>
        <v>0</v>
      </c>
      <c r="K46" s="22">
        <f t="shared" si="20"/>
        <v>0</v>
      </c>
      <c r="L46" s="22">
        <f>L47+L48+L49</f>
        <v>0</v>
      </c>
      <c r="M46" s="22">
        <f t="shared" si="20"/>
        <v>0</v>
      </c>
      <c r="N46" s="60"/>
      <c r="O46" s="7"/>
    </row>
    <row r="47" spans="1:41" ht="21.75" hidden="1" customHeight="1" outlineLevel="1" x14ac:dyDescent="0.25">
      <c r="A47" s="131"/>
      <c r="B47" s="134"/>
      <c r="C47" s="137"/>
      <c r="D47" s="150"/>
      <c r="E47" s="137"/>
      <c r="F47" s="12" t="s">
        <v>116</v>
      </c>
      <c r="G47" s="22">
        <f>H47+I47+J47+K47+M47</f>
        <v>0</v>
      </c>
      <c r="H47" s="22">
        <v>0</v>
      </c>
      <c r="I47" s="22">
        <v>0</v>
      </c>
      <c r="J47" s="47">
        <v>0</v>
      </c>
      <c r="K47" s="22">
        <v>0</v>
      </c>
      <c r="L47" s="22">
        <v>0</v>
      </c>
      <c r="M47" s="22">
        <v>0</v>
      </c>
      <c r="N47" s="60"/>
      <c r="O47" s="7"/>
    </row>
    <row r="48" spans="1:41" ht="21.75" hidden="1" customHeight="1" outlineLevel="1" x14ac:dyDescent="0.25">
      <c r="A48" s="131"/>
      <c r="B48" s="134"/>
      <c r="C48" s="137"/>
      <c r="D48" s="150"/>
      <c r="E48" s="137"/>
      <c r="F48" s="12" t="s">
        <v>16</v>
      </c>
      <c r="G48" s="22">
        <f>H48+I48+J48+K48+M48</f>
        <v>0</v>
      </c>
      <c r="H48" s="22"/>
      <c r="I48" s="22"/>
      <c r="J48" s="47"/>
      <c r="K48" s="22"/>
      <c r="L48" s="22"/>
      <c r="M48" s="22"/>
      <c r="N48" s="60"/>
      <c r="O48" s="6"/>
    </row>
    <row r="49" spans="1:16" ht="21.75" hidden="1" customHeight="1" outlineLevel="1" x14ac:dyDescent="0.25">
      <c r="A49" s="132"/>
      <c r="B49" s="135"/>
      <c r="C49" s="137"/>
      <c r="D49" s="151"/>
      <c r="E49" s="138"/>
      <c r="F49" s="12" t="s">
        <v>17</v>
      </c>
      <c r="G49" s="22">
        <f>H49+I49+J49+K49+M49</f>
        <v>0</v>
      </c>
      <c r="H49" s="22">
        <v>0</v>
      </c>
      <c r="I49" s="22">
        <v>0</v>
      </c>
      <c r="J49" s="47">
        <v>0</v>
      </c>
      <c r="K49" s="22">
        <v>0</v>
      </c>
      <c r="L49" s="22">
        <v>0</v>
      </c>
      <c r="M49" s="22">
        <v>0</v>
      </c>
      <c r="N49" s="60"/>
    </row>
    <row r="50" spans="1:16" ht="75.75" customHeight="1" collapsed="1" x14ac:dyDescent="0.25">
      <c r="A50" s="130" t="s">
        <v>18</v>
      </c>
      <c r="B50" s="185" t="s">
        <v>33</v>
      </c>
      <c r="C50" s="136" t="s">
        <v>11</v>
      </c>
      <c r="D50" s="149" t="s">
        <v>26</v>
      </c>
      <c r="E50" s="136" t="s">
        <v>127</v>
      </c>
      <c r="F50" s="12" t="s">
        <v>14</v>
      </c>
      <c r="G50" s="22">
        <f t="shared" ref="G50:M50" si="21">G51+G52+G53</f>
        <v>2387251854.5439682</v>
      </c>
      <c r="H50" s="22">
        <f t="shared" si="21"/>
        <v>633022119.87</v>
      </c>
      <c r="I50" s="22">
        <f t="shared" si="21"/>
        <v>663180425.13999999</v>
      </c>
      <c r="J50" s="47">
        <f t="shared" si="21"/>
        <v>674431226.23000002</v>
      </c>
      <c r="K50" s="22">
        <f t="shared" si="21"/>
        <v>204224550.6392</v>
      </c>
      <c r="L50" s="22">
        <f>L51+L52+L53</f>
        <v>212393532.66476801</v>
      </c>
      <c r="M50" s="22">
        <f t="shared" si="21"/>
        <v>0</v>
      </c>
      <c r="N50" s="96" t="s">
        <v>142</v>
      </c>
      <c r="O50" s="3"/>
    </row>
    <row r="51" spans="1:16" ht="75.75" customHeight="1" x14ac:dyDescent="0.25">
      <c r="A51" s="131"/>
      <c r="B51" s="186"/>
      <c r="C51" s="137"/>
      <c r="D51" s="150"/>
      <c r="E51" s="137"/>
      <c r="F51" s="12" t="s">
        <v>116</v>
      </c>
      <c r="G51" s="22">
        <f t="shared" ref="G51:G53" si="22">H51+I51+J51+K51+L51</f>
        <v>983359802.54396796</v>
      </c>
      <c r="H51" s="22">
        <v>181554881.87</v>
      </c>
      <c r="I51" s="22">
        <v>188817077.13999999</v>
      </c>
      <c r="J51" s="47">
        <v>196369760.22999999</v>
      </c>
      <c r="K51" s="22">
        <f>J51*1.04</f>
        <v>204224550.6392</v>
      </c>
      <c r="L51" s="22">
        <f>K51*1.04</f>
        <v>212393532.66476801</v>
      </c>
      <c r="M51" s="22"/>
      <c r="N51" s="97"/>
    </row>
    <row r="52" spans="1:16" ht="75.75" customHeight="1" x14ac:dyDescent="0.25">
      <c r="A52" s="131"/>
      <c r="B52" s="186"/>
      <c r="C52" s="137"/>
      <c r="D52" s="150"/>
      <c r="E52" s="137"/>
      <c r="F52" s="12" t="s">
        <v>16</v>
      </c>
      <c r="G52" s="22">
        <f t="shared" si="22"/>
        <v>1403892052</v>
      </c>
      <c r="H52" s="22">
        <v>451467238</v>
      </c>
      <c r="I52" s="22">
        <v>474363348</v>
      </c>
      <c r="J52" s="47">
        <v>478061466</v>
      </c>
      <c r="K52" s="22"/>
      <c r="L52" s="22"/>
      <c r="M52" s="22"/>
      <c r="N52" s="97"/>
      <c r="O52" s="3"/>
    </row>
    <row r="53" spans="1:16" ht="75.75" customHeight="1" x14ac:dyDescent="0.25">
      <c r="A53" s="132"/>
      <c r="B53" s="187"/>
      <c r="C53" s="137"/>
      <c r="D53" s="151"/>
      <c r="E53" s="138"/>
      <c r="F53" s="12" t="s">
        <v>17</v>
      </c>
      <c r="G53" s="22">
        <f t="shared" si="22"/>
        <v>0</v>
      </c>
      <c r="H53" s="22"/>
      <c r="I53" s="22"/>
      <c r="J53" s="47"/>
      <c r="K53" s="22"/>
      <c r="L53" s="22"/>
      <c r="M53" s="22"/>
      <c r="N53" s="98"/>
      <c r="O53" s="7"/>
      <c r="P53" s="8"/>
    </row>
    <row r="54" spans="1:16" ht="21.75" customHeight="1" collapsed="1" x14ac:dyDescent="0.25">
      <c r="A54" s="130" t="s">
        <v>24</v>
      </c>
      <c r="B54" s="185" t="s">
        <v>37</v>
      </c>
      <c r="C54" s="136" t="s">
        <v>11</v>
      </c>
      <c r="D54" s="149" t="s">
        <v>26</v>
      </c>
      <c r="E54" s="136" t="s">
        <v>127</v>
      </c>
      <c r="F54" s="12" t="s">
        <v>14</v>
      </c>
      <c r="G54" s="22">
        <f t="shared" ref="G54:M54" si="23">G55+G56+G57</f>
        <v>89702420</v>
      </c>
      <c r="H54" s="22">
        <f t="shared" si="23"/>
        <v>29774615</v>
      </c>
      <c r="I54" s="22">
        <f t="shared" si="23"/>
        <v>30027030</v>
      </c>
      <c r="J54" s="47">
        <f t="shared" si="23"/>
        <v>29900775</v>
      </c>
      <c r="K54" s="22">
        <f t="shared" si="23"/>
        <v>0</v>
      </c>
      <c r="L54" s="22">
        <f t="shared" si="23"/>
        <v>0</v>
      </c>
      <c r="M54" s="22">
        <f t="shared" si="23"/>
        <v>0</v>
      </c>
      <c r="N54" s="89" t="s">
        <v>140</v>
      </c>
    </row>
    <row r="55" spans="1:16" ht="21.75" customHeight="1" x14ac:dyDescent="0.25">
      <c r="A55" s="131"/>
      <c r="B55" s="186"/>
      <c r="C55" s="137"/>
      <c r="D55" s="150"/>
      <c r="E55" s="137"/>
      <c r="F55" s="12" t="s">
        <v>116</v>
      </c>
      <c r="G55" s="22">
        <f t="shared" ref="G55:G57" si="24">H55+I55+J55+K55+L55</f>
        <v>0</v>
      </c>
      <c r="H55" s="22"/>
      <c r="I55" s="22"/>
      <c r="J55" s="47"/>
      <c r="K55" s="22"/>
      <c r="L55" s="22"/>
      <c r="M55" s="22"/>
      <c r="N55" s="89"/>
    </row>
    <row r="56" spans="1:16" ht="21.75" customHeight="1" x14ac:dyDescent="0.25">
      <c r="A56" s="131"/>
      <c r="B56" s="186"/>
      <c r="C56" s="137"/>
      <c r="D56" s="150"/>
      <c r="E56" s="137"/>
      <c r="F56" s="12" t="s">
        <v>16</v>
      </c>
      <c r="G56" s="22">
        <f t="shared" si="24"/>
        <v>0</v>
      </c>
      <c r="H56" s="22"/>
      <c r="I56" s="22"/>
      <c r="J56" s="47"/>
      <c r="K56" s="22"/>
      <c r="L56" s="22"/>
      <c r="M56" s="22"/>
      <c r="N56" s="89"/>
    </row>
    <row r="57" spans="1:16" ht="21.75" customHeight="1" x14ac:dyDescent="0.25">
      <c r="A57" s="132"/>
      <c r="B57" s="187"/>
      <c r="C57" s="137"/>
      <c r="D57" s="151"/>
      <c r="E57" s="138"/>
      <c r="F57" s="12" t="s">
        <v>17</v>
      </c>
      <c r="G57" s="22">
        <f t="shared" si="24"/>
        <v>89702420</v>
      </c>
      <c r="H57" s="22">
        <v>29774615</v>
      </c>
      <c r="I57" s="22">
        <v>30027030</v>
      </c>
      <c r="J57" s="47">
        <v>29900775</v>
      </c>
      <c r="K57" s="22"/>
      <c r="L57" s="22"/>
      <c r="M57" s="22"/>
      <c r="N57" s="89"/>
    </row>
    <row r="58" spans="1:16" ht="21.75" customHeight="1" x14ac:dyDescent="0.25">
      <c r="A58" s="146" t="s">
        <v>40</v>
      </c>
      <c r="B58" s="133" t="s">
        <v>134</v>
      </c>
      <c r="C58" s="136" t="s">
        <v>11</v>
      </c>
      <c r="D58" s="143" t="s">
        <v>34</v>
      </c>
      <c r="E58" s="136" t="s">
        <v>127</v>
      </c>
      <c r="F58" s="12" t="s">
        <v>14</v>
      </c>
      <c r="G58" s="22">
        <f t="shared" ref="G58:M58" si="25">G59+G60+G61</f>
        <v>0</v>
      </c>
      <c r="H58" s="22">
        <f t="shared" si="25"/>
        <v>0</v>
      </c>
      <c r="I58" s="22">
        <f t="shared" si="25"/>
        <v>0</v>
      </c>
      <c r="J58" s="47">
        <f t="shared" si="25"/>
        <v>0</v>
      </c>
      <c r="K58" s="22">
        <f t="shared" si="25"/>
        <v>0</v>
      </c>
      <c r="L58" s="22">
        <f t="shared" si="25"/>
        <v>0</v>
      </c>
      <c r="M58" s="22">
        <f t="shared" si="25"/>
        <v>0</v>
      </c>
      <c r="N58" s="83" t="s">
        <v>143</v>
      </c>
    </row>
    <row r="59" spans="1:16" ht="21.75" customHeight="1" x14ac:dyDescent="0.25">
      <c r="A59" s="147"/>
      <c r="B59" s="134"/>
      <c r="C59" s="137"/>
      <c r="D59" s="144"/>
      <c r="E59" s="137"/>
      <c r="F59" s="12" t="s">
        <v>116</v>
      </c>
      <c r="G59" s="22">
        <f t="shared" ref="G59:G61" si="26">H59+I59+J59+K59+L59</f>
        <v>0</v>
      </c>
      <c r="H59" s="22"/>
      <c r="I59" s="22"/>
      <c r="J59" s="47"/>
      <c r="K59" s="22"/>
      <c r="L59" s="22"/>
      <c r="M59" s="22"/>
      <c r="N59" s="84"/>
    </row>
    <row r="60" spans="1:16" ht="21.75" customHeight="1" x14ac:dyDescent="0.25">
      <c r="A60" s="147"/>
      <c r="B60" s="134"/>
      <c r="C60" s="137"/>
      <c r="D60" s="144"/>
      <c r="E60" s="137"/>
      <c r="F60" s="12" t="s">
        <v>16</v>
      </c>
      <c r="G60" s="22">
        <f t="shared" si="26"/>
        <v>0</v>
      </c>
      <c r="H60" s="22"/>
      <c r="I60" s="22"/>
      <c r="J60" s="47"/>
      <c r="K60" s="22"/>
      <c r="L60" s="22"/>
      <c r="M60" s="22"/>
      <c r="N60" s="84"/>
    </row>
    <row r="61" spans="1:16" ht="21" customHeight="1" x14ac:dyDescent="0.25">
      <c r="A61" s="148"/>
      <c r="B61" s="135"/>
      <c r="C61" s="137"/>
      <c r="D61" s="145"/>
      <c r="E61" s="138"/>
      <c r="F61" s="12" t="s">
        <v>17</v>
      </c>
      <c r="G61" s="22">
        <f t="shared" si="26"/>
        <v>0</v>
      </c>
      <c r="H61" s="22"/>
      <c r="I61" s="22"/>
      <c r="J61" s="47"/>
      <c r="K61" s="22"/>
      <c r="L61" s="22"/>
      <c r="M61" s="22"/>
      <c r="N61" s="85"/>
    </row>
    <row r="62" spans="1:16" ht="21.75" customHeight="1" x14ac:dyDescent="0.25">
      <c r="A62" s="146" t="s">
        <v>44</v>
      </c>
      <c r="B62" s="185" t="s">
        <v>130</v>
      </c>
      <c r="C62" s="136" t="s">
        <v>11</v>
      </c>
      <c r="D62" s="143" t="s">
        <v>126</v>
      </c>
      <c r="E62" s="136" t="s">
        <v>127</v>
      </c>
      <c r="F62" s="12" t="s">
        <v>14</v>
      </c>
      <c r="G62" s="22">
        <f t="shared" ref="G62:M62" si="27">G63+G64+G65</f>
        <v>0</v>
      </c>
      <c r="H62" s="22">
        <f t="shared" si="27"/>
        <v>0</v>
      </c>
      <c r="I62" s="22">
        <f t="shared" si="27"/>
        <v>0</v>
      </c>
      <c r="J62" s="47">
        <f t="shared" si="27"/>
        <v>0</v>
      </c>
      <c r="K62" s="22">
        <f t="shared" si="27"/>
        <v>0</v>
      </c>
      <c r="L62" s="22">
        <f t="shared" si="27"/>
        <v>0</v>
      </c>
      <c r="M62" s="22">
        <f t="shared" si="27"/>
        <v>0</v>
      </c>
      <c r="N62" s="102" t="s">
        <v>141</v>
      </c>
    </row>
    <row r="63" spans="1:16" ht="21.75" customHeight="1" x14ac:dyDescent="0.25">
      <c r="A63" s="147"/>
      <c r="B63" s="186"/>
      <c r="C63" s="137"/>
      <c r="D63" s="144"/>
      <c r="E63" s="137"/>
      <c r="F63" s="12" t="s">
        <v>116</v>
      </c>
      <c r="G63" s="22">
        <f t="shared" ref="G63:G65" si="28">H63+I63+J63+K63+L63</f>
        <v>0</v>
      </c>
      <c r="H63" s="22">
        <v>0</v>
      </c>
      <c r="I63" s="22">
        <v>0</v>
      </c>
      <c r="J63" s="47">
        <f>'[1]Иные цели 2026'!$AI$17</f>
        <v>0</v>
      </c>
      <c r="K63" s="22">
        <f>J63</f>
        <v>0</v>
      </c>
      <c r="L63" s="22">
        <f>K63</f>
        <v>0</v>
      </c>
      <c r="M63" s="22"/>
      <c r="N63" s="91"/>
    </row>
    <row r="64" spans="1:16" ht="21.75" customHeight="1" x14ac:dyDescent="0.25">
      <c r="A64" s="147"/>
      <c r="B64" s="186"/>
      <c r="C64" s="137"/>
      <c r="D64" s="144"/>
      <c r="E64" s="137"/>
      <c r="F64" s="12" t="s">
        <v>16</v>
      </c>
      <c r="G64" s="22">
        <f t="shared" si="28"/>
        <v>0</v>
      </c>
      <c r="H64" s="22"/>
      <c r="I64" s="22"/>
      <c r="J64" s="47"/>
      <c r="K64" s="22"/>
      <c r="L64" s="22"/>
      <c r="M64" s="22"/>
      <c r="N64" s="91"/>
    </row>
    <row r="65" spans="1:14" ht="21.75" customHeight="1" x14ac:dyDescent="0.25">
      <c r="A65" s="148"/>
      <c r="B65" s="187"/>
      <c r="C65" s="137"/>
      <c r="D65" s="145"/>
      <c r="E65" s="138"/>
      <c r="F65" s="12" t="s">
        <v>17</v>
      </c>
      <c r="G65" s="22">
        <f t="shared" si="28"/>
        <v>0</v>
      </c>
      <c r="H65" s="22"/>
      <c r="I65" s="22"/>
      <c r="J65" s="47"/>
      <c r="K65" s="22"/>
      <c r="L65" s="22"/>
      <c r="M65" s="22"/>
      <c r="N65" s="103"/>
    </row>
    <row r="66" spans="1:14" ht="21.75" customHeight="1" x14ac:dyDescent="0.25">
      <c r="A66" s="190" t="s">
        <v>48</v>
      </c>
      <c r="B66" s="165" t="s">
        <v>131</v>
      </c>
      <c r="C66" s="86" t="s">
        <v>11</v>
      </c>
      <c r="D66" s="160" t="s">
        <v>39</v>
      </c>
      <c r="E66" s="86" t="s">
        <v>127</v>
      </c>
      <c r="F66" s="48" t="s">
        <v>14</v>
      </c>
      <c r="G66" s="47">
        <f t="shared" ref="G66:M66" si="29">G67+G68+G69</f>
        <v>0</v>
      </c>
      <c r="H66" s="47">
        <f t="shared" si="29"/>
        <v>0</v>
      </c>
      <c r="I66" s="47">
        <f t="shared" si="29"/>
        <v>0</v>
      </c>
      <c r="J66" s="47">
        <f t="shared" si="29"/>
        <v>0</v>
      </c>
      <c r="K66" s="47">
        <f t="shared" si="29"/>
        <v>0</v>
      </c>
      <c r="L66" s="47">
        <f t="shared" si="29"/>
        <v>0</v>
      </c>
      <c r="M66" s="47">
        <f t="shared" si="29"/>
        <v>0</v>
      </c>
      <c r="N66" s="102" t="s">
        <v>168</v>
      </c>
    </row>
    <row r="67" spans="1:14" ht="21.75" customHeight="1" x14ac:dyDescent="0.25">
      <c r="A67" s="191"/>
      <c r="B67" s="166"/>
      <c r="C67" s="87"/>
      <c r="D67" s="161"/>
      <c r="E67" s="87"/>
      <c r="F67" s="48" t="s">
        <v>116</v>
      </c>
      <c r="G67" s="47">
        <f t="shared" ref="G67:G69" si="30">H67+I67+J67+K67+L67</f>
        <v>0</v>
      </c>
      <c r="H67" s="47"/>
      <c r="I67" s="47"/>
      <c r="J67" s="47"/>
      <c r="K67" s="47"/>
      <c r="L67" s="47"/>
      <c r="M67" s="47"/>
      <c r="N67" s="91"/>
    </row>
    <row r="68" spans="1:14" ht="21.75" customHeight="1" x14ac:dyDescent="0.25">
      <c r="A68" s="191"/>
      <c r="B68" s="166"/>
      <c r="C68" s="87"/>
      <c r="D68" s="161"/>
      <c r="E68" s="87"/>
      <c r="F68" s="48" t="s">
        <v>16</v>
      </c>
      <c r="G68" s="47">
        <f t="shared" si="30"/>
        <v>0</v>
      </c>
      <c r="H68" s="47"/>
      <c r="I68" s="47"/>
      <c r="J68" s="47"/>
      <c r="K68" s="47"/>
      <c r="L68" s="47"/>
      <c r="M68" s="47"/>
      <c r="N68" s="91"/>
    </row>
    <row r="69" spans="1:14" ht="21.75" customHeight="1" x14ac:dyDescent="0.25">
      <c r="A69" s="192"/>
      <c r="B69" s="167"/>
      <c r="C69" s="87"/>
      <c r="D69" s="162"/>
      <c r="E69" s="88"/>
      <c r="F69" s="48" t="s">
        <v>17</v>
      </c>
      <c r="G69" s="47">
        <f t="shared" si="30"/>
        <v>0</v>
      </c>
      <c r="H69" s="47"/>
      <c r="I69" s="47"/>
      <c r="J69" s="47"/>
      <c r="K69" s="47"/>
      <c r="L69" s="47"/>
      <c r="M69" s="47"/>
      <c r="N69" s="103"/>
    </row>
    <row r="70" spans="1:14" ht="23.25" customHeight="1" collapsed="1" x14ac:dyDescent="0.25">
      <c r="A70" s="146" t="s">
        <v>80</v>
      </c>
      <c r="B70" s="133" t="s">
        <v>41</v>
      </c>
      <c r="C70" s="136" t="s">
        <v>11</v>
      </c>
      <c r="D70" s="149" t="s">
        <v>39</v>
      </c>
      <c r="E70" s="136" t="s">
        <v>127</v>
      </c>
      <c r="F70" s="12" t="s">
        <v>14</v>
      </c>
      <c r="G70" s="22">
        <f t="shared" ref="G70:M70" si="31">G71+G72+G73</f>
        <v>600000</v>
      </c>
      <c r="H70" s="22">
        <f t="shared" si="31"/>
        <v>120000</v>
      </c>
      <c r="I70" s="22">
        <f t="shared" si="31"/>
        <v>120000</v>
      </c>
      <c r="J70" s="22">
        <f t="shared" si="31"/>
        <v>120000</v>
      </c>
      <c r="K70" s="22">
        <f t="shared" si="31"/>
        <v>120000</v>
      </c>
      <c r="L70" s="22">
        <f t="shared" si="31"/>
        <v>120000</v>
      </c>
      <c r="M70" s="22">
        <f t="shared" si="31"/>
        <v>0</v>
      </c>
      <c r="N70" s="104" t="s">
        <v>172</v>
      </c>
    </row>
    <row r="71" spans="1:14" ht="23.25" customHeight="1" x14ac:dyDescent="0.25">
      <c r="A71" s="147"/>
      <c r="B71" s="134"/>
      <c r="C71" s="137"/>
      <c r="D71" s="150"/>
      <c r="E71" s="137"/>
      <c r="F71" s="12" t="s">
        <v>116</v>
      </c>
      <c r="G71" s="22">
        <f t="shared" ref="G71:G73" si="32">H71+I71+J71+K71+L71</f>
        <v>600000</v>
      </c>
      <c r="H71" s="22">
        <v>120000</v>
      </c>
      <c r="I71" s="22">
        <f>H71</f>
        <v>120000</v>
      </c>
      <c r="J71" s="22">
        <f>I71</f>
        <v>120000</v>
      </c>
      <c r="K71" s="22">
        <f>J71</f>
        <v>120000</v>
      </c>
      <c r="L71" s="22">
        <f>K71</f>
        <v>120000</v>
      </c>
      <c r="M71" s="22"/>
      <c r="N71" s="105"/>
    </row>
    <row r="72" spans="1:14" ht="23.25" customHeight="1" x14ac:dyDescent="0.25">
      <c r="A72" s="147"/>
      <c r="B72" s="134"/>
      <c r="C72" s="137"/>
      <c r="D72" s="150"/>
      <c r="E72" s="137"/>
      <c r="F72" s="12" t="s">
        <v>16</v>
      </c>
      <c r="G72" s="22">
        <f t="shared" si="32"/>
        <v>0</v>
      </c>
      <c r="H72" s="22"/>
      <c r="I72" s="22"/>
      <c r="J72" s="22"/>
      <c r="K72" s="22"/>
      <c r="L72" s="22"/>
      <c r="M72" s="22"/>
      <c r="N72" s="105"/>
    </row>
    <row r="73" spans="1:14" ht="23.25" customHeight="1" x14ac:dyDescent="0.25">
      <c r="A73" s="148"/>
      <c r="B73" s="135"/>
      <c r="C73" s="137"/>
      <c r="D73" s="151"/>
      <c r="E73" s="138"/>
      <c r="F73" s="12" t="s">
        <v>17</v>
      </c>
      <c r="G73" s="22">
        <f t="shared" si="32"/>
        <v>0</v>
      </c>
      <c r="H73" s="22"/>
      <c r="I73" s="22"/>
      <c r="J73" s="22"/>
      <c r="K73" s="22"/>
      <c r="L73" s="22"/>
      <c r="M73" s="22"/>
      <c r="N73" s="106"/>
    </row>
    <row r="74" spans="1:14" ht="21.75" customHeight="1" x14ac:dyDescent="0.25">
      <c r="A74" s="130" t="s">
        <v>87</v>
      </c>
      <c r="B74" s="133" t="s">
        <v>129</v>
      </c>
      <c r="C74" s="136" t="s">
        <v>11</v>
      </c>
      <c r="D74" s="143" t="s">
        <v>34</v>
      </c>
      <c r="E74" s="136" t="s">
        <v>127</v>
      </c>
      <c r="F74" s="12" t="s">
        <v>14</v>
      </c>
      <c r="G74" s="22">
        <f t="shared" ref="G74:M74" si="33">G75+G76+G77</f>
        <v>6950028.0034055272</v>
      </c>
      <c r="H74" s="22">
        <f t="shared" si="33"/>
        <v>1307260.5</v>
      </c>
      <c r="I74" s="22">
        <f t="shared" si="33"/>
        <v>1328815.5753600001</v>
      </c>
      <c r="J74" s="47">
        <f t="shared" si="33"/>
        <v>1381968.1983744001</v>
      </c>
      <c r="K74" s="22">
        <f t="shared" si="33"/>
        <v>1437246.9263093763</v>
      </c>
      <c r="L74" s="22">
        <f t="shared" si="33"/>
        <v>1494736.8033617514</v>
      </c>
      <c r="M74" s="22">
        <f t="shared" si="33"/>
        <v>0</v>
      </c>
      <c r="N74" s="92" t="s">
        <v>173</v>
      </c>
    </row>
    <row r="75" spans="1:14" ht="21.75" customHeight="1" x14ac:dyDescent="0.25">
      <c r="A75" s="131"/>
      <c r="B75" s="134"/>
      <c r="C75" s="137"/>
      <c r="D75" s="144"/>
      <c r="E75" s="137"/>
      <c r="F75" s="12" t="s">
        <v>116</v>
      </c>
      <c r="G75" s="22">
        <f t="shared" ref="G75:G77" si="34">H75+I75+J75+K75+L75</f>
        <v>6950028.0034055272</v>
      </c>
      <c r="H75" s="22">
        <v>1307260.5</v>
      </c>
      <c r="I75" s="22">
        <f>'[1]Иные цели 2025'!$Z$17</f>
        <v>1328815.5753600001</v>
      </c>
      <c r="J75" s="47">
        <f>'[1]Иные цели 2026'!$Z$17</f>
        <v>1381968.1983744001</v>
      </c>
      <c r="K75" s="22">
        <f>J75*1.04</f>
        <v>1437246.9263093763</v>
      </c>
      <c r="L75" s="22">
        <f>K75*1.04</f>
        <v>1494736.8033617514</v>
      </c>
      <c r="M75" s="22"/>
      <c r="N75" s="93"/>
    </row>
    <row r="76" spans="1:14" ht="21.75" customHeight="1" x14ac:dyDescent="0.25">
      <c r="A76" s="131"/>
      <c r="B76" s="134"/>
      <c r="C76" s="137"/>
      <c r="D76" s="144"/>
      <c r="E76" s="137"/>
      <c r="F76" s="12" t="s">
        <v>16</v>
      </c>
      <c r="G76" s="22">
        <f t="shared" si="34"/>
        <v>0</v>
      </c>
      <c r="H76" s="22"/>
      <c r="I76" s="22"/>
      <c r="J76" s="47"/>
      <c r="K76" s="22"/>
      <c r="L76" s="22"/>
      <c r="M76" s="22"/>
      <c r="N76" s="93"/>
    </row>
    <row r="77" spans="1:14" ht="21.75" customHeight="1" x14ac:dyDescent="0.25">
      <c r="A77" s="132"/>
      <c r="B77" s="135"/>
      <c r="C77" s="137"/>
      <c r="D77" s="145"/>
      <c r="E77" s="138"/>
      <c r="F77" s="12" t="s">
        <v>17</v>
      </c>
      <c r="G77" s="22">
        <f t="shared" si="34"/>
        <v>0</v>
      </c>
      <c r="H77" s="22"/>
      <c r="I77" s="22"/>
      <c r="J77" s="47"/>
      <c r="K77" s="22"/>
      <c r="L77" s="22"/>
      <c r="M77" s="22"/>
      <c r="N77" s="94"/>
    </row>
    <row r="78" spans="1:14" ht="21.75" customHeight="1" collapsed="1" x14ac:dyDescent="0.25">
      <c r="A78" s="130" t="s">
        <v>108</v>
      </c>
      <c r="B78" s="133" t="s">
        <v>109</v>
      </c>
      <c r="C78" s="136" t="s">
        <v>11</v>
      </c>
      <c r="D78" s="136" t="s">
        <v>98</v>
      </c>
      <c r="E78" s="136" t="s">
        <v>127</v>
      </c>
      <c r="F78" s="12" t="s">
        <v>14</v>
      </c>
      <c r="G78" s="22">
        <f t="shared" ref="G78:M78" si="35">G79+G80+G81</f>
        <v>482759.06999999995</v>
      </c>
      <c r="H78" s="22">
        <f t="shared" si="35"/>
        <v>48276</v>
      </c>
      <c r="I78" s="22">
        <f t="shared" si="35"/>
        <v>62069.009999999995</v>
      </c>
      <c r="J78" s="47">
        <f t="shared" si="35"/>
        <v>124138.01999999999</v>
      </c>
      <c r="K78" s="22">
        <f t="shared" si="35"/>
        <v>124138.01999999999</v>
      </c>
      <c r="L78" s="22">
        <f t="shared" si="35"/>
        <v>124138.01999999999</v>
      </c>
      <c r="M78" s="22">
        <f t="shared" si="35"/>
        <v>0</v>
      </c>
      <c r="N78" s="92" t="s">
        <v>187</v>
      </c>
    </row>
    <row r="79" spans="1:14" ht="21.75" customHeight="1" x14ac:dyDescent="0.25">
      <c r="A79" s="131"/>
      <c r="B79" s="134"/>
      <c r="C79" s="137"/>
      <c r="D79" s="137"/>
      <c r="E79" s="137"/>
      <c r="F79" s="12" t="s">
        <v>116</v>
      </c>
      <c r="G79" s="22">
        <f t="shared" ref="G79:G81" si="36">H79+I79+J79+K79+L79</f>
        <v>482759.06999999995</v>
      </c>
      <c r="H79" s="22">
        <v>48276</v>
      </c>
      <c r="I79" s="22">
        <f>'[1]Иные цели 2025'!$C$17</f>
        <v>62069.009999999995</v>
      </c>
      <c r="J79" s="47">
        <f>'[1]Иные цели 2026'!$C$17</f>
        <v>124138.01999999999</v>
      </c>
      <c r="K79" s="22">
        <f>J79</f>
        <v>124138.01999999999</v>
      </c>
      <c r="L79" s="22">
        <f>K79</f>
        <v>124138.01999999999</v>
      </c>
      <c r="M79" s="22"/>
      <c r="N79" s="93"/>
    </row>
    <row r="80" spans="1:14" ht="21.75" customHeight="1" x14ac:dyDescent="0.25">
      <c r="A80" s="131"/>
      <c r="B80" s="134"/>
      <c r="C80" s="137"/>
      <c r="D80" s="137"/>
      <c r="E80" s="137"/>
      <c r="F80" s="12" t="s">
        <v>16</v>
      </c>
      <c r="G80" s="22">
        <f t="shared" si="36"/>
        <v>0</v>
      </c>
      <c r="H80" s="22"/>
      <c r="I80" s="22"/>
      <c r="J80" s="47"/>
      <c r="K80" s="47"/>
      <c r="L80" s="47"/>
      <c r="M80" s="47"/>
      <c r="N80" s="93"/>
    </row>
    <row r="81" spans="1:15" ht="21.75" customHeight="1" x14ac:dyDescent="0.25">
      <c r="A81" s="132"/>
      <c r="B81" s="135"/>
      <c r="C81" s="138"/>
      <c r="D81" s="138"/>
      <c r="E81" s="138"/>
      <c r="F81" s="12" t="s">
        <v>17</v>
      </c>
      <c r="G81" s="22">
        <f t="shared" si="36"/>
        <v>0</v>
      </c>
      <c r="H81" s="22"/>
      <c r="I81" s="22"/>
      <c r="J81" s="47"/>
      <c r="K81" s="22"/>
      <c r="L81" s="22"/>
      <c r="M81" s="22"/>
      <c r="N81" s="94"/>
    </row>
    <row r="82" spans="1:15" ht="21.75" customHeight="1" x14ac:dyDescent="0.25">
      <c r="A82" s="130" t="s">
        <v>112</v>
      </c>
      <c r="B82" s="185" t="s">
        <v>21</v>
      </c>
      <c r="C82" s="136" t="s">
        <v>11</v>
      </c>
      <c r="D82" s="149" t="s">
        <v>26</v>
      </c>
      <c r="E82" s="136" t="s">
        <v>127</v>
      </c>
      <c r="F82" s="12" t="s">
        <v>14</v>
      </c>
      <c r="G82" s="22">
        <f t="shared" ref="G82:M82" si="37">G83+G84+G85</f>
        <v>9148948.4199999999</v>
      </c>
      <c r="H82" s="22">
        <f t="shared" si="37"/>
        <v>1143340.42</v>
      </c>
      <c r="I82" s="22">
        <f t="shared" si="37"/>
        <v>2063874</v>
      </c>
      <c r="J82" s="47">
        <f t="shared" si="37"/>
        <v>1980578</v>
      </c>
      <c r="K82" s="22">
        <f t="shared" si="37"/>
        <v>1980578</v>
      </c>
      <c r="L82" s="22">
        <f>L83+L84+L85</f>
        <v>1980578</v>
      </c>
      <c r="M82" s="22">
        <f t="shared" si="37"/>
        <v>0</v>
      </c>
      <c r="N82" s="62" t="s">
        <v>138</v>
      </c>
    </row>
    <row r="83" spans="1:15" ht="21.75" customHeight="1" x14ac:dyDescent="0.25">
      <c r="A83" s="131"/>
      <c r="B83" s="186"/>
      <c r="C83" s="137"/>
      <c r="D83" s="150"/>
      <c r="E83" s="137"/>
      <c r="F83" s="12" t="s">
        <v>116</v>
      </c>
      <c r="G83" s="22">
        <f t="shared" ref="G83:G85" si="38">H83+I83+J83+K83+L83</f>
        <v>9148948.4199999999</v>
      </c>
      <c r="H83" s="22">
        <v>1143340.42</v>
      </c>
      <c r="I83" s="22">
        <v>2063874</v>
      </c>
      <c r="J83" s="47">
        <f>'[1]Иные цели 2026'!$H$17</f>
        <v>1980578</v>
      </c>
      <c r="K83" s="22">
        <f>J83</f>
        <v>1980578</v>
      </c>
      <c r="L83" s="22">
        <f>K83</f>
        <v>1980578</v>
      </c>
      <c r="M83" s="22"/>
      <c r="N83" s="63"/>
    </row>
    <row r="84" spans="1:15" ht="21.75" customHeight="1" x14ac:dyDescent="0.25">
      <c r="A84" s="131"/>
      <c r="B84" s="186"/>
      <c r="C84" s="137"/>
      <c r="D84" s="150"/>
      <c r="E84" s="137"/>
      <c r="F84" s="12" t="s">
        <v>16</v>
      </c>
      <c r="G84" s="22">
        <f t="shared" si="38"/>
        <v>0</v>
      </c>
      <c r="H84" s="22"/>
      <c r="I84" s="22"/>
      <c r="J84" s="47"/>
      <c r="K84" s="22"/>
      <c r="L84" s="22"/>
      <c r="M84" s="22"/>
      <c r="N84" s="63"/>
    </row>
    <row r="85" spans="1:15" ht="21.75" customHeight="1" x14ac:dyDescent="0.25">
      <c r="A85" s="132"/>
      <c r="B85" s="187"/>
      <c r="C85" s="137"/>
      <c r="D85" s="151"/>
      <c r="E85" s="138"/>
      <c r="F85" s="12" t="s">
        <v>17</v>
      </c>
      <c r="G85" s="22">
        <f t="shared" si="38"/>
        <v>0</v>
      </c>
      <c r="H85" s="22"/>
      <c r="I85" s="22"/>
      <c r="J85" s="47"/>
      <c r="K85" s="22"/>
      <c r="L85" s="22"/>
      <c r="M85" s="22"/>
      <c r="N85" s="64"/>
    </row>
    <row r="86" spans="1:15" ht="21.75" customHeight="1" x14ac:dyDescent="0.25">
      <c r="A86" s="130" t="s">
        <v>123</v>
      </c>
      <c r="B86" s="185" t="s">
        <v>22</v>
      </c>
      <c r="C86" s="136" t="s">
        <v>11</v>
      </c>
      <c r="D86" s="149" t="s">
        <v>26</v>
      </c>
      <c r="E86" s="136" t="s">
        <v>127</v>
      </c>
      <c r="F86" s="12" t="s">
        <v>14</v>
      </c>
      <c r="G86" s="22">
        <f t="shared" ref="G86:M86" si="39">G87+G88+G89</f>
        <v>105159244.62706089</v>
      </c>
      <c r="H86" s="22">
        <f t="shared" si="39"/>
        <v>33801410.62706089</v>
      </c>
      <c r="I86" s="22">
        <f t="shared" si="39"/>
        <v>35611945</v>
      </c>
      <c r="J86" s="47">
        <f t="shared" si="39"/>
        <v>35611929</v>
      </c>
      <c r="K86" s="22">
        <f t="shared" si="39"/>
        <v>66980</v>
      </c>
      <c r="L86" s="22">
        <f>L87+L88+L89</f>
        <v>66980</v>
      </c>
      <c r="M86" s="22">
        <f t="shared" si="39"/>
        <v>0</v>
      </c>
      <c r="N86" s="62" t="s">
        <v>138</v>
      </c>
    </row>
    <row r="87" spans="1:15" ht="21.75" customHeight="1" x14ac:dyDescent="0.25">
      <c r="A87" s="131"/>
      <c r="B87" s="186"/>
      <c r="C87" s="137"/>
      <c r="D87" s="150"/>
      <c r="E87" s="137"/>
      <c r="F87" s="12" t="s">
        <v>116</v>
      </c>
      <c r="G87" s="22">
        <f t="shared" ref="G87:G89" si="40">H87+I87+J87+K87+L87</f>
        <v>333351</v>
      </c>
      <c r="H87" s="22">
        <v>65431</v>
      </c>
      <c r="I87" s="22">
        <f>'[1]Иные цели 2025'!$F$17</f>
        <v>66980</v>
      </c>
      <c r="J87" s="47">
        <f>'[1]Иные цели 2026'!$F$17</f>
        <v>66980</v>
      </c>
      <c r="K87" s="22">
        <f>J87</f>
        <v>66980</v>
      </c>
      <c r="L87" s="22">
        <f>K87</f>
        <v>66980</v>
      </c>
      <c r="M87" s="22"/>
      <c r="N87" s="63"/>
    </row>
    <row r="88" spans="1:15" ht="21.75" customHeight="1" x14ac:dyDescent="0.25">
      <c r="A88" s="131"/>
      <c r="B88" s="186"/>
      <c r="C88" s="137"/>
      <c r="D88" s="150"/>
      <c r="E88" s="137"/>
      <c r="F88" s="12" t="s">
        <v>16</v>
      </c>
      <c r="G88" s="22">
        <f t="shared" si="40"/>
        <v>104825893.62706089</v>
      </c>
      <c r="H88" s="22">
        <f>33734911+[3]Лист2!$H$29</f>
        <v>33735979.62706089</v>
      </c>
      <c r="I88" s="22">
        <v>35544965</v>
      </c>
      <c r="J88" s="47">
        <v>35544949</v>
      </c>
      <c r="K88" s="22"/>
      <c r="L88" s="22"/>
      <c r="M88" s="22"/>
      <c r="N88" s="63"/>
    </row>
    <row r="89" spans="1:15" ht="21.75" customHeight="1" x14ac:dyDescent="0.25">
      <c r="A89" s="132"/>
      <c r="B89" s="187"/>
      <c r="C89" s="137"/>
      <c r="D89" s="151"/>
      <c r="E89" s="138"/>
      <c r="F89" s="12" t="s">
        <v>17</v>
      </c>
      <c r="G89" s="22">
        <f t="shared" si="40"/>
        <v>0</v>
      </c>
      <c r="H89" s="22"/>
      <c r="I89" s="22"/>
      <c r="J89" s="47"/>
      <c r="K89" s="22"/>
      <c r="L89" s="22"/>
      <c r="M89" s="22"/>
      <c r="N89" s="64"/>
    </row>
    <row r="90" spans="1:15" ht="21.75" hidden="1" customHeight="1" outlineLevel="1" x14ac:dyDescent="0.25">
      <c r="A90" s="130" t="s">
        <v>35</v>
      </c>
      <c r="B90" s="133" t="s">
        <v>36</v>
      </c>
      <c r="C90" s="136" t="s">
        <v>11</v>
      </c>
      <c r="D90" s="149" t="s">
        <v>26</v>
      </c>
      <c r="E90" s="136" t="s">
        <v>127</v>
      </c>
      <c r="F90" s="12" t="s">
        <v>14</v>
      </c>
      <c r="G90" s="22">
        <f t="shared" ref="G90:M90" si="41">G91+G92+G93</f>
        <v>0</v>
      </c>
      <c r="H90" s="22">
        <f t="shared" si="41"/>
        <v>0</v>
      </c>
      <c r="I90" s="22">
        <f t="shared" si="41"/>
        <v>0</v>
      </c>
      <c r="J90" s="47">
        <f t="shared" si="41"/>
        <v>0</v>
      </c>
      <c r="K90" s="22">
        <f t="shared" si="41"/>
        <v>0</v>
      </c>
      <c r="L90" s="22">
        <f>L91+L92+L93</f>
        <v>0</v>
      </c>
      <c r="M90" s="22">
        <f t="shared" si="41"/>
        <v>0</v>
      </c>
      <c r="N90" s="59"/>
    </row>
    <row r="91" spans="1:15" ht="21.75" hidden="1" customHeight="1" outlineLevel="1" x14ac:dyDescent="0.25">
      <c r="A91" s="131"/>
      <c r="B91" s="134"/>
      <c r="C91" s="137"/>
      <c r="D91" s="150"/>
      <c r="E91" s="137"/>
      <c r="F91" s="12" t="s">
        <v>116</v>
      </c>
      <c r="G91" s="22">
        <f>H91+I91+J91+K91+M91</f>
        <v>0</v>
      </c>
      <c r="H91" s="22">
        <v>0</v>
      </c>
      <c r="I91" s="22">
        <v>0</v>
      </c>
      <c r="J91" s="47">
        <v>0</v>
      </c>
      <c r="K91" s="22">
        <v>0</v>
      </c>
      <c r="L91" s="22">
        <v>0</v>
      </c>
      <c r="M91" s="22">
        <v>0</v>
      </c>
      <c r="N91" s="59"/>
    </row>
    <row r="92" spans="1:15" ht="21.75" hidden="1" customHeight="1" outlineLevel="1" x14ac:dyDescent="0.25">
      <c r="A92" s="131"/>
      <c r="B92" s="134"/>
      <c r="C92" s="137"/>
      <c r="D92" s="150"/>
      <c r="E92" s="137"/>
      <c r="F92" s="12" t="s">
        <v>16</v>
      </c>
      <c r="G92" s="22">
        <f>H92+I92+J92+K92+M92</f>
        <v>0</v>
      </c>
      <c r="H92" s="22">
        <v>0</v>
      </c>
      <c r="I92" s="22">
        <v>0</v>
      </c>
      <c r="J92" s="47">
        <v>0</v>
      </c>
      <c r="K92" s="22">
        <v>0</v>
      </c>
      <c r="L92" s="22">
        <v>0</v>
      </c>
      <c r="M92" s="22">
        <v>0</v>
      </c>
      <c r="N92" s="59"/>
    </row>
    <row r="93" spans="1:15" ht="21.75" hidden="1" customHeight="1" outlineLevel="1" x14ac:dyDescent="0.25">
      <c r="A93" s="132"/>
      <c r="B93" s="135"/>
      <c r="C93" s="137"/>
      <c r="D93" s="151"/>
      <c r="E93" s="138"/>
      <c r="F93" s="12" t="s">
        <v>17</v>
      </c>
      <c r="G93" s="22">
        <f>H93+I93+J93+K93+M93</f>
        <v>0</v>
      </c>
      <c r="H93" s="22">
        <v>0</v>
      </c>
      <c r="I93" s="22">
        <v>0</v>
      </c>
      <c r="J93" s="47">
        <v>0</v>
      </c>
      <c r="K93" s="22">
        <v>0</v>
      </c>
      <c r="L93" s="22">
        <v>0</v>
      </c>
      <c r="M93" s="22">
        <v>0</v>
      </c>
      <c r="N93" s="59"/>
    </row>
    <row r="94" spans="1:15" ht="21.75" hidden="1" customHeight="1" outlineLevel="1" x14ac:dyDescent="0.25">
      <c r="A94" s="130" t="s">
        <v>42</v>
      </c>
      <c r="B94" s="133" t="s">
        <v>43</v>
      </c>
      <c r="C94" s="136" t="s">
        <v>11</v>
      </c>
      <c r="D94" s="149" t="s">
        <v>26</v>
      </c>
      <c r="E94" s="136" t="s">
        <v>127</v>
      </c>
      <c r="F94" s="12" t="s">
        <v>14</v>
      </c>
      <c r="G94" s="22">
        <f t="shared" ref="G94:M94" si="42">G95+G96+G97</f>
        <v>0</v>
      </c>
      <c r="H94" s="22">
        <f t="shared" si="42"/>
        <v>0</v>
      </c>
      <c r="I94" s="22">
        <f t="shared" si="42"/>
        <v>0</v>
      </c>
      <c r="J94" s="22">
        <f t="shared" si="42"/>
        <v>0</v>
      </c>
      <c r="K94" s="22">
        <f t="shared" si="42"/>
        <v>0</v>
      </c>
      <c r="L94" s="22">
        <f>L95+L96+L97</f>
        <v>0</v>
      </c>
      <c r="M94" s="22">
        <f t="shared" si="42"/>
        <v>0</v>
      </c>
      <c r="N94" s="188"/>
    </row>
    <row r="95" spans="1:15" ht="21.75" hidden="1" customHeight="1" outlineLevel="1" x14ac:dyDescent="0.25">
      <c r="A95" s="131"/>
      <c r="B95" s="134"/>
      <c r="C95" s="137"/>
      <c r="D95" s="150"/>
      <c r="E95" s="137"/>
      <c r="F95" s="12" t="s">
        <v>116</v>
      </c>
      <c r="G95" s="22">
        <f>H95+I95+J95+K95+M95</f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88"/>
    </row>
    <row r="96" spans="1:15" ht="21.75" hidden="1" customHeight="1" outlineLevel="1" x14ac:dyDescent="0.25">
      <c r="A96" s="131"/>
      <c r="B96" s="134"/>
      <c r="C96" s="137"/>
      <c r="D96" s="150"/>
      <c r="E96" s="137"/>
      <c r="F96" s="12" t="s">
        <v>16</v>
      </c>
      <c r="G96" s="22">
        <f>H96+I96+J96+K96+M96</f>
        <v>0</v>
      </c>
      <c r="H96" s="22"/>
      <c r="I96" s="22"/>
      <c r="J96" s="22"/>
      <c r="K96" s="22"/>
      <c r="L96" s="22"/>
      <c r="M96" s="22"/>
      <c r="N96" s="188"/>
      <c r="O96" s="9"/>
    </row>
    <row r="97" spans="1:16" ht="21.75" hidden="1" customHeight="1" outlineLevel="1" x14ac:dyDescent="0.25">
      <c r="A97" s="132"/>
      <c r="B97" s="135"/>
      <c r="C97" s="137"/>
      <c r="D97" s="151"/>
      <c r="E97" s="138"/>
      <c r="F97" s="12" t="s">
        <v>17</v>
      </c>
      <c r="G97" s="22">
        <f>H97+I97+J97+K97+M97</f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89"/>
    </row>
    <row r="98" spans="1:16" ht="21.75" customHeight="1" collapsed="1" x14ac:dyDescent="0.25">
      <c r="A98" s="171"/>
      <c r="B98" s="174" t="s">
        <v>128</v>
      </c>
      <c r="C98" s="177" t="s">
        <v>11</v>
      </c>
      <c r="D98" s="180" t="s">
        <v>45</v>
      </c>
      <c r="E98" s="177" t="s">
        <v>127</v>
      </c>
      <c r="F98" s="37" t="s">
        <v>14</v>
      </c>
      <c r="G98" s="38">
        <f t="shared" ref="G98:M98" si="43">G99+G100+G101</f>
        <v>377378382.07068801</v>
      </c>
      <c r="H98" s="38">
        <f>H99+H100+H101</f>
        <v>113672812.55000001</v>
      </c>
      <c r="I98" s="38">
        <f>I99+I100+I101</f>
        <v>114567955.52000001</v>
      </c>
      <c r="J98" s="38">
        <f>J99+J100+J101</f>
        <v>114498238.43000001</v>
      </c>
      <c r="K98" s="38">
        <f t="shared" si="43"/>
        <v>16981693.907200001</v>
      </c>
      <c r="L98" s="38">
        <f>L99+L100+L101</f>
        <v>17657681.663488001</v>
      </c>
      <c r="M98" s="38">
        <f t="shared" si="43"/>
        <v>0</v>
      </c>
      <c r="N98" s="99"/>
    </row>
    <row r="99" spans="1:16" ht="21.75" customHeight="1" x14ac:dyDescent="0.25">
      <c r="A99" s="172"/>
      <c r="B99" s="175"/>
      <c r="C99" s="178"/>
      <c r="D99" s="181"/>
      <c r="E99" s="178"/>
      <c r="F99" s="37" t="s">
        <v>116</v>
      </c>
      <c r="G99" s="38">
        <f t="shared" ref="G99:G101" si="44">H99+I99+J99+K99+L99</f>
        <v>92483477.120688006</v>
      </c>
      <c r="H99" s="38">
        <f t="shared" ref="H99:M101" si="45">H103+H119+H107+H111+H115+H123</f>
        <v>23963097.270000003</v>
      </c>
      <c r="I99" s="38">
        <f t="shared" si="45"/>
        <v>17549298.600000001</v>
      </c>
      <c r="J99" s="38">
        <f t="shared" si="45"/>
        <v>16331705.68</v>
      </c>
      <c r="K99" s="38">
        <f t="shared" si="45"/>
        <v>16981693.907200001</v>
      </c>
      <c r="L99" s="38">
        <f t="shared" si="45"/>
        <v>17657681.663488001</v>
      </c>
      <c r="M99" s="38">
        <f t="shared" si="45"/>
        <v>0</v>
      </c>
      <c r="N99" s="100"/>
    </row>
    <row r="100" spans="1:16" ht="21.75" customHeight="1" x14ac:dyDescent="0.25">
      <c r="A100" s="172"/>
      <c r="B100" s="175"/>
      <c r="C100" s="178"/>
      <c r="D100" s="181"/>
      <c r="E100" s="178"/>
      <c r="F100" s="37" t="s">
        <v>16</v>
      </c>
      <c r="G100" s="38">
        <f t="shared" si="44"/>
        <v>284894904.94999999</v>
      </c>
      <c r="H100" s="38">
        <f t="shared" si="45"/>
        <v>89709715.280000001</v>
      </c>
      <c r="I100" s="38">
        <f t="shared" si="45"/>
        <v>97018656.920000002</v>
      </c>
      <c r="J100" s="38">
        <f t="shared" si="45"/>
        <v>98166532.75</v>
      </c>
      <c r="K100" s="38">
        <f t="shared" si="45"/>
        <v>0</v>
      </c>
      <c r="L100" s="38">
        <f t="shared" si="45"/>
        <v>0</v>
      </c>
      <c r="M100" s="38">
        <f t="shared" si="45"/>
        <v>0</v>
      </c>
      <c r="N100" s="100"/>
    </row>
    <row r="101" spans="1:16" ht="21.75" customHeight="1" x14ac:dyDescent="0.25">
      <c r="A101" s="173"/>
      <c r="B101" s="176"/>
      <c r="C101" s="179"/>
      <c r="D101" s="182"/>
      <c r="E101" s="179"/>
      <c r="F101" s="37" t="s">
        <v>17</v>
      </c>
      <c r="G101" s="38">
        <f t="shared" si="44"/>
        <v>0</v>
      </c>
      <c r="H101" s="38">
        <f t="shared" si="45"/>
        <v>0</v>
      </c>
      <c r="I101" s="38">
        <f t="shared" si="45"/>
        <v>0</v>
      </c>
      <c r="J101" s="38">
        <f t="shared" si="45"/>
        <v>0</v>
      </c>
      <c r="K101" s="38">
        <f t="shared" si="45"/>
        <v>0</v>
      </c>
      <c r="L101" s="38">
        <f t="shared" si="45"/>
        <v>0</v>
      </c>
      <c r="M101" s="38">
        <f t="shared" si="45"/>
        <v>0</v>
      </c>
      <c r="N101" s="101"/>
    </row>
    <row r="102" spans="1:16" ht="52.5" customHeight="1" x14ac:dyDescent="0.25">
      <c r="A102" s="130" t="s">
        <v>18</v>
      </c>
      <c r="B102" s="133" t="s">
        <v>46</v>
      </c>
      <c r="C102" s="136" t="s">
        <v>11</v>
      </c>
      <c r="D102" s="149" t="s">
        <v>39</v>
      </c>
      <c r="E102" s="136" t="s">
        <v>127</v>
      </c>
      <c r="F102" s="12" t="s">
        <v>14</v>
      </c>
      <c r="G102" s="22">
        <f t="shared" ref="G102:M102" si="46">G103+G104+G105</f>
        <v>313438375.1904</v>
      </c>
      <c r="H102" s="22">
        <f t="shared" si="46"/>
        <v>94892208.599999994</v>
      </c>
      <c r="I102" s="22">
        <f t="shared" si="46"/>
        <v>94892208.599999994</v>
      </c>
      <c r="J102" s="47">
        <f t="shared" si="46"/>
        <v>94892208.599999994</v>
      </c>
      <c r="K102" s="22">
        <f t="shared" si="46"/>
        <v>14098896.76</v>
      </c>
      <c r="L102" s="22">
        <f>L103+L104+L105</f>
        <v>14662852.6304</v>
      </c>
      <c r="M102" s="22">
        <f t="shared" si="46"/>
        <v>0</v>
      </c>
      <c r="N102" s="96" t="s">
        <v>183</v>
      </c>
    </row>
    <row r="103" spans="1:16" ht="52.5" customHeight="1" x14ac:dyDescent="0.25">
      <c r="A103" s="131"/>
      <c r="B103" s="134"/>
      <c r="C103" s="137"/>
      <c r="D103" s="150"/>
      <c r="E103" s="137"/>
      <c r="F103" s="12" t="s">
        <v>116</v>
      </c>
      <c r="G103" s="22">
        <f t="shared" ref="G103:G105" si="47">H103+I103+J103+K103+L103</f>
        <v>77270532.790399998</v>
      </c>
      <c r="H103" s="22">
        <v>20333944.600000001</v>
      </c>
      <c r="I103" s="22">
        <v>14618207.300000001</v>
      </c>
      <c r="J103" s="47">
        <v>13556631.5</v>
      </c>
      <c r="K103" s="22">
        <f>J103*1.04</f>
        <v>14098896.76</v>
      </c>
      <c r="L103" s="22">
        <f>K103*1.04</f>
        <v>14662852.6304</v>
      </c>
      <c r="M103" s="22"/>
      <c r="N103" s="97"/>
      <c r="O103" s="10"/>
      <c r="P103" s="7"/>
    </row>
    <row r="104" spans="1:16" ht="52.5" customHeight="1" x14ac:dyDescent="0.25">
      <c r="A104" s="131"/>
      <c r="B104" s="134"/>
      <c r="C104" s="137"/>
      <c r="D104" s="150"/>
      <c r="E104" s="137"/>
      <c r="F104" s="12" t="s">
        <v>16</v>
      </c>
      <c r="G104" s="22">
        <f t="shared" si="47"/>
        <v>236167842.40000001</v>
      </c>
      <c r="H104" s="22">
        <v>74558264</v>
      </c>
      <c r="I104" s="22">
        <v>80274001.299999997</v>
      </c>
      <c r="J104" s="47">
        <v>81335577.099999994</v>
      </c>
      <c r="K104" s="22"/>
      <c r="L104" s="22"/>
      <c r="M104" s="22"/>
      <c r="N104" s="97"/>
    </row>
    <row r="105" spans="1:16" ht="52.5" customHeight="1" x14ac:dyDescent="0.25">
      <c r="A105" s="132"/>
      <c r="B105" s="135"/>
      <c r="C105" s="137"/>
      <c r="D105" s="151"/>
      <c r="E105" s="138"/>
      <c r="F105" s="12" t="s">
        <v>17</v>
      </c>
      <c r="G105" s="22">
        <f t="shared" si="47"/>
        <v>0</v>
      </c>
      <c r="H105" s="22"/>
      <c r="I105" s="22"/>
      <c r="J105" s="47"/>
      <c r="K105" s="22"/>
      <c r="L105" s="22"/>
      <c r="M105" s="22"/>
      <c r="N105" s="97"/>
    </row>
    <row r="106" spans="1:16" ht="21.75" customHeight="1" outlineLevel="1" x14ac:dyDescent="0.25">
      <c r="A106" s="130" t="s">
        <v>24</v>
      </c>
      <c r="B106" s="133" t="s">
        <v>94</v>
      </c>
      <c r="C106" s="136" t="s">
        <v>11</v>
      </c>
      <c r="D106" s="149" t="s">
        <v>39</v>
      </c>
      <c r="E106" s="136" t="s">
        <v>127</v>
      </c>
      <c r="F106" s="12" t="s">
        <v>14</v>
      </c>
      <c r="G106" s="22">
        <f t="shared" ref="G106:M106" si="48">G107+G108+G109</f>
        <v>0</v>
      </c>
      <c r="H106" s="22">
        <f t="shared" si="48"/>
        <v>0</v>
      </c>
      <c r="I106" s="22">
        <f t="shared" si="48"/>
        <v>0</v>
      </c>
      <c r="J106" s="22">
        <f t="shared" si="48"/>
        <v>0</v>
      </c>
      <c r="K106" s="22">
        <f t="shared" si="48"/>
        <v>0</v>
      </c>
      <c r="L106" s="22">
        <f t="shared" si="48"/>
        <v>0</v>
      </c>
      <c r="M106" s="22">
        <f t="shared" si="48"/>
        <v>0</v>
      </c>
      <c r="N106" s="90" t="s">
        <v>145</v>
      </c>
    </row>
    <row r="107" spans="1:16" ht="21.75" customHeight="1" outlineLevel="1" x14ac:dyDescent="0.25">
      <c r="A107" s="131"/>
      <c r="B107" s="134"/>
      <c r="C107" s="137"/>
      <c r="D107" s="150"/>
      <c r="E107" s="137"/>
      <c r="F107" s="12" t="s">
        <v>116</v>
      </c>
      <c r="G107" s="22">
        <f t="shared" ref="G107:G109" si="49">H107+I107+J107+K107+L107</f>
        <v>0</v>
      </c>
      <c r="H107" s="22"/>
      <c r="I107" s="22"/>
      <c r="J107" s="22"/>
      <c r="K107" s="22"/>
      <c r="L107" s="22"/>
      <c r="M107" s="22"/>
      <c r="N107" s="90"/>
    </row>
    <row r="108" spans="1:16" ht="21.75" customHeight="1" outlineLevel="1" x14ac:dyDescent="0.25">
      <c r="A108" s="131"/>
      <c r="B108" s="134"/>
      <c r="C108" s="137"/>
      <c r="D108" s="150"/>
      <c r="E108" s="137"/>
      <c r="F108" s="12" t="s">
        <v>16</v>
      </c>
      <c r="G108" s="22">
        <f t="shared" si="49"/>
        <v>0</v>
      </c>
      <c r="H108" s="22"/>
      <c r="I108" s="22"/>
      <c r="J108" s="22"/>
      <c r="K108" s="22"/>
      <c r="L108" s="22"/>
      <c r="M108" s="22"/>
      <c r="N108" s="90"/>
    </row>
    <row r="109" spans="1:16" ht="21.75" customHeight="1" outlineLevel="1" x14ac:dyDescent="0.25">
      <c r="A109" s="132"/>
      <c r="B109" s="135"/>
      <c r="C109" s="137"/>
      <c r="D109" s="151"/>
      <c r="E109" s="138"/>
      <c r="F109" s="12" t="s">
        <v>17</v>
      </c>
      <c r="G109" s="22">
        <f t="shared" si="49"/>
        <v>0</v>
      </c>
      <c r="H109" s="22"/>
      <c r="I109" s="22"/>
      <c r="J109" s="22"/>
      <c r="K109" s="22"/>
      <c r="L109" s="22"/>
      <c r="M109" s="22"/>
      <c r="N109" s="90"/>
    </row>
    <row r="110" spans="1:16" ht="21.75" customHeight="1" outlineLevel="1" x14ac:dyDescent="0.25">
      <c r="A110" s="130" t="s">
        <v>40</v>
      </c>
      <c r="B110" s="133" t="s">
        <v>95</v>
      </c>
      <c r="C110" s="136" t="s">
        <v>11</v>
      </c>
      <c r="D110" s="149" t="s">
        <v>39</v>
      </c>
      <c r="E110" s="136" t="s">
        <v>127</v>
      </c>
      <c r="F110" s="12" t="s">
        <v>14</v>
      </c>
      <c r="G110" s="22">
        <f t="shared" ref="G110:M110" si="50">G111+G112+G113</f>
        <v>0</v>
      </c>
      <c r="H110" s="22">
        <f t="shared" si="50"/>
        <v>0</v>
      </c>
      <c r="I110" s="22">
        <f t="shared" si="50"/>
        <v>0</v>
      </c>
      <c r="J110" s="22">
        <f t="shared" si="50"/>
        <v>0</v>
      </c>
      <c r="K110" s="22">
        <f t="shared" si="50"/>
        <v>0</v>
      </c>
      <c r="L110" s="22">
        <f t="shared" si="50"/>
        <v>0</v>
      </c>
      <c r="M110" s="22">
        <f t="shared" si="50"/>
        <v>0</v>
      </c>
      <c r="N110" s="90" t="s">
        <v>146</v>
      </c>
    </row>
    <row r="111" spans="1:16" ht="21.75" customHeight="1" outlineLevel="1" x14ac:dyDescent="0.25">
      <c r="A111" s="131"/>
      <c r="B111" s="134"/>
      <c r="C111" s="137"/>
      <c r="D111" s="150"/>
      <c r="E111" s="137"/>
      <c r="F111" s="12" t="s">
        <v>116</v>
      </c>
      <c r="G111" s="22">
        <f t="shared" ref="G111:G113" si="51">H111+I111+J111+K111+L111</f>
        <v>0</v>
      </c>
      <c r="H111" s="22"/>
      <c r="I111" s="22"/>
      <c r="J111" s="22"/>
      <c r="K111" s="22"/>
      <c r="L111" s="22"/>
      <c r="M111" s="22"/>
      <c r="N111" s="90"/>
    </row>
    <row r="112" spans="1:16" ht="21.75" customHeight="1" outlineLevel="1" x14ac:dyDescent="0.25">
      <c r="A112" s="131"/>
      <c r="B112" s="134"/>
      <c r="C112" s="137"/>
      <c r="D112" s="150"/>
      <c r="E112" s="137"/>
      <c r="F112" s="12" t="s">
        <v>16</v>
      </c>
      <c r="G112" s="22">
        <f t="shared" si="51"/>
        <v>0</v>
      </c>
      <c r="H112" s="22"/>
      <c r="I112" s="22"/>
      <c r="J112" s="22"/>
      <c r="K112" s="22"/>
      <c r="L112" s="22"/>
      <c r="M112" s="22"/>
      <c r="N112" s="90"/>
    </row>
    <row r="113" spans="1:14" ht="21.75" customHeight="1" outlineLevel="1" x14ac:dyDescent="0.25">
      <c r="A113" s="132"/>
      <c r="B113" s="135"/>
      <c r="C113" s="137"/>
      <c r="D113" s="151"/>
      <c r="E113" s="138"/>
      <c r="F113" s="12" t="s">
        <v>17</v>
      </c>
      <c r="G113" s="22">
        <f t="shared" si="51"/>
        <v>0</v>
      </c>
      <c r="H113" s="22"/>
      <c r="I113" s="22"/>
      <c r="J113" s="22"/>
      <c r="K113" s="22"/>
      <c r="L113" s="22"/>
      <c r="M113" s="22"/>
      <c r="N113" s="90"/>
    </row>
    <row r="114" spans="1:14" ht="21.75" customHeight="1" x14ac:dyDescent="0.25">
      <c r="A114" s="130" t="s">
        <v>97</v>
      </c>
      <c r="B114" s="185" t="s">
        <v>132</v>
      </c>
      <c r="C114" s="136" t="s">
        <v>11</v>
      </c>
      <c r="D114" s="149" t="s">
        <v>47</v>
      </c>
      <c r="E114" s="136" t="s">
        <v>127</v>
      </c>
      <c r="F114" s="12" t="s">
        <v>14</v>
      </c>
      <c r="G114" s="22">
        <f t="shared" ref="G114:M114" si="52">G115+G116+G117</f>
        <v>50290097.860288002</v>
      </c>
      <c r="H114" s="22">
        <f t="shared" si="52"/>
        <v>14459921.6</v>
      </c>
      <c r="I114" s="22">
        <f t="shared" si="52"/>
        <v>15097633</v>
      </c>
      <c r="J114" s="47">
        <f t="shared" si="52"/>
        <v>15018917.08</v>
      </c>
      <c r="K114" s="22">
        <f t="shared" si="52"/>
        <v>2800797.1472000005</v>
      </c>
      <c r="L114" s="22">
        <f t="shared" si="52"/>
        <v>2912829.0330880005</v>
      </c>
      <c r="M114" s="22">
        <f t="shared" si="52"/>
        <v>0</v>
      </c>
      <c r="N114" s="63" t="s">
        <v>176</v>
      </c>
    </row>
    <row r="115" spans="1:14" ht="21.75" customHeight="1" x14ac:dyDescent="0.25">
      <c r="A115" s="131"/>
      <c r="B115" s="186"/>
      <c r="C115" s="137"/>
      <c r="D115" s="150"/>
      <c r="E115" s="137"/>
      <c r="F115" s="12" t="s">
        <v>116</v>
      </c>
      <c r="G115" s="22">
        <f t="shared" ref="G115:G117" si="53">H115+I115+J115+K115+L115</f>
        <v>14848963.260288002</v>
      </c>
      <c r="H115" s="22">
        <v>3584171.6</v>
      </c>
      <c r="I115" s="22">
        <v>2858091.3</v>
      </c>
      <c r="J115" s="47">
        <v>2693074.18</v>
      </c>
      <c r="K115" s="22">
        <f>J115*1.04</f>
        <v>2800797.1472000005</v>
      </c>
      <c r="L115" s="22">
        <f>K115*1.04</f>
        <v>2912829.0330880005</v>
      </c>
      <c r="M115" s="22"/>
      <c r="N115" s="63"/>
    </row>
    <row r="116" spans="1:14" ht="21.75" customHeight="1" x14ac:dyDescent="0.25">
      <c r="A116" s="131"/>
      <c r="B116" s="186"/>
      <c r="C116" s="137"/>
      <c r="D116" s="150"/>
      <c r="E116" s="137"/>
      <c r="F116" s="12" t="s">
        <v>16</v>
      </c>
      <c r="G116" s="22">
        <f t="shared" si="53"/>
        <v>35441134.600000001</v>
      </c>
      <c r="H116" s="22">
        <v>10875750</v>
      </c>
      <c r="I116" s="22">
        <v>12239541.699999999</v>
      </c>
      <c r="J116" s="47">
        <v>12325842.9</v>
      </c>
      <c r="K116" s="22"/>
      <c r="L116" s="22"/>
      <c r="M116" s="22"/>
      <c r="N116" s="63"/>
    </row>
    <row r="117" spans="1:14" ht="21.75" customHeight="1" x14ac:dyDescent="0.25">
      <c r="A117" s="132"/>
      <c r="B117" s="187"/>
      <c r="C117" s="137"/>
      <c r="D117" s="151"/>
      <c r="E117" s="138"/>
      <c r="F117" s="12" t="s">
        <v>17</v>
      </c>
      <c r="G117" s="22">
        <f t="shared" si="53"/>
        <v>0</v>
      </c>
      <c r="H117" s="22"/>
      <c r="I117" s="22"/>
      <c r="J117" s="47"/>
      <c r="K117" s="22"/>
      <c r="L117" s="22"/>
      <c r="M117" s="22"/>
      <c r="N117" s="63"/>
    </row>
    <row r="118" spans="1:14" ht="21.75" customHeight="1" x14ac:dyDescent="0.25">
      <c r="A118" s="130" t="s">
        <v>112</v>
      </c>
      <c r="B118" s="185" t="s">
        <v>21</v>
      </c>
      <c r="C118" s="136" t="s">
        <v>11</v>
      </c>
      <c r="D118" s="149" t="s">
        <v>39</v>
      </c>
      <c r="E118" s="136" t="s">
        <v>127</v>
      </c>
      <c r="F118" s="12" t="s">
        <v>14</v>
      </c>
      <c r="G118" s="22">
        <f t="shared" ref="G118:M118" si="54">G119+G120+G121</f>
        <v>363981.07</v>
      </c>
      <c r="H118" s="22">
        <f t="shared" si="54"/>
        <v>44981.07</v>
      </c>
      <c r="I118" s="22">
        <f t="shared" si="54"/>
        <v>73000</v>
      </c>
      <c r="J118" s="47">
        <f t="shared" si="54"/>
        <v>82000</v>
      </c>
      <c r="K118" s="22">
        <f t="shared" si="54"/>
        <v>82000</v>
      </c>
      <c r="L118" s="22">
        <f>L119+L120+L121</f>
        <v>82000</v>
      </c>
      <c r="M118" s="22">
        <f t="shared" si="54"/>
        <v>0</v>
      </c>
      <c r="N118" s="62" t="s">
        <v>138</v>
      </c>
    </row>
    <row r="119" spans="1:14" ht="21.75" customHeight="1" x14ac:dyDescent="0.25">
      <c r="A119" s="131"/>
      <c r="B119" s="186"/>
      <c r="C119" s="137"/>
      <c r="D119" s="150"/>
      <c r="E119" s="137"/>
      <c r="F119" s="12" t="s">
        <v>116</v>
      </c>
      <c r="G119" s="22">
        <f t="shared" ref="G119:G121" si="55">H119+I119+J119+K119+L119</f>
        <v>363981.07</v>
      </c>
      <c r="H119" s="22">
        <v>44981.07</v>
      </c>
      <c r="I119" s="22">
        <f>'[1]Иные цели 2025'!$I$17</f>
        <v>73000</v>
      </c>
      <c r="J119" s="47">
        <f>'[1]Иные цели 2026'!$I$17</f>
        <v>82000</v>
      </c>
      <c r="K119" s="22">
        <f>J119</f>
        <v>82000</v>
      </c>
      <c r="L119" s="22">
        <f>K119</f>
        <v>82000</v>
      </c>
      <c r="M119" s="22"/>
      <c r="N119" s="63"/>
    </row>
    <row r="120" spans="1:14" ht="21.75" customHeight="1" x14ac:dyDescent="0.25">
      <c r="A120" s="131"/>
      <c r="B120" s="186"/>
      <c r="C120" s="137"/>
      <c r="D120" s="150"/>
      <c r="E120" s="137"/>
      <c r="F120" s="12" t="s">
        <v>16</v>
      </c>
      <c r="G120" s="22">
        <f t="shared" si="55"/>
        <v>0</v>
      </c>
      <c r="H120" s="22"/>
      <c r="I120" s="22"/>
      <c r="J120" s="47"/>
      <c r="K120" s="22"/>
      <c r="L120" s="22"/>
      <c r="M120" s="22"/>
      <c r="N120" s="63"/>
    </row>
    <row r="121" spans="1:14" ht="21.75" customHeight="1" x14ac:dyDescent="0.25">
      <c r="A121" s="132"/>
      <c r="B121" s="187"/>
      <c r="C121" s="137"/>
      <c r="D121" s="151"/>
      <c r="E121" s="138"/>
      <c r="F121" s="12" t="s">
        <v>17</v>
      </c>
      <c r="G121" s="22">
        <f t="shared" si="55"/>
        <v>0</v>
      </c>
      <c r="H121" s="22"/>
      <c r="I121" s="22"/>
      <c r="J121" s="47"/>
      <c r="K121" s="22"/>
      <c r="L121" s="22"/>
      <c r="M121" s="22"/>
      <c r="N121" s="64"/>
    </row>
    <row r="122" spans="1:14" ht="21.75" customHeight="1" x14ac:dyDescent="0.25">
      <c r="A122" s="130" t="s">
        <v>123</v>
      </c>
      <c r="B122" s="185" t="s">
        <v>22</v>
      </c>
      <c r="C122" s="136" t="s">
        <v>11</v>
      </c>
      <c r="D122" s="149" t="s">
        <v>125</v>
      </c>
      <c r="E122" s="136" t="s">
        <v>127</v>
      </c>
      <c r="F122" s="12" t="s">
        <v>14</v>
      </c>
      <c r="G122" s="22">
        <f t="shared" ref="G122:M122" si="56">G123+G124+G125</f>
        <v>13285927.949999999</v>
      </c>
      <c r="H122" s="22">
        <f t="shared" si="56"/>
        <v>4275701.2799999993</v>
      </c>
      <c r="I122" s="22">
        <f t="shared" si="56"/>
        <v>4505113.92</v>
      </c>
      <c r="J122" s="47">
        <f t="shared" si="56"/>
        <v>4505112.75</v>
      </c>
      <c r="K122" s="22">
        <f t="shared" si="56"/>
        <v>0</v>
      </c>
      <c r="L122" s="22">
        <f>L123+L124+L125</f>
        <v>0</v>
      </c>
      <c r="M122" s="22">
        <f t="shared" si="56"/>
        <v>0</v>
      </c>
      <c r="N122" s="62" t="s">
        <v>138</v>
      </c>
    </row>
    <row r="123" spans="1:14" ht="21.75" customHeight="1" x14ac:dyDescent="0.25">
      <c r="A123" s="131"/>
      <c r="B123" s="186"/>
      <c r="C123" s="137"/>
      <c r="D123" s="150"/>
      <c r="E123" s="137"/>
      <c r="F123" s="12" t="s">
        <v>116</v>
      </c>
      <c r="G123" s="22">
        <f t="shared" ref="G123:G125" si="57">H123+I123+J123+K123+L123</f>
        <v>0</v>
      </c>
      <c r="H123" s="22"/>
      <c r="I123" s="22"/>
      <c r="J123" s="47"/>
      <c r="K123" s="22"/>
      <c r="L123" s="22"/>
      <c r="M123" s="22"/>
      <c r="N123" s="63"/>
    </row>
    <row r="124" spans="1:14" ht="21.75" customHeight="1" x14ac:dyDescent="0.25">
      <c r="A124" s="131"/>
      <c r="B124" s="186"/>
      <c r="C124" s="137"/>
      <c r="D124" s="150"/>
      <c r="E124" s="137"/>
      <c r="F124" s="12" t="s">
        <v>16</v>
      </c>
      <c r="G124" s="22">
        <f t="shared" si="57"/>
        <v>13285927.949999999</v>
      </c>
      <c r="H124" s="22">
        <f>1920000+2355701.28</f>
        <v>4275701.2799999993</v>
      </c>
      <c r="I124" s="22">
        <f>2026000+2479113.92</f>
        <v>4505113.92</v>
      </c>
      <c r="J124" s="47">
        <f>2026000+2479112.75</f>
        <v>4505112.75</v>
      </c>
      <c r="K124" s="22"/>
      <c r="L124" s="22"/>
      <c r="M124" s="22"/>
      <c r="N124" s="63"/>
    </row>
    <row r="125" spans="1:14" ht="21.75" customHeight="1" x14ac:dyDescent="0.25">
      <c r="A125" s="132"/>
      <c r="B125" s="187"/>
      <c r="C125" s="137"/>
      <c r="D125" s="151"/>
      <c r="E125" s="138"/>
      <c r="F125" s="12" t="s">
        <v>17</v>
      </c>
      <c r="G125" s="22">
        <f t="shared" si="57"/>
        <v>0</v>
      </c>
      <c r="H125" s="22"/>
      <c r="I125" s="22"/>
      <c r="J125" s="47"/>
      <c r="K125" s="22"/>
      <c r="L125" s="22"/>
      <c r="M125" s="22"/>
      <c r="N125" s="64"/>
    </row>
    <row r="126" spans="1:14" ht="21.75" customHeight="1" x14ac:dyDescent="0.25">
      <c r="A126" s="171"/>
      <c r="B126" s="174" t="s">
        <v>49</v>
      </c>
      <c r="C126" s="177" t="s">
        <v>11</v>
      </c>
      <c r="D126" s="180" t="s">
        <v>47</v>
      </c>
      <c r="E126" s="177" t="s">
        <v>127</v>
      </c>
      <c r="F126" s="37" t="s">
        <v>14</v>
      </c>
      <c r="G126" s="38">
        <f t="shared" ref="G126:M126" si="58">G127+G128+G129</f>
        <v>99352499.975457445</v>
      </c>
      <c r="H126" s="38">
        <f>H127+H128+H129</f>
        <v>26692464.328955725</v>
      </c>
      <c r="I126" s="38">
        <f>I127+I128+I129</f>
        <v>27373886.27296856</v>
      </c>
      <c r="J126" s="38">
        <f>J127+J128+J129</f>
        <v>27455138.440565154</v>
      </c>
      <c r="K126" s="38">
        <f t="shared" si="58"/>
        <v>8766475.8728801887</v>
      </c>
      <c r="L126" s="38">
        <f>L127+L128+L129</f>
        <v>9064535.0600878242</v>
      </c>
      <c r="M126" s="38">
        <f t="shared" si="58"/>
        <v>0</v>
      </c>
      <c r="N126" s="183"/>
    </row>
    <row r="127" spans="1:14" ht="21.75" customHeight="1" x14ac:dyDescent="0.25">
      <c r="A127" s="172"/>
      <c r="B127" s="175"/>
      <c r="C127" s="178"/>
      <c r="D127" s="181"/>
      <c r="E127" s="178"/>
      <c r="F127" s="37" t="s">
        <v>116</v>
      </c>
      <c r="G127" s="38">
        <f t="shared" ref="G127:G129" si="59">H127+I127+J127+K127+L127</f>
        <v>42122886.035457447</v>
      </c>
      <c r="H127" s="38">
        <f t="shared" ref="H127:I129" si="60">+H131+H135+H139+H143+H147+H151</f>
        <v>7607482.0689557232</v>
      </c>
      <c r="I127" s="38">
        <f t="shared" si="60"/>
        <v>8204512.5329685602</v>
      </c>
      <c r="J127" s="38">
        <f>+J131+J135+J139+J143+J147+J151+J155</f>
        <v>8479880.5005651545</v>
      </c>
      <c r="K127" s="38">
        <f>+K131+K135+K139+K143+K147+K151+K155</f>
        <v>8766475.8728801887</v>
      </c>
      <c r="L127" s="38">
        <f>+L131+L135+L139+L143+L147+L151+L155</f>
        <v>9064535.0600878242</v>
      </c>
      <c r="M127" s="38">
        <f>+M131+M135+M139+M143+M147+M151+M155</f>
        <v>0</v>
      </c>
      <c r="N127" s="184"/>
    </row>
    <row r="128" spans="1:14" ht="21.75" customHeight="1" x14ac:dyDescent="0.25">
      <c r="A128" s="172"/>
      <c r="B128" s="175"/>
      <c r="C128" s="178"/>
      <c r="D128" s="181"/>
      <c r="E128" s="178"/>
      <c r="F128" s="37" t="s">
        <v>16</v>
      </c>
      <c r="G128" s="38">
        <f t="shared" si="59"/>
        <v>6483613.9399999995</v>
      </c>
      <c r="H128" s="38">
        <f t="shared" si="60"/>
        <v>1934082.26</v>
      </c>
      <c r="I128" s="38">
        <f t="shared" si="60"/>
        <v>2055673.7399999998</v>
      </c>
      <c r="J128" s="38">
        <f t="shared" ref="J128:M129" si="61">+J132+J136+J140+J144+J148+J152+J156</f>
        <v>2493857.94</v>
      </c>
      <c r="K128" s="38">
        <f t="shared" si="61"/>
        <v>0</v>
      </c>
      <c r="L128" s="38">
        <f t="shared" si="61"/>
        <v>0</v>
      </c>
      <c r="M128" s="38">
        <f t="shared" si="61"/>
        <v>0</v>
      </c>
      <c r="N128" s="184"/>
    </row>
    <row r="129" spans="1:15" ht="21.75" customHeight="1" x14ac:dyDescent="0.25">
      <c r="A129" s="173"/>
      <c r="B129" s="176"/>
      <c r="C129" s="179"/>
      <c r="D129" s="182"/>
      <c r="E129" s="179"/>
      <c r="F129" s="37" t="s">
        <v>17</v>
      </c>
      <c r="G129" s="38">
        <f t="shared" si="59"/>
        <v>50746000</v>
      </c>
      <c r="H129" s="38">
        <f t="shared" si="60"/>
        <v>17150900</v>
      </c>
      <c r="I129" s="38">
        <f t="shared" si="60"/>
        <v>17113700</v>
      </c>
      <c r="J129" s="38">
        <f t="shared" si="61"/>
        <v>16481400</v>
      </c>
      <c r="K129" s="38">
        <f t="shared" si="61"/>
        <v>0</v>
      </c>
      <c r="L129" s="38">
        <f t="shared" si="61"/>
        <v>0</v>
      </c>
      <c r="M129" s="38">
        <f t="shared" si="61"/>
        <v>0</v>
      </c>
      <c r="N129" s="184"/>
    </row>
    <row r="130" spans="1:15" ht="21.75" customHeight="1" x14ac:dyDescent="0.25">
      <c r="A130" s="130" t="s">
        <v>66</v>
      </c>
      <c r="B130" s="133" t="s">
        <v>53</v>
      </c>
      <c r="C130" s="136" t="s">
        <v>11</v>
      </c>
      <c r="D130" s="143" t="s">
        <v>54</v>
      </c>
      <c r="E130" s="136" t="s">
        <v>127</v>
      </c>
      <c r="F130" s="12" t="s">
        <v>14</v>
      </c>
      <c r="G130" s="22">
        <f t="shared" ref="G130:M130" si="62">G131+G132+G133</f>
        <v>2779585.9</v>
      </c>
      <c r="H130" s="22">
        <f t="shared" si="62"/>
        <v>648255.75</v>
      </c>
      <c r="I130" s="22">
        <f t="shared" si="62"/>
        <v>658092.36</v>
      </c>
      <c r="J130" s="22">
        <f t="shared" si="62"/>
        <v>668277.79</v>
      </c>
      <c r="K130" s="22">
        <f t="shared" si="62"/>
        <v>402480</v>
      </c>
      <c r="L130" s="22">
        <f>L131+L132+L133</f>
        <v>402480</v>
      </c>
      <c r="M130" s="22">
        <f t="shared" si="62"/>
        <v>0</v>
      </c>
      <c r="N130" s="62" t="s">
        <v>55</v>
      </c>
    </row>
    <row r="131" spans="1:15" ht="21.75" customHeight="1" x14ac:dyDescent="0.25">
      <c r="A131" s="131"/>
      <c r="B131" s="134"/>
      <c r="C131" s="137"/>
      <c r="D131" s="144"/>
      <c r="E131" s="137"/>
      <c r="F131" s="12" t="s">
        <v>116</v>
      </c>
      <c r="G131" s="22">
        <f t="shared" ref="G131:G133" si="63">H131+I131+J131+K131+L131</f>
        <v>2012400</v>
      </c>
      <c r="H131" s="22">
        <f>'[1]Иные цели 2024'!$E$17</f>
        <v>402480</v>
      </c>
      <c r="I131" s="22">
        <f>'[1]Иные цели 2025'!$E$17</f>
        <v>402480</v>
      </c>
      <c r="J131" s="22">
        <f>'[1]Иные цели 2026'!$E$17</f>
        <v>402480</v>
      </c>
      <c r="K131" s="22">
        <f>J131</f>
        <v>402480</v>
      </c>
      <c r="L131" s="22">
        <f>K131</f>
        <v>402480</v>
      </c>
      <c r="M131" s="22"/>
      <c r="N131" s="63"/>
    </row>
    <row r="132" spans="1:15" ht="21.75" customHeight="1" x14ac:dyDescent="0.25">
      <c r="A132" s="131"/>
      <c r="B132" s="134"/>
      <c r="C132" s="137"/>
      <c r="D132" s="144"/>
      <c r="E132" s="137"/>
      <c r="F132" s="12" t="s">
        <v>16</v>
      </c>
      <c r="G132" s="22">
        <f t="shared" si="63"/>
        <v>767185.89999999991</v>
      </c>
      <c r="H132" s="22">
        <v>245775.75</v>
      </c>
      <c r="I132" s="22">
        <v>255612.36</v>
      </c>
      <c r="J132" s="22">
        <v>265797.78999999998</v>
      </c>
      <c r="K132" s="22"/>
      <c r="L132" s="22"/>
      <c r="M132" s="22"/>
      <c r="N132" s="63"/>
    </row>
    <row r="133" spans="1:15" ht="21.75" customHeight="1" x14ac:dyDescent="0.25">
      <c r="A133" s="132"/>
      <c r="B133" s="135"/>
      <c r="C133" s="137"/>
      <c r="D133" s="145"/>
      <c r="E133" s="138"/>
      <c r="F133" s="12" t="s">
        <v>17</v>
      </c>
      <c r="G133" s="22">
        <f t="shared" si="63"/>
        <v>0</v>
      </c>
      <c r="H133" s="22"/>
      <c r="I133" s="22"/>
      <c r="J133" s="22"/>
      <c r="K133" s="22"/>
      <c r="L133" s="22"/>
      <c r="M133" s="22"/>
      <c r="N133" s="64"/>
    </row>
    <row r="134" spans="1:15" ht="21.75" customHeight="1" x14ac:dyDescent="0.25">
      <c r="A134" s="130" t="s">
        <v>68</v>
      </c>
      <c r="B134" s="133" t="s">
        <v>56</v>
      </c>
      <c r="C134" s="136" t="s">
        <v>11</v>
      </c>
      <c r="D134" s="149" t="s">
        <v>125</v>
      </c>
      <c r="E134" s="136" t="s">
        <v>127</v>
      </c>
      <c r="F134" s="12" t="s">
        <v>14</v>
      </c>
      <c r="G134" s="22">
        <f t="shared" ref="G134:M134" si="64">G135+G136+G137</f>
        <v>4468940</v>
      </c>
      <c r="H134" s="22">
        <f t="shared" si="64"/>
        <v>893788</v>
      </c>
      <c r="I134" s="22">
        <f t="shared" si="64"/>
        <v>893788</v>
      </c>
      <c r="J134" s="22">
        <f t="shared" si="64"/>
        <v>893788</v>
      </c>
      <c r="K134" s="22">
        <f t="shared" si="64"/>
        <v>893788</v>
      </c>
      <c r="L134" s="22">
        <f>L135+L136+L137</f>
        <v>893788</v>
      </c>
      <c r="M134" s="22">
        <f t="shared" si="64"/>
        <v>0</v>
      </c>
      <c r="N134" s="62" t="s">
        <v>57</v>
      </c>
    </row>
    <row r="135" spans="1:15" ht="21.75" customHeight="1" x14ac:dyDescent="0.25">
      <c r="A135" s="131"/>
      <c r="B135" s="134"/>
      <c r="C135" s="137"/>
      <c r="D135" s="150"/>
      <c r="E135" s="137"/>
      <c r="F135" s="12" t="s">
        <v>116</v>
      </c>
      <c r="G135" s="22">
        <f t="shared" ref="G135:G137" si="65">H135+I135+J135+K135+L135</f>
        <v>4468940</v>
      </c>
      <c r="H135" s="22">
        <f>'[1]Иные цели 2024'!$AB$17</f>
        <v>893788</v>
      </c>
      <c r="I135" s="22">
        <f>'[1]Иные цели 2025'!$AB$17</f>
        <v>893788</v>
      </c>
      <c r="J135" s="22">
        <f>'[1]Иные цели 2026'!$AB$17</f>
        <v>893788</v>
      </c>
      <c r="K135" s="22">
        <f>J135</f>
        <v>893788</v>
      </c>
      <c r="L135" s="22">
        <f>K135</f>
        <v>893788</v>
      </c>
      <c r="M135" s="22"/>
      <c r="N135" s="63"/>
      <c r="O135" s="11"/>
    </row>
    <row r="136" spans="1:15" ht="21.75" customHeight="1" x14ac:dyDescent="0.25">
      <c r="A136" s="131"/>
      <c r="B136" s="134"/>
      <c r="C136" s="137"/>
      <c r="D136" s="150"/>
      <c r="E136" s="137"/>
      <c r="F136" s="12" t="s">
        <v>16</v>
      </c>
      <c r="G136" s="22">
        <f t="shared" si="65"/>
        <v>0</v>
      </c>
      <c r="H136" s="22"/>
      <c r="I136" s="22"/>
      <c r="J136" s="22"/>
      <c r="K136" s="22"/>
      <c r="L136" s="22"/>
      <c r="M136" s="22"/>
      <c r="N136" s="63"/>
    </row>
    <row r="137" spans="1:15" ht="21.75" customHeight="1" x14ac:dyDescent="0.25">
      <c r="A137" s="132"/>
      <c r="B137" s="135"/>
      <c r="C137" s="137"/>
      <c r="D137" s="151"/>
      <c r="E137" s="138"/>
      <c r="F137" s="12" t="s">
        <v>17</v>
      </c>
      <c r="G137" s="22">
        <f t="shared" si="65"/>
        <v>0</v>
      </c>
      <c r="H137" s="22"/>
      <c r="I137" s="22"/>
      <c r="J137" s="22"/>
      <c r="K137" s="22"/>
      <c r="L137" s="22"/>
      <c r="M137" s="22"/>
      <c r="N137" s="64"/>
    </row>
    <row r="138" spans="1:15" ht="21.75" customHeight="1" x14ac:dyDescent="0.25">
      <c r="A138" s="130" t="s">
        <v>69</v>
      </c>
      <c r="B138" s="133" t="s">
        <v>58</v>
      </c>
      <c r="C138" s="136" t="s">
        <v>11</v>
      </c>
      <c r="D138" s="149" t="s">
        <v>125</v>
      </c>
      <c r="E138" s="136" t="s">
        <v>127</v>
      </c>
      <c r="F138" s="12" t="s">
        <v>14</v>
      </c>
      <c r="G138" s="22">
        <f t="shared" ref="G138:M138" si="66">G139+G140+G141</f>
        <v>0</v>
      </c>
      <c r="H138" s="22">
        <f t="shared" si="66"/>
        <v>0</v>
      </c>
      <c r="I138" s="22">
        <f t="shared" si="66"/>
        <v>0</v>
      </c>
      <c r="J138" s="22">
        <f t="shared" si="66"/>
        <v>0</v>
      </c>
      <c r="K138" s="22">
        <f t="shared" si="66"/>
        <v>0</v>
      </c>
      <c r="L138" s="22">
        <f>L139+L140+L141</f>
        <v>0</v>
      </c>
      <c r="M138" s="22">
        <f t="shared" si="66"/>
        <v>0</v>
      </c>
      <c r="N138" s="62" t="s">
        <v>182</v>
      </c>
    </row>
    <row r="139" spans="1:15" ht="21.75" customHeight="1" x14ac:dyDescent="0.25">
      <c r="A139" s="131"/>
      <c r="B139" s="134"/>
      <c r="C139" s="137"/>
      <c r="D139" s="150"/>
      <c r="E139" s="137"/>
      <c r="F139" s="12" t="s">
        <v>116</v>
      </c>
      <c r="G139" s="22">
        <f t="shared" ref="G139:G141" si="67">H139+I139+J139+K139+L139</f>
        <v>0</v>
      </c>
      <c r="H139" s="22"/>
      <c r="I139" s="22"/>
      <c r="J139" s="22"/>
      <c r="K139" s="22"/>
      <c r="L139" s="22"/>
      <c r="M139" s="22"/>
      <c r="N139" s="63"/>
      <c r="O139" s="11"/>
    </row>
    <row r="140" spans="1:15" ht="21.75" customHeight="1" x14ac:dyDescent="0.25">
      <c r="A140" s="131"/>
      <c r="B140" s="134"/>
      <c r="C140" s="137"/>
      <c r="D140" s="150"/>
      <c r="E140" s="137"/>
      <c r="F140" s="12" t="s">
        <v>16</v>
      </c>
      <c r="G140" s="22">
        <f t="shared" si="67"/>
        <v>0</v>
      </c>
      <c r="H140" s="22"/>
      <c r="I140" s="22"/>
      <c r="J140" s="22"/>
      <c r="K140" s="22"/>
      <c r="L140" s="22"/>
      <c r="M140" s="22"/>
      <c r="N140" s="63"/>
    </row>
    <row r="141" spans="1:15" ht="21.75" customHeight="1" x14ac:dyDescent="0.25">
      <c r="A141" s="132"/>
      <c r="B141" s="135"/>
      <c r="C141" s="137"/>
      <c r="D141" s="151"/>
      <c r="E141" s="138"/>
      <c r="F141" s="12" t="s">
        <v>17</v>
      </c>
      <c r="G141" s="22">
        <f t="shared" si="67"/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64"/>
    </row>
    <row r="142" spans="1:15" ht="21.75" customHeight="1" x14ac:dyDescent="0.25">
      <c r="A142" s="130" t="s">
        <v>104</v>
      </c>
      <c r="B142" s="133" t="s">
        <v>60</v>
      </c>
      <c r="C142" s="136" t="s">
        <v>11</v>
      </c>
      <c r="D142" s="149" t="s">
        <v>39</v>
      </c>
      <c r="E142" s="136" t="s">
        <v>127</v>
      </c>
      <c r="F142" s="12" t="s">
        <v>14</v>
      </c>
      <c r="G142" s="22">
        <f t="shared" ref="G142:M142" si="68">G143+G144+G145</f>
        <v>56556403.385496229</v>
      </c>
      <c r="H142" s="22">
        <f t="shared" si="68"/>
        <v>18858064.578955725</v>
      </c>
      <c r="I142" s="22">
        <f t="shared" si="68"/>
        <v>18932694.078472562</v>
      </c>
      <c r="J142" s="22">
        <f t="shared" si="68"/>
        <v>18728188.342689313</v>
      </c>
      <c r="K142" s="22">
        <f t="shared" si="68"/>
        <v>18728.192689313884</v>
      </c>
      <c r="L142" s="22">
        <f>L143+L144+L145</f>
        <v>18728.192689313884</v>
      </c>
      <c r="M142" s="22">
        <f t="shared" si="68"/>
        <v>0</v>
      </c>
      <c r="N142" s="62" t="s">
        <v>61</v>
      </c>
    </row>
    <row r="143" spans="1:15" ht="21.75" customHeight="1" x14ac:dyDescent="0.25">
      <c r="A143" s="131"/>
      <c r="B143" s="134"/>
      <c r="C143" s="137"/>
      <c r="D143" s="150"/>
      <c r="E143" s="137"/>
      <c r="F143" s="12" t="s">
        <v>116</v>
      </c>
      <c r="G143" s="22">
        <f t="shared" ref="G143:G145" si="69">H143+I143+J143+K143+L143</f>
        <v>93975.345496225797</v>
      </c>
      <c r="H143" s="22">
        <f>'[4]2024'!$V$24</f>
        <v>18858.068955723273</v>
      </c>
      <c r="I143" s="22">
        <f>'[4]2025'!$V$24</f>
        <v>18932.69847256086</v>
      </c>
      <c r="J143" s="47">
        <f>'[4]2026'!$V$24</f>
        <v>18728.192689313884</v>
      </c>
      <c r="K143" s="47">
        <f t="shared" ref="K143:L143" si="70">J143</f>
        <v>18728.192689313884</v>
      </c>
      <c r="L143" s="47">
        <f t="shared" si="70"/>
        <v>18728.192689313884</v>
      </c>
      <c r="M143" s="47"/>
      <c r="N143" s="63"/>
    </row>
    <row r="144" spans="1:15" ht="21.75" customHeight="1" x14ac:dyDescent="0.25">
      <c r="A144" s="131"/>
      <c r="B144" s="134"/>
      <c r="C144" s="137"/>
      <c r="D144" s="150"/>
      <c r="E144" s="137"/>
      <c r="F144" s="12" t="s">
        <v>16</v>
      </c>
      <c r="G144" s="22">
        <f t="shared" si="69"/>
        <v>5716428.0399999991</v>
      </c>
      <c r="H144" s="22">
        <f>'[4]2024'!$L$24</f>
        <v>1688306.51</v>
      </c>
      <c r="I144" s="22">
        <f>'[4]2025'!$L$24</f>
        <v>1800061.38</v>
      </c>
      <c r="J144" s="47">
        <f>'[4]2026'!$L$24</f>
        <v>2228060.15</v>
      </c>
      <c r="K144" s="47"/>
      <c r="L144" s="47"/>
      <c r="M144" s="47"/>
      <c r="N144" s="63"/>
    </row>
    <row r="145" spans="1:14" ht="21.75" customHeight="1" x14ac:dyDescent="0.25">
      <c r="A145" s="132"/>
      <c r="B145" s="135"/>
      <c r="C145" s="137"/>
      <c r="D145" s="151"/>
      <c r="E145" s="138"/>
      <c r="F145" s="12" t="s">
        <v>17</v>
      </c>
      <c r="G145" s="22">
        <f t="shared" si="69"/>
        <v>50746000</v>
      </c>
      <c r="H145" s="22">
        <f>'[4]2024'!$K$24</f>
        <v>17150900</v>
      </c>
      <c r="I145" s="22">
        <f>'[4]2025'!$K$24</f>
        <v>17113700</v>
      </c>
      <c r="J145" s="47">
        <f>'[4]2026'!$K$24</f>
        <v>16481400</v>
      </c>
      <c r="K145" s="47"/>
      <c r="L145" s="47"/>
      <c r="M145" s="47"/>
      <c r="N145" s="64"/>
    </row>
    <row r="146" spans="1:14" ht="21.75" customHeight="1" x14ac:dyDescent="0.25">
      <c r="A146" s="130" t="s">
        <v>72</v>
      </c>
      <c r="B146" s="133" t="s">
        <v>62</v>
      </c>
      <c r="C146" s="136" t="s">
        <v>11</v>
      </c>
      <c r="D146" s="149" t="s">
        <v>39</v>
      </c>
      <c r="E146" s="136" t="s">
        <v>127</v>
      </c>
      <c r="F146" s="12" t="s">
        <v>14</v>
      </c>
      <c r="G146" s="22">
        <f t="shared" ref="G146:M146" si="71">G147+G148+G149</f>
        <v>20266365.290045444</v>
      </c>
      <c r="H146" s="22">
        <f t="shared" si="71"/>
        <v>3687274</v>
      </c>
      <c r="I146" s="22">
        <f t="shared" si="71"/>
        <v>3904210.9600000004</v>
      </c>
      <c r="J146" s="22">
        <f t="shared" si="71"/>
        <v>4060379.3984000003</v>
      </c>
      <c r="K146" s="22">
        <f t="shared" si="71"/>
        <v>4222794.5743360007</v>
      </c>
      <c r="L146" s="22">
        <f>L147+L148+L149</f>
        <v>4391706.3573094411</v>
      </c>
      <c r="M146" s="22">
        <f t="shared" si="71"/>
        <v>0</v>
      </c>
      <c r="N146" s="62" t="s">
        <v>63</v>
      </c>
    </row>
    <row r="147" spans="1:14" ht="21.75" customHeight="1" x14ac:dyDescent="0.25">
      <c r="A147" s="131"/>
      <c r="B147" s="134"/>
      <c r="C147" s="137"/>
      <c r="D147" s="150"/>
      <c r="E147" s="137"/>
      <c r="F147" s="12" t="s">
        <v>116</v>
      </c>
      <c r="G147" s="22">
        <f t="shared" ref="G147:G149" si="72">H147+I147+J147+K147+L147</f>
        <v>20266365.290045444</v>
      </c>
      <c r="H147" s="22">
        <v>3687274</v>
      </c>
      <c r="I147" s="22">
        <f>'[1]Иные цели 2025'!$AF$17</f>
        <v>3904210.9600000004</v>
      </c>
      <c r="J147" s="22">
        <f>'[1]Иные цели 2026'!$AF$17</f>
        <v>4060379.3984000003</v>
      </c>
      <c r="K147" s="22">
        <f>J147*1.04</f>
        <v>4222794.5743360007</v>
      </c>
      <c r="L147" s="22">
        <f>K147*1.04</f>
        <v>4391706.3573094411</v>
      </c>
      <c r="M147" s="22"/>
      <c r="N147" s="63"/>
    </row>
    <row r="148" spans="1:14" ht="21.75" customHeight="1" x14ac:dyDescent="0.25">
      <c r="A148" s="131"/>
      <c r="B148" s="134"/>
      <c r="C148" s="137"/>
      <c r="D148" s="150"/>
      <c r="E148" s="137"/>
      <c r="F148" s="12" t="s">
        <v>16</v>
      </c>
      <c r="G148" s="22">
        <f t="shared" si="72"/>
        <v>0</v>
      </c>
      <c r="H148" s="22"/>
      <c r="I148" s="22"/>
      <c r="J148" s="22"/>
      <c r="K148" s="22"/>
      <c r="L148" s="22"/>
      <c r="M148" s="22"/>
      <c r="N148" s="63"/>
    </row>
    <row r="149" spans="1:14" ht="21.75" customHeight="1" x14ac:dyDescent="0.25">
      <c r="A149" s="132"/>
      <c r="B149" s="135"/>
      <c r="C149" s="137"/>
      <c r="D149" s="151"/>
      <c r="E149" s="138"/>
      <c r="F149" s="12" t="s">
        <v>17</v>
      </c>
      <c r="G149" s="22">
        <f t="shared" si="72"/>
        <v>0</v>
      </c>
      <c r="H149" s="22"/>
      <c r="I149" s="22"/>
      <c r="J149" s="22"/>
      <c r="K149" s="22"/>
      <c r="L149" s="22"/>
      <c r="M149" s="22"/>
      <c r="N149" s="64"/>
    </row>
    <row r="150" spans="1:14" ht="21.75" customHeight="1" x14ac:dyDescent="0.25">
      <c r="A150" s="130" t="s">
        <v>105</v>
      </c>
      <c r="B150" s="133" t="s">
        <v>64</v>
      </c>
      <c r="C150" s="136" t="s">
        <v>11</v>
      </c>
      <c r="D150" s="149" t="s">
        <v>39</v>
      </c>
      <c r="E150" s="136" t="s">
        <v>127</v>
      </c>
      <c r="F150" s="12" t="s">
        <v>14</v>
      </c>
      <c r="G150" s="22">
        <f t="shared" ref="G150:M150" si="73">G151+G152+G153</f>
        <v>15281205.399915785</v>
      </c>
      <c r="H150" s="22">
        <f t="shared" si="73"/>
        <v>2605082</v>
      </c>
      <c r="I150" s="22">
        <f t="shared" si="73"/>
        <v>2985100.8744959994</v>
      </c>
      <c r="J150" s="22">
        <f t="shared" si="73"/>
        <v>3104504.9094758406</v>
      </c>
      <c r="K150" s="22">
        <f t="shared" si="73"/>
        <v>3228685.1058548745</v>
      </c>
      <c r="L150" s="22">
        <f>L151+L152+L153</f>
        <v>3357832.5100890696</v>
      </c>
      <c r="M150" s="22">
        <f t="shared" si="73"/>
        <v>0</v>
      </c>
      <c r="N150" s="62" t="s">
        <v>65</v>
      </c>
    </row>
    <row r="151" spans="1:14" ht="21.75" customHeight="1" x14ac:dyDescent="0.25">
      <c r="A151" s="131"/>
      <c r="B151" s="134"/>
      <c r="C151" s="137"/>
      <c r="D151" s="150"/>
      <c r="E151" s="137"/>
      <c r="F151" s="12" t="s">
        <v>116</v>
      </c>
      <c r="G151" s="22">
        <f t="shared" ref="G151:G153" si="74">H151+I151+J151+K151+L151</f>
        <v>15281205.399915785</v>
      </c>
      <c r="H151" s="22">
        <v>2605082</v>
      </c>
      <c r="I151" s="22">
        <f>'[1]Иные цели 2025'!$AG$17</f>
        <v>2985100.8744959994</v>
      </c>
      <c r="J151" s="22">
        <f>'[1]Иные цели 2026'!$AG$17</f>
        <v>3104504.9094758406</v>
      </c>
      <c r="K151" s="22">
        <f>J151*1.04</f>
        <v>3228685.1058548745</v>
      </c>
      <c r="L151" s="22">
        <f>K151*1.04</f>
        <v>3357832.5100890696</v>
      </c>
      <c r="M151" s="22"/>
      <c r="N151" s="63"/>
    </row>
    <row r="152" spans="1:14" ht="21.75" customHeight="1" x14ac:dyDescent="0.25">
      <c r="A152" s="131"/>
      <c r="B152" s="134"/>
      <c r="C152" s="137"/>
      <c r="D152" s="150"/>
      <c r="E152" s="137"/>
      <c r="F152" s="12" t="s">
        <v>16</v>
      </c>
      <c r="G152" s="22">
        <f t="shared" si="74"/>
        <v>0</v>
      </c>
      <c r="H152" s="22"/>
      <c r="I152" s="22"/>
      <c r="J152" s="22"/>
      <c r="K152" s="22"/>
      <c r="L152" s="22"/>
      <c r="M152" s="22"/>
      <c r="N152" s="63"/>
    </row>
    <row r="153" spans="1:14" ht="21.75" customHeight="1" x14ac:dyDescent="0.25">
      <c r="A153" s="132"/>
      <c r="B153" s="135"/>
      <c r="C153" s="137"/>
      <c r="D153" s="151"/>
      <c r="E153" s="138"/>
      <c r="F153" s="12" t="s">
        <v>17</v>
      </c>
      <c r="G153" s="22">
        <f t="shared" si="74"/>
        <v>0</v>
      </c>
      <c r="H153" s="22"/>
      <c r="I153" s="22"/>
      <c r="J153" s="22"/>
      <c r="K153" s="22"/>
      <c r="L153" s="22"/>
      <c r="M153" s="22"/>
      <c r="N153" s="64"/>
    </row>
    <row r="154" spans="1:14" ht="21.75" customHeight="1" x14ac:dyDescent="0.25">
      <c r="A154" s="130" t="s">
        <v>75</v>
      </c>
      <c r="B154" s="165" t="s">
        <v>119</v>
      </c>
      <c r="C154" s="86" t="s">
        <v>11</v>
      </c>
      <c r="D154" s="160" t="s">
        <v>39</v>
      </c>
      <c r="E154" s="86" t="s">
        <v>127</v>
      </c>
      <c r="F154" s="48" t="s">
        <v>14</v>
      </c>
      <c r="G154" s="47">
        <f t="shared" ref="G154:M154" si="75">G155+G156+G157</f>
        <v>0</v>
      </c>
      <c r="H154" s="47">
        <f t="shared" si="75"/>
        <v>0</v>
      </c>
      <c r="I154" s="47">
        <f t="shared" si="75"/>
        <v>0</v>
      </c>
      <c r="J154" s="47">
        <f t="shared" si="75"/>
        <v>0</v>
      </c>
      <c r="K154" s="47">
        <f t="shared" si="75"/>
        <v>0</v>
      </c>
      <c r="L154" s="47">
        <f t="shared" si="75"/>
        <v>0</v>
      </c>
      <c r="M154" s="47">
        <f t="shared" si="75"/>
        <v>0</v>
      </c>
      <c r="N154" s="168" t="s">
        <v>120</v>
      </c>
    </row>
    <row r="155" spans="1:14" ht="21.75" customHeight="1" x14ac:dyDescent="0.25">
      <c r="A155" s="131"/>
      <c r="B155" s="166"/>
      <c r="C155" s="87"/>
      <c r="D155" s="161"/>
      <c r="E155" s="87"/>
      <c r="F155" s="12" t="s">
        <v>116</v>
      </c>
      <c r="G155" s="47">
        <f>H155+I155+J155+K155+L155</f>
        <v>0</v>
      </c>
      <c r="H155" s="47"/>
      <c r="I155" s="47"/>
      <c r="J155" s="47"/>
      <c r="K155" s="47"/>
      <c r="L155" s="47"/>
      <c r="M155" s="47"/>
      <c r="N155" s="169"/>
    </row>
    <row r="156" spans="1:14" ht="21.75" customHeight="1" x14ac:dyDescent="0.25">
      <c r="A156" s="131"/>
      <c r="B156" s="166"/>
      <c r="C156" s="87"/>
      <c r="D156" s="161"/>
      <c r="E156" s="87"/>
      <c r="F156" s="48" t="s">
        <v>16</v>
      </c>
      <c r="G156" s="47">
        <f>H156+I156+J156+K156+L156</f>
        <v>0</v>
      </c>
      <c r="H156" s="47"/>
      <c r="I156" s="47"/>
      <c r="J156" s="47"/>
      <c r="K156" s="47"/>
      <c r="L156" s="47"/>
      <c r="M156" s="47"/>
      <c r="N156" s="169"/>
    </row>
    <row r="157" spans="1:14" ht="21.75" customHeight="1" x14ac:dyDescent="0.25">
      <c r="A157" s="132"/>
      <c r="B157" s="167"/>
      <c r="C157" s="87"/>
      <c r="D157" s="162"/>
      <c r="E157" s="88"/>
      <c r="F157" s="48" t="s">
        <v>17</v>
      </c>
      <c r="G157" s="47">
        <f>H157+I157+J157+K157+L157</f>
        <v>0</v>
      </c>
      <c r="H157" s="47"/>
      <c r="I157" s="47"/>
      <c r="J157" s="47"/>
      <c r="K157" s="47"/>
      <c r="L157" s="47"/>
      <c r="M157" s="47"/>
      <c r="N157" s="170"/>
    </row>
    <row r="158" spans="1:14" ht="22.5" customHeight="1" x14ac:dyDescent="0.25">
      <c r="A158" s="121"/>
      <c r="B158" s="124" t="s">
        <v>159</v>
      </c>
      <c r="C158" s="127" t="s">
        <v>11</v>
      </c>
      <c r="D158" s="158" t="s">
        <v>12</v>
      </c>
      <c r="E158" s="127" t="s">
        <v>127</v>
      </c>
      <c r="F158" s="34" t="s">
        <v>14</v>
      </c>
      <c r="G158" s="35">
        <f t="shared" ref="G158:M158" si="76">G159+G160+G161</f>
        <v>47554773</v>
      </c>
      <c r="H158" s="35">
        <f>H159+H160+H161</f>
        <v>15386773</v>
      </c>
      <c r="I158" s="35">
        <f>I159+I160+I161</f>
        <v>20042000</v>
      </c>
      <c r="J158" s="35">
        <f>J159+J160+J161</f>
        <v>4042000</v>
      </c>
      <c r="K158" s="35">
        <f t="shared" si="76"/>
        <v>4042000</v>
      </c>
      <c r="L158" s="35">
        <f>L159+L160+L161</f>
        <v>4042000</v>
      </c>
      <c r="M158" s="35">
        <f t="shared" si="76"/>
        <v>0</v>
      </c>
      <c r="N158" s="155"/>
    </row>
    <row r="159" spans="1:14" ht="22.5" customHeight="1" x14ac:dyDescent="0.25">
      <c r="A159" s="122"/>
      <c r="B159" s="125"/>
      <c r="C159" s="128"/>
      <c r="D159" s="163"/>
      <c r="E159" s="128"/>
      <c r="F159" s="34" t="s">
        <v>116</v>
      </c>
      <c r="G159" s="35">
        <f t="shared" ref="G159:G161" si="77">H159+I159+J159+K159+L159</f>
        <v>38089873</v>
      </c>
      <c r="H159" s="35">
        <f>H163+H191+H203+H207+H195+H199+H215+H219+H211+H171+H183+H175+H179+H187+H167</f>
        <v>5921873</v>
      </c>
      <c r="I159" s="35">
        <f t="shared" ref="I159:M161" si="78">I163+I191+I203+I207+I195+I199+I215+I219+I211+I171+I183+I175+I179+I187+I167</f>
        <v>20042000</v>
      </c>
      <c r="J159" s="35">
        <f t="shared" si="78"/>
        <v>4042000</v>
      </c>
      <c r="K159" s="35">
        <f t="shared" si="78"/>
        <v>4042000</v>
      </c>
      <c r="L159" s="35">
        <f t="shared" si="78"/>
        <v>4042000</v>
      </c>
      <c r="M159" s="35">
        <f t="shared" si="78"/>
        <v>0</v>
      </c>
      <c r="N159" s="156"/>
    </row>
    <row r="160" spans="1:14" ht="22.5" customHeight="1" x14ac:dyDescent="0.25">
      <c r="A160" s="122"/>
      <c r="B160" s="125"/>
      <c r="C160" s="128"/>
      <c r="D160" s="163"/>
      <c r="E160" s="128"/>
      <c r="F160" s="34" t="s">
        <v>16</v>
      </c>
      <c r="G160" s="35">
        <f t="shared" si="77"/>
        <v>9464900</v>
      </c>
      <c r="H160" s="35">
        <f t="shared" ref="H160:L161" si="79">H164+H192+H204+H208+H196+H200+H216+H220+H212+H172+H184+H176+H180+H188+H168</f>
        <v>9464900</v>
      </c>
      <c r="I160" s="35">
        <f t="shared" si="79"/>
        <v>0</v>
      </c>
      <c r="J160" s="35">
        <f t="shared" si="79"/>
        <v>0</v>
      </c>
      <c r="K160" s="35">
        <f t="shared" si="79"/>
        <v>0</v>
      </c>
      <c r="L160" s="35">
        <f t="shared" si="79"/>
        <v>0</v>
      </c>
      <c r="M160" s="35">
        <f t="shared" si="78"/>
        <v>0</v>
      </c>
      <c r="N160" s="156"/>
    </row>
    <row r="161" spans="1:26" ht="22.5" customHeight="1" x14ac:dyDescent="0.25">
      <c r="A161" s="123"/>
      <c r="B161" s="126"/>
      <c r="C161" s="129"/>
      <c r="D161" s="164"/>
      <c r="E161" s="129"/>
      <c r="F161" s="34" t="s">
        <v>17</v>
      </c>
      <c r="G161" s="35">
        <f t="shared" si="77"/>
        <v>0</v>
      </c>
      <c r="H161" s="35">
        <f t="shared" si="79"/>
        <v>0</v>
      </c>
      <c r="I161" s="35">
        <f t="shared" si="79"/>
        <v>0</v>
      </c>
      <c r="J161" s="35">
        <f t="shared" si="79"/>
        <v>0</v>
      </c>
      <c r="K161" s="35">
        <f t="shared" si="79"/>
        <v>0</v>
      </c>
      <c r="L161" s="35">
        <f t="shared" si="79"/>
        <v>0</v>
      </c>
      <c r="M161" s="35">
        <f t="shared" si="78"/>
        <v>0</v>
      </c>
      <c r="N161" s="157"/>
      <c r="Z161" s="3"/>
    </row>
    <row r="162" spans="1:26" ht="21.75" customHeight="1" x14ac:dyDescent="0.25">
      <c r="A162" s="130" t="s">
        <v>18</v>
      </c>
      <c r="B162" s="133" t="s">
        <v>67</v>
      </c>
      <c r="C162" s="136" t="s">
        <v>11</v>
      </c>
      <c r="D162" s="149" t="s">
        <v>39</v>
      </c>
      <c r="E162" s="136" t="s">
        <v>127</v>
      </c>
      <c r="F162" s="12" t="s">
        <v>14</v>
      </c>
      <c r="G162" s="22">
        <f t="shared" ref="G162:M162" si="80">G163+G164+G165</f>
        <v>31594900</v>
      </c>
      <c r="H162" s="22">
        <f t="shared" si="80"/>
        <v>11914900</v>
      </c>
      <c r="I162" s="22">
        <f t="shared" si="80"/>
        <v>16920000</v>
      </c>
      <c r="J162" s="47">
        <f t="shared" si="80"/>
        <v>920000</v>
      </c>
      <c r="K162" s="22">
        <f t="shared" si="80"/>
        <v>920000</v>
      </c>
      <c r="L162" s="22">
        <f>L163+L164+L165</f>
        <v>920000</v>
      </c>
      <c r="M162" s="22">
        <f t="shared" si="80"/>
        <v>0</v>
      </c>
      <c r="N162" s="89" t="s">
        <v>148</v>
      </c>
    </row>
    <row r="163" spans="1:26" ht="21.75" customHeight="1" x14ac:dyDescent="0.25">
      <c r="A163" s="131"/>
      <c r="B163" s="134"/>
      <c r="C163" s="137"/>
      <c r="D163" s="150"/>
      <c r="E163" s="137"/>
      <c r="F163" s="12" t="s">
        <v>116</v>
      </c>
      <c r="G163" s="22">
        <f t="shared" ref="G163:G165" si="81">H163+I163+J163+K163+L163</f>
        <v>22130000</v>
      </c>
      <c r="H163" s="22">
        <f>60000+2000000+390000</f>
        <v>2450000</v>
      </c>
      <c r="I163" s="22">
        <f>560000+2000000+360000+14000000</f>
        <v>16920000</v>
      </c>
      <c r="J163" s="22">
        <f>560000+360000</f>
        <v>920000</v>
      </c>
      <c r="K163" s="22">
        <f>J163</f>
        <v>920000</v>
      </c>
      <c r="L163" s="22">
        <f>K163</f>
        <v>920000</v>
      </c>
      <c r="M163" s="22"/>
      <c r="N163" s="89"/>
      <c r="P163" s="3">
        <f>1759000+1400000+4507295+1195000</f>
        <v>8861295</v>
      </c>
      <c r="Q163" s="3">
        <f>P163-O163</f>
        <v>8861295</v>
      </c>
    </row>
    <row r="164" spans="1:26" ht="21.75" customHeight="1" x14ac:dyDescent="0.25">
      <c r="A164" s="131"/>
      <c r="B164" s="134"/>
      <c r="C164" s="137"/>
      <c r="D164" s="150"/>
      <c r="E164" s="137"/>
      <c r="F164" s="12" t="s">
        <v>16</v>
      </c>
      <c r="G164" s="22">
        <f t="shared" si="81"/>
        <v>9464900</v>
      </c>
      <c r="H164" s="22">
        <f>605000*2+100000+7754900+300000+100000</f>
        <v>9464900</v>
      </c>
      <c r="I164" s="22">
        <v>0</v>
      </c>
      <c r="J164" s="47">
        <v>0</v>
      </c>
      <c r="K164" s="22">
        <v>0</v>
      </c>
      <c r="L164" s="22">
        <v>0</v>
      </c>
      <c r="M164" s="22"/>
      <c r="N164" s="89"/>
      <c r="Q164" s="3"/>
    </row>
    <row r="165" spans="1:26" ht="21.75" customHeight="1" x14ac:dyDescent="0.25">
      <c r="A165" s="132"/>
      <c r="B165" s="135"/>
      <c r="C165" s="138"/>
      <c r="D165" s="151"/>
      <c r="E165" s="138"/>
      <c r="F165" s="12" t="s">
        <v>17</v>
      </c>
      <c r="G165" s="22">
        <f t="shared" si="81"/>
        <v>0</v>
      </c>
      <c r="H165" s="22"/>
      <c r="I165" s="22"/>
      <c r="J165" s="47"/>
      <c r="K165" s="22"/>
      <c r="L165" s="22"/>
      <c r="M165" s="22"/>
      <c r="N165" s="89"/>
      <c r="O165" s="3"/>
    </row>
    <row r="166" spans="1:26" ht="21.75" customHeight="1" x14ac:dyDescent="0.25">
      <c r="A166" s="130" t="s">
        <v>24</v>
      </c>
      <c r="B166" s="133" t="s">
        <v>103</v>
      </c>
      <c r="C166" s="136" t="s">
        <v>11</v>
      </c>
      <c r="D166" s="149" t="s">
        <v>171</v>
      </c>
      <c r="E166" s="136" t="s">
        <v>127</v>
      </c>
      <c r="F166" s="12" t="s">
        <v>14</v>
      </c>
      <c r="G166" s="22">
        <f t="shared" ref="G166:K166" si="82">G167+G168+G169</f>
        <v>0</v>
      </c>
      <c r="H166" s="22">
        <f t="shared" si="82"/>
        <v>0</v>
      </c>
      <c r="I166" s="22">
        <f t="shared" si="82"/>
        <v>0</v>
      </c>
      <c r="J166" s="47">
        <f t="shared" si="82"/>
        <v>0</v>
      </c>
      <c r="K166" s="22">
        <f t="shared" si="82"/>
        <v>0</v>
      </c>
      <c r="L166" s="22">
        <f>L167+L168+L169</f>
        <v>0</v>
      </c>
      <c r="M166" s="22">
        <f t="shared" ref="M166" si="83">M167+M168+M169</f>
        <v>0</v>
      </c>
      <c r="N166" s="89"/>
    </row>
    <row r="167" spans="1:26" ht="21.75" customHeight="1" x14ac:dyDescent="0.25">
      <c r="A167" s="131"/>
      <c r="B167" s="134"/>
      <c r="C167" s="137"/>
      <c r="D167" s="150"/>
      <c r="E167" s="137"/>
      <c r="F167" s="12" t="s">
        <v>116</v>
      </c>
      <c r="G167" s="22">
        <f t="shared" ref="G167:G169" si="84">H167+I167+J167+K167+L167</f>
        <v>0</v>
      </c>
      <c r="H167" s="22"/>
      <c r="I167" s="22"/>
      <c r="J167" s="47"/>
      <c r="K167" s="22"/>
      <c r="L167" s="22"/>
      <c r="M167" s="22"/>
      <c r="N167" s="89"/>
      <c r="P167" s="3">
        <f>1759000+1400000+4507295+1195000</f>
        <v>8861295</v>
      </c>
      <c r="Q167" s="3">
        <f>P167-O167</f>
        <v>8861295</v>
      </c>
    </row>
    <row r="168" spans="1:26" ht="21.75" customHeight="1" x14ac:dyDescent="0.25">
      <c r="A168" s="131"/>
      <c r="B168" s="134"/>
      <c r="C168" s="137"/>
      <c r="D168" s="150"/>
      <c r="E168" s="137"/>
      <c r="F168" s="12" t="s">
        <v>16</v>
      </c>
      <c r="G168" s="22">
        <f t="shared" si="84"/>
        <v>0</v>
      </c>
      <c r="H168" s="22"/>
      <c r="I168" s="22"/>
      <c r="J168" s="47"/>
      <c r="K168" s="22"/>
      <c r="L168" s="22"/>
      <c r="M168" s="22"/>
      <c r="N168" s="89"/>
      <c r="Q168" s="3"/>
    </row>
    <row r="169" spans="1:26" ht="21.75" customHeight="1" x14ac:dyDescent="0.25">
      <c r="A169" s="132"/>
      <c r="B169" s="135"/>
      <c r="C169" s="137"/>
      <c r="D169" s="151"/>
      <c r="E169" s="138"/>
      <c r="F169" s="12" t="s">
        <v>17</v>
      </c>
      <c r="G169" s="22">
        <f t="shared" si="84"/>
        <v>0</v>
      </c>
      <c r="H169" s="22"/>
      <c r="I169" s="22"/>
      <c r="J169" s="47"/>
      <c r="K169" s="22"/>
      <c r="L169" s="22"/>
      <c r="M169" s="22"/>
      <c r="N169" s="89"/>
      <c r="O169" s="3"/>
    </row>
    <row r="170" spans="1:26" ht="21.75" customHeight="1" x14ac:dyDescent="0.25">
      <c r="A170" s="86" t="s">
        <v>40</v>
      </c>
      <c r="B170" s="133" t="s">
        <v>133</v>
      </c>
      <c r="C170" s="136" t="s">
        <v>11</v>
      </c>
      <c r="D170" s="149" t="s">
        <v>39</v>
      </c>
      <c r="E170" s="136" t="s">
        <v>127</v>
      </c>
      <c r="F170" s="12" t="s">
        <v>14</v>
      </c>
      <c r="G170" s="22">
        <f t="shared" ref="G170:M170" si="85">G171+G172+G173</f>
        <v>0</v>
      </c>
      <c r="H170" s="22">
        <f t="shared" si="85"/>
        <v>0</v>
      </c>
      <c r="I170" s="22">
        <f t="shared" si="85"/>
        <v>0</v>
      </c>
      <c r="J170" s="47">
        <f t="shared" si="85"/>
        <v>0</v>
      </c>
      <c r="K170" s="22">
        <f t="shared" si="85"/>
        <v>0</v>
      </c>
      <c r="L170" s="22">
        <f>L171+L172+L173</f>
        <v>0</v>
      </c>
      <c r="M170" s="22">
        <f t="shared" si="85"/>
        <v>0</v>
      </c>
      <c r="N170" s="89"/>
    </row>
    <row r="171" spans="1:26" ht="21.75" customHeight="1" x14ac:dyDescent="0.25">
      <c r="A171" s="87"/>
      <c r="B171" s="134"/>
      <c r="C171" s="137"/>
      <c r="D171" s="150"/>
      <c r="E171" s="137"/>
      <c r="F171" s="12" t="s">
        <v>116</v>
      </c>
      <c r="G171" s="22">
        <f t="shared" ref="G171:G173" si="86">H171+I171+J171+K171+L171</f>
        <v>0</v>
      </c>
      <c r="H171" s="22"/>
      <c r="I171" s="22"/>
      <c r="J171" s="47"/>
      <c r="K171" s="22"/>
      <c r="L171" s="22"/>
      <c r="M171" s="22"/>
      <c r="N171" s="89"/>
      <c r="P171" s="3">
        <f>1759000+1400000+4507295+1195000</f>
        <v>8861295</v>
      </c>
      <c r="Q171" s="3">
        <f>P171-O171</f>
        <v>8861295</v>
      </c>
    </row>
    <row r="172" spans="1:26" ht="21.75" customHeight="1" x14ac:dyDescent="0.25">
      <c r="A172" s="87"/>
      <c r="B172" s="134"/>
      <c r="C172" s="137"/>
      <c r="D172" s="150"/>
      <c r="E172" s="137"/>
      <c r="F172" s="12" t="s">
        <v>16</v>
      </c>
      <c r="G172" s="22">
        <f t="shared" si="86"/>
        <v>0</v>
      </c>
      <c r="H172" s="22"/>
      <c r="I172" s="22"/>
      <c r="J172" s="47"/>
      <c r="K172" s="22"/>
      <c r="L172" s="22"/>
      <c r="M172" s="22"/>
      <c r="N172" s="89"/>
      <c r="Q172" s="3"/>
    </row>
    <row r="173" spans="1:26" ht="21.75" customHeight="1" x14ac:dyDescent="0.25">
      <c r="A173" s="88"/>
      <c r="B173" s="135"/>
      <c r="C173" s="137"/>
      <c r="D173" s="151"/>
      <c r="E173" s="138"/>
      <c r="F173" s="12" t="s">
        <v>17</v>
      </c>
      <c r="G173" s="22">
        <f t="shared" si="86"/>
        <v>0</v>
      </c>
      <c r="H173" s="22"/>
      <c r="I173" s="22"/>
      <c r="J173" s="47"/>
      <c r="K173" s="22"/>
      <c r="L173" s="22"/>
      <c r="M173" s="22"/>
      <c r="N173" s="89"/>
      <c r="O173" s="3"/>
    </row>
    <row r="174" spans="1:26" ht="21.75" customHeight="1" x14ac:dyDescent="0.25">
      <c r="A174" s="130" t="s">
        <v>44</v>
      </c>
      <c r="B174" s="133" t="s">
        <v>51</v>
      </c>
      <c r="C174" s="136" t="s">
        <v>11</v>
      </c>
      <c r="D174" s="149" t="s">
        <v>39</v>
      </c>
      <c r="E174" s="136" t="s">
        <v>127</v>
      </c>
      <c r="F174" s="12" t="s">
        <v>14</v>
      </c>
      <c r="G174" s="22">
        <f t="shared" ref="G174:M174" si="87">G175+G176+G177</f>
        <v>350000</v>
      </c>
      <c r="H174" s="22">
        <f t="shared" si="87"/>
        <v>350000</v>
      </c>
      <c r="I174" s="22">
        <f t="shared" si="87"/>
        <v>0</v>
      </c>
      <c r="J174" s="22">
        <f t="shared" si="87"/>
        <v>0</v>
      </c>
      <c r="K174" s="22">
        <f t="shared" si="87"/>
        <v>0</v>
      </c>
      <c r="L174" s="22">
        <f t="shared" si="87"/>
        <v>0</v>
      </c>
      <c r="M174" s="22">
        <f t="shared" si="87"/>
        <v>0</v>
      </c>
      <c r="N174" s="90" t="s">
        <v>149</v>
      </c>
    </row>
    <row r="175" spans="1:26" ht="21.75" customHeight="1" x14ac:dyDescent="0.25">
      <c r="A175" s="131"/>
      <c r="B175" s="134"/>
      <c r="C175" s="137"/>
      <c r="D175" s="150"/>
      <c r="E175" s="137"/>
      <c r="F175" s="12" t="s">
        <v>116</v>
      </c>
      <c r="G175" s="22">
        <f t="shared" ref="G175:G177" si="88">H175+I175+J175+K175+L175</f>
        <v>350000</v>
      </c>
      <c r="H175" s="22">
        <f>'[1]Иные цели 2024'!$S$9</f>
        <v>350000</v>
      </c>
      <c r="I175" s="22">
        <v>0</v>
      </c>
      <c r="J175" s="22">
        <v>0</v>
      </c>
      <c r="K175" s="22">
        <v>0</v>
      </c>
      <c r="L175" s="22">
        <v>0</v>
      </c>
      <c r="M175" s="22"/>
      <c r="N175" s="90"/>
    </row>
    <row r="176" spans="1:26" ht="21.75" customHeight="1" x14ac:dyDescent="0.25">
      <c r="A176" s="131"/>
      <c r="B176" s="134"/>
      <c r="C176" s="137"/>
      <c r="D176" s="150"/>
      <c r="E176" s="137"/>
      <c r="F176" s="12" t="s">
        <v>16</v>
      </c>
      <c r="G176" s="22">
        <f t="shared" si="88"/>
        <v>0</v>
      </c>
      <c r="H176" s="22"/>
      <c r="I176" s="22"/>
      <c r="J176" s="22"/>
      <c r="K176" s="22"/>
      <c r="L176" s="22"/>
      <c r="M176" s="22"/>
      <c r="N176" s="90"/>
    </row>
    <row r="177" spans="1:23" ht="21.75" customHeight="1" x14ac:dyDescent="0.25">
      <c r="A177" s="132"/>
      <c r="B177" s="135"/>
      <c r="C177" s="137"/>
      <c r="D177" s="151"/>
      <c r="E177" s="138"/>
      <c r="F177" s="12" t="s">
        <v>17</v>
      </c>
      <c r="G177" s="22">
        <f t="shared" si="88"/>
        <v>0</v>
      </c>
      <c r="H177" s="22"/>
      <c r="I177" s="22"/>
      <c r="J177" s="22"/>
      <c r="K177" s="22"/>
      <c r="L177" s="22"/>
      <c r="M177" s="22"/>
      <c r="N177" s="90"/>
    </row>
    <row r="178" spans="1:23" s="31" customFormat="1" ht="21.75" customHeight="1" x14ac:dyDescent="0.3">
      <c r="A178" s="130" t="s">
        <v>66</v>
      </c>
      <c r="B178" s="133" t="s">
        <v>52</v>
      </c>
      <c r="C178" s="136" t="s">
        <v>11</v>
      </c>
      <c r="D178" s="149" t="s">
        <v>39</v>
      </c>
      <c r="E178" s="136" t="s">
        <v>127</v>
      </c>
      <c r="F178" s="12" t="s">
        <v>14</v>
      </c>
      <c r="G178" s="22">
        <f t="shared" ref="G178:M178" si="89">G179+G180+G181</f>
        <v>0</v>
      </c>
      <c r="H178" s="22">
        <f t="shared" si="89"/>
        <v>0</v>
      </c>
      <c r="I178" s="22">
        <f t="shared" si="89"/>
        <v>0</v>
      </c>
      <c r="J178" s="22">
        <f t="shared" si="89"/>
        <v>0</v>
      </c>
      <c r="K178" s="22">
        <f t="shared" si="89"/>
        <v>0</v>
      </c>
      <c r="L178" s="22">
        <f t="shared" si="89"/>
        <v>0</v>
      </c>
      <c r="M178" s="22">
        <f t="shared" si="89"/>
        <v>0</v>
      </c>
      <c r="N178" s="90"/>
    </row>
    <row r="179" spans="1:23" s="31" customFormat="1" ht="21.75" customHeight="1" x14ac:dyDescent="0.3">
      <c r="A179" s="131"/>
      <c r="B179" s="134"/>
      <c r="C179" s="137"/>
      <c r="D179" s="150"/>
      <c r="E179" s="137"/>
      <c r="F179" s="12" t="s">
        <v>116</v>
      </c>
      <c r="G179" s="22">
        <f t="shared" ref="G179:G181" si="90">H179+I179+J179+K179+L179</f>
        <v>0</v>
      </c>
      <c r="H179" s="22"/>
      <c r="I179" s="22"/>
      <c r="J179" s="22"/>
      <c r="K179" s="22"/>
      <c r="L179" s="22"/>
      <c r="M179" s="22"/>
      <c r="N179" s="90"/>
      <c r="P179" s="32">
        <f>1759000+1400000+4507295+1195000</f>
        <v>8861295</v>
      </c>
      <c r="Q179" s="32">
        <f>P179-O179</f>
        <v>8861295</v>
      </c>
    </row>
    <row r="180" spans="1:23" s="31" customFormat="1" ht="21.75" customHeight="1" x14ac:dyDescent="0.3">
      <c r="A180" s="131"/>
      <c r="B180" s="134"/>
      <c r="C180" s="137"/>
      <c r="D180" s="150"/>
      <c r="E180" s="137"/>
      <c r="F180" s="12" t="s">
        <v>16</v>
      </c>
      <c r="G180" s="22">
        <f t="shared" si="90"/>
        <v>0</v>
      </c>
      <c r="H180" s="22"/>
      <c r="I180" s="22"/>
      <c r="J180" s="22"/>
      <c r="K180" s="22"/>
      <c r="L180" s="22"/>
      <c r="M180" s="22"/>
      <c r="N180" s="90"/>
      <c r="Q180" s="32"/>
    </row>
    <row r="181" spans="1:23" s="31" customFormat="1" ht="21.75" customHeight="1" x14ac:dyDescent="0.3">
      <c r="A181" s="132"/>
      <c r="B181" s="135"/>
      <c r="C181" s="138"/>
      <c r="D181" s="151"/>
      <c r="E181" s="138"/>
      <c r="F181" s="12" t="s">
        <v>17</v>
      </c>
      <c r="G181" s="22">
        <f t="shared" si="90"/>
        <v>0</v>
      </c>
      <c r="H181" s="22"/>
      <c r="I181" s="22"/>
      <c r="J181" s="22"/>
      <c r="K181" s="22"/>
      <c r="L181" s="22"/>
      <c r="M181" s="22"/>
      <c r="N181" s="90"/>
      <c r="O181" s="32"/>
    </row>
    <row r="182" spans="1:23" ht="21.75" customHeight="1" x14ac:dyDescent="0.25">
      <c r="A182" s="130" t="s">
        <v>68</v>
      </c>
      <c r="B182" s="133" t="s">
        <v>50</v>
      </c>
      <c r="C182" s="136" t="s">
        <v>11</v>
      </c>
      <c r="D182" s="149" t="s">
        <v>39</v>
      </c>
      <c r="E182" s="136" t="s">
        <v>127</v>
      </c>
      <c r="F182" s="12" t="s">
        <v>14</v>
      </c>
      <c r="G182" s="22">
        <f t="shared" ref="G182:M182" si="91">G183+G184+G185</f>
        <v>0</v>
      </c>
      <c r="H182" s="22">
        <f t="shared" si="91"/>
        <v>0</v>
      </c>
      <c r="I182" s="22">
        <f t="shared" si="91"/>
        <v>0</v>
      </c>
      <c r="J182" s="22">
        <f t="shared" si="91"/>
        <v>0</v>
      </c>
      <c r="K182" s="22">
        <f t="shared" si="91"/>
        <v>0</v>
      </c>
      <c r="L182" s="22">
        <f t="shared" si="91"/>
        <v>0</v>
      </c>
      <c r="M182" s="22">
        <f t="shared" si="91"/>
        <v>0</v>
      </c>
      <c r="N182" s="90"/>
    </row>
    <row r="183" spans="1:23" ht="21.75" customHeight="1" x14ac:dyDescent="0.25">
      <c r="A183" s="131"/>
      <c r="B183" s="134"/>
      <c r="C183" s="137"/>
      <c r="D183" s="150"/>
      <c r="E183" s="137"/>
      <c r="F183" s="12" t="s">
        <v>116</v>
      </c>
      <c r="G183" s="22">
        <f t="shared" ref="G183:G185" si="92">H183+I183+J183+K183+L183</f>
        <v>0</v>
      </c>
      <c r="H183" s="22"/>
      <c r="I183" s="22"/>
      <c r="J183" s="22"/>
      <c r="K183" s="22"/>
      <c r="L183" s="22"/>
      <c r="M183" s="22"/>
      <c r="N183" s="90"/>
    </row>
    <row r="184" spans="1:23" ht="21.75" customHeight="1" x14ac:dyDescent="0.25">
      <c r="A184" s="131"/>
      <c r="B184" s="134"/>
      <c r="C184" s="137"/>
      <c r="D184" s="150"/>
      <c r="E184" s="137"/>
      <c r="F184" s="12" t="s">
        <v>16</v>
      </c>
      <c r="G184" s="22">
        <f t="shared" si="92"/>
        <v>0</v>
      </c>
      <c r="H184" s="22"/>
      <c r="I184" s="22"/>
      <c r="J184" s="22"/>
      <c r="K184" s="22"/>
      <c r="L184" s="22"/>
      <c r="M184" s="22"/>
      <c r="N184" s="90"/>
    </row>
    <row r="185" spans="1:23" ht="21.75" customHeight="1" x14ac:dyDescent="0.25">
      <c r="A185" s="132"/>
      <c r="B185" s="135"/>
      <c r="C185" s="137"/>
      <c r="D185" s="151"/>
      <c r="E185" s="138"/>
      <c r="F185" s="12" t="s">
        <v>17</v>
      </c>
      <c r="G185" s="22">
        <f t="shared" si="92"/>
        <v>0</v>
      </c>
      <c r="H185" s="22"/>
      <c r="I185" s="22"/>
      <c r="J185" s="22"/>
      <c r="K185" s="22"/>
      <c r="L185" s="22"/>
      <c r="M185" s="22"/>
      <c r="N185" s="90"/>
    </row>
    <row r="186" spans="1:23" ht="21.75" customHeight="1" x14ac:dyDescent="0.25">
      <c r="A186" s="86" t="s">
        <v>69</v>
      </c>
      <c r="B186" s="133" t="s">
        <v>59</v>
      </c>
      <c r="C186" s="136" t="s">
        <v>11</v>
      </c>
      <c r="D186" s="160" t="s">
        <v>170</v>
      </c>
      <c r="E186" s="136" t="s">
        <v>127</v>
      </c>
      <c r="F186" s="12" t="s">
        <v>14</v>
      </c>
      <c r="G186" s="22">
        <f>G187+G188+G189</f>
        <v>0</v>
      </c>
      <c r="H186" s="22">
        <v>0</v>
      </c>
      <c r="I186" s="22">
        <f>I187+I188+I189</f>
        <v>0</v>
      </c>
      <c r="J186" s="22">
        <f>J187+J188+J189</f>
        <v>0</v>
      </c>
      <c r="K186" s="22">
        <v>0</v>
      </c>
      <c r="L186" s="22">
        <f>L187+L188+L189</f>
        <v>0</v>
      </c>
      <c r="M186" s="22">
        <f>M187+M188+M189</f>
        <v>0</v>
      </c>
      <c r="N186" s="92" t="s">
        <v>169</v>
      </c>
    </row>
    <row r="187" spans="1:23" ht="21.75" customHeight="1" x14ac:dyDescent="0.25">
      <c r="A187" s="87"/>
      <c r="B187" s="134"/>
      <c r="C187" s="137"/>
      <c r="D187" s="161"/>
      <c r="E187" s="137"/>
      <c r="F187" s="12" t="s">
        <v>116</v>
      </c>
      <c r="G187" s="22">
        <f t="shared" ref="G187:G189" si="93">H187+I187+J187+K187+L187</f>
        <v>0</v>
      </c>
      <c r="H187" s="22"/>
      <c r="I187" s="22"/>
      <c r="J187" s="22"/>
      <c r="K187" s="22"/>
      <c r="L187" s="22"/>
      <c r="M187" s="22"/>
      <c r="N187" s="93"/>
    </row>
    <row r="188" spans="1:23" ht="21.75" customHeight="1" x14ac:dyDescent="0.25">
      <c r="A188" s="87"/>
      <c r="B188" s="134"/>
      <c r="C188" s="137"/>
      <c r="D188" s="161"/>
      <c r="E188" s="137"/>
      <c r="F188" s="12" t="s">
        <v>16</v>
      </c>
      <c r="G188" s="22">
        <f t="shared" si="93"/>
        <v>0</v>
      </c>
      <c r="H188" s="22"/>
      <c r="I188" s="22"/>
      <c r="J188" s="22"/>
      <c r="K188" s="22"/>
      <c r="L188" s="22"/>
      <c r="M188" s="22"/>
      <c r="N188" s="93"/>
    </row>
    <row r="189" spans="1:23" ht="21.75" customHeight="1" x14ac:dyDescent="0.25">
      <c r="A189" s="88"/>
      <c r="B189" s="135"/>
      <c r="C189" s="137"/>
      <c r="D189" s="162"/>
      <c r="E189" s="138"/>
      <c r="F189" s="12" t="s">
        <v>17</v>
      </c>
      <c r="G189" s="22">
        <f t="shared" si="93"/>
        <v>0</v>
      </c>
      <c r="H189" s="22"/>
      <c r="I189" s="22"/>
      <c r="J189" s="22"/>
      <c r="K189" s="22"/>
      <c r="L189" s="22"/>
      <c r="M189" s="22"/>
      <c r="N189" s="94"/>
    </row>
    <row r="190" spans="1:23" ht="21.75" customHeight="1" x14ac:dyDescent="0.25">
      <c r="A190" s="130" t="s">
        <v>104</v>
      </c>
      <c r="B190" s="133" t="s">
        <v>137</v>
      </c>
      <c r="C190" s="136" t="s">
        <v>11</v>
      </c>
      <c r="D190" s="149" t="s">
        <v>39</v>
      </c>
      <c r="E190" s="136" t="s">
        <v>127</v>
      </c>
      <c r="F190" s="12" t="s">
        <v>14</v>
      </c>
      <c r="G190" s="22">
        <f t="shared" ref="G190:M190" si="94">G191+G192+G193</f>
        <v>0</v>
      </c>
      <c r="H190" s="22">
        <f t="shared" si="94"/>
        <v>0</v>
      </c>
      <c r="I190" s="22">
        <f t="shared" si="94"/>
        <v>0</v>
      </c>
      <c r="J190" s="22">
        <f t="shared" si="94"/>
        <v>0</v>
      </c>
      <c r="K190" s="22">
        <f t="shared" si="94"/>
        <v>0</v>
      </c>
      <c r="L190" s="22">
        <f>L191+L192+L193</f>
        <v>0</v>
      </c>
      <c r="M190" s="22">
        <f t="shared" si="94"/>
        <v>0</v>
      </c>
      <c r="N190" s="90" t="s">
        <v>181</v>
      </c>
      <c r="O190" s="3"/>
      <c r="W190" s="3" t="e">
        <f>#REF!+#REF!+#REF!+#REF!</f>
        <v>#REF!</v>
      </c>
    </row>
    <row r="191" spans="1:23" ht="21.75" customHeight="1" x14ac:dyDescent="0.25">
      <c r="A191" s="131"/>
      <c r="B191" s="134"/>
      <c r="C191" s="137"/>
      <c r="D191" s="150"/>
      <c r="E191" s="137"/>
      <c r="F191" s="12" t="s">
        <v>116</v>
      </c>
      <c r="G191" s="22">
        <f t="shared" ref="G191:G193" si="95">H191+I191+J191+K191+L191</f>
        <v>0</v>
      </c>
      <c r="H191" s="22"/>
      <c r="I191" s="22"/>
      <c r="J191" s="22"/>
      <c r="K191" s="22"/>
      <c r="L191" s="22"/>
      <c r="M191" s="22"/>
      <c r="N191" s="90"/>
    </row>
    <row r="192" spans="1:23" ht="21.75" customHeight="1" x14ac:dyDescent="0.25">
      <c r="A192" s="131"/>
      <c r="B192" s="134"/>
      <c r="C192" s="137"/>
      <c r="D192" s="150"/>
      <c r="E192" s="137"/>
      <c r="F192" s="12" t="s">
        <v>16</v>
      </c>
      <c r="G192" s="22">
        <f t="shared" si="95"/>
        <v>0</v>
      </c>
      <c r="H192" s="22"/>
      <c r="I192" s="22"/>
      <c r="J192" s="22"/>
      <c r="K192" s="22"/>
      <c r="L192" s="22"/>
      <c r="M192" s="22"/>
      <c r="N192" s="90"/>
    </row>
    <row r="193" spans="1:16" ht="21.75" customHeight="1" x14ac:dyDescent="0.25">
      <c r="A193" s="132"/>
      <c r="B193" s="135"/>
      <c r="C193" s="138"/>
      <c r="D193" s="151"/>
      <c r="E193" s="138"/>
      <c r="F193" s="12" t="s">
        <v>17</v>
      </c>
      <c r="G193" s="22">
        <f t="shared" si="95"/>
        <v>0</v>
      </c>
      <c r="H193" s="22"/>
      <c r="I193" s="22"/>
      <c r="J193" s="22"/>
      <c r="K193" s="22"/>
      <c r="L193" s="22"/>
      <c r="M193" s="22"/>
      <c r="N193" s="90"/>
    </row>
    <row r="194" spans="1:16" s="10" customFormat="1" ht="21.75" hidden="1" customHeight="1" outlineLevel="1" x14ac:dyDescent="0.25">
      <c r="A194" s="130" t="s">
        <v>72</v>
      </c>
      <c r="B194" s="133" t="s">
        <v>78</v>
      </c>
      <c r="C194" s="136" t="s">
        <v>11</v>
      </c>
      <c r="D194" s="149" t="s">
        <v>39</v>
      </c>
      <c r="E194" s="136" t="s">
        <v>127</v>
      </c>
      <c r="F194" s="12" t="s">
        <v>14</v>
      </c>
      <c r="G194" s="22">
        <f t="shared" ref="G194:M194" si="96">G195+G196+G197</f>
        <v>0</v>
      </c>
      <c r="H194" s="22">
        <f t="shared" si="96"/>
        <v>0</v>
      </c>
      <c r="I194" s="22">
        <f t="shared" si="96"/>
        <v>0</v>
      </c>
      <c r="J194" s="22">
        <f t="shared" si="96"/>
        <v>0</v>
      </c>
      <c r="K194" s="22">
        <f t="shared" si="96"/>
        <v>0</v>
      </c>
      <c r="L194" s="22">
        <f t="shared" si="96"/>
        <v>0</v>
      </c>
      <c r="M194" s="22">
        <f t="shared" si="96"/>
        <v>0</v>
      </c>
      <c r="N194" s="95"/>
    </row>
    <row r="195" spans="1:16" s="10" customFormat="1" ht="21.75" hidden="1" customHeight="1" outlineLevel="1" x14ac:dyDescent="0.25">
      <c r="A195" s="131"/>
      <c r="B195" s="134"/>
      <c r="C195" s="137"/>
      <c r="D195" s="150"/>
      <c r="E195" s="137"/>
      <c r="F195" s="12" t="s">
        <v>116</v>
      </c>
      <c r="G195" s="22">
        <f>H195+I195+J195+K195+M195</f>
        <v>0</v>
      </c>
      <c r="H195" s="22"/>
      <c r="I195" s="22"/>
      <c r="J195" s="22"/>
      <c r="K195" s="22"/>
      <c r="L195" s="22"/>
      <c r="M195" s="22"/>
      <c r="N195" s="95"/>
    </row>
    <row r="196" spans="1:16" s="10" customFormat="1" ht="21.75" hidden="1" customHeight="1" outlineLevel="1" x14ac:dyDescent="0.25">
      <c r="A196" s="131"/>
      <c r="B196" s="134"/>
      <c r="C196" s="137"/>
      <c r="D196" s="150"/>
      <c r="E196" s="137"/>
      <c r="F196" s="12" t="s">
        <v>16</v>
      </c>
      <c r="G196" s="22">
        <f>H196+I196+J196+K196+M196</f>
        <v>0</v>
      </c>
      <c r="H196" s="22"/>
      <c r="I196" s="22"/>
      <c r="J196" s="22"/>
      <c r="K196" s="22"/>
      <c r="L196" s="22"/>
      <c r="M196" s="22"/>
      <c r="N196" s="95"/>
    </row>
    <row r="197" spans="1:16" s="10" customFormat="1" ht="21.75" hidden="1" customHeight="1" outlineLevel="1" x14ac:dyDescent="0.25">
      <c r="A197" s="132"/>
      <c r="B197" s="135"/>
      <c r="C197" s="138"/>
      <c r="D197" s="151"/>
      <c r="E197" s="138"/>
      <c r="F197" s="12" t="s">
        <v>17</v>
      </c>
      <c r="G197" s="22">
        <f>H197+I197+J197+K197+M197</f>
        <v>0</v>
      </c>
      <c r="H197" s="22"/>
      <c r="I197" s="22"/>
      <c r="J197" s="22"/>
      <c r="K197" s="22"/>
      <c r="L197" s="22"/>
      <c r="M197" s="22"/>
      <c r="N197" s="95"/>
    </row>
    <row r="198" spans="1:16" ht="21.75" hidden="1" customHeight="1" outlineLevel="1" x14ac:dyDescent="0.25">
      <c r="A198" s="130" t="s">
        <v>105</v>
      </c>
      <c r="B198" s="133" t="s">
        <v>76</v>
      </c>
      <c r="C198" s="136" t="s">
        <v>11</v>
      </c>
      <c r="D198" s="149" t="s">
        <v>39</v>
      </c>
      <c r="E198" s="136" t="s">
        <v>127</v>
      </c>
      <c r="F198" s="12" t="s">
        <v>14</v>
      </c>
      <c r="G198" s="22">
        <f t="shared" ref="G198:M198" si="97">G199+G200+G201</f>
        <v>0</v>
      </c>
      <c r="H198" s="22">
        <f t="shared" si="97"/>
        <v>0</v>
      </c>
      <c r="I198" s="22">
        <f t="shared" si="97"/>
        <v>0</v>
      </c>
      <c r="J198" s="22">
        <f t="shared" si="97"/>
        <v>0</v>
      </c>
      <c r="K198" s="22">
        <f t="shared" si="97"/>
        <v>0</v>
      </c>
      <c r="L198" s="22">
        <f t="shared" si="97"/>
        <v>0</v>
      </c>
      <c r="M198" s="22">
        <f t="shared" si="97"/>
        <v>0</v>
      </c>
      <c r="N198" s="76"/>
    </row>
    <row r="199" spans="1:16" ht="21.75" hidden="1" customHeight="1" outlineLevel="1" x14ac:dyDescent="0.25">
      <c r="A199" s="131"/>
      <c r="B199" s="134"/>
      <c r="C199" s="137"/>
      <c r="D199" s="150"/>
      <c r="E199" s="137"/>
      <c r="F199" s="12" t="s">
        <v>116</v>
      </c>
      <c r="G199" s="22">
        <f>H199+I199+J199+K199+M199</f>
        <v>0</v>
      </c>
      <c r="H199" s="22"/>
      <c r="I199" s="22"/>
      <c r="J199" s="22"/>
      <c r="K199" s="22"/>
      <c r="L199" s="22"/>
      <c r="M199" s="22"/>
      <c r="N199" s="76"/>
    </row>
    <row r="200" spans="1:16" ht="21.75" hidden="1" customHeight="1" outlineLevel="1" x14ac:dyDescent="0.25">
      <c r="A200" s="131"/>
      <c r="B200" s="134"/>
      <c r="C200" s="137"/>
      <c r="D200" s="150"/>
      <c r="E200" s="137"/>
      <c r="F200" s="12" t="s">
        <v>16</v>
      </c>
      <c r="G200" s="22">
        <f>H200+I200+J200+K200+M200</f>
        <v>0</v>
      </c>
      <c r="H200" s="22"/>
      <c r="I200" s="22"/>
      <c r="J200" s="22"/>
      <c r="K200" s="22"/>
      <c r="L200" s="22"/>
      <c r="M200" s="22"/>
      <c r="N200" s="76"/>
    </row>
    <row r="201" spans="1:16" ht="21.75" hidden="1" customHeight="1" outlineLevel="1" x14ac:dyDescent="0.25">
      <c r="A201" s="132"/>
      <c r="B201" s="135"/>
      <c r="C201" s="138"/>
      <c r="D201" s="151"/>
      <c r="E201" s="138"/>
      <c r="F201" s="12" t="s">
        <v>17</v>
      </c>
      <c r="G201" s="22">
        <f>H201+I201+J201+K201+M201</f>
        <v>0</v>
      </c>
      <c r="H201" s="22"/>
      <c r="I201" s="22"/>
      <c r="J201" s="22"/>
      <c r="K201" s="22"/>
      <c r="L201" s="22"/>
      <c r="M201" s="22"/>
      <c r="N201" s="76"/>
    </row>
    <row r="202" spans="1:16" ht="21.75" customHeight="1" collapsed="1" x14ac:dyDescent="0.25">
      <c r="A202" s="130" t="s">
        <v>80</v>
      </c>
      <c r="B202" s="133" t="s">
        <v>70</v>
      </c>
      <c r="C202" s="136" t="s">
        <v>11</v>
      </c>
      <c r="D202" s="149" t="s">
        <v>12</v>
      </c>
      <c r="E202" s="136" t="s">
        <v>127</v>
      </c>
      <c r="F202" s="12" t="s">
        <v>14</v>
      </c>
      <c r="G202" s="22">
        <f t="shared" ref="G202:M202" si="98">G203+G204+G205</f>
        <v>1609873</v>
      </c>
      <c r="H202" s="22">
        <f t="shared" si="98"/>
        <v>321873</v>
      </c>
      <c r="I202" s="22">
        <f t="shared" si="98"/>
        <v>322000</v>
      </c>
      <c r="J202" s="22">
        <f t="shared" si="98"/>
        <v>322000</v>
      </c>
      <c r="K202" s="22">
        <f t="shared" si="98"/>
        <v>322000</v>
      </c>
      <c r="L202" s="22">
        <f>L203+L204+L205</f>
        <v>322000</v>
      </c>
      <c r="M202" s="22">
        <f t="shared" si="98"/>
        <v>0</v>
      </c>
      <c r="N202" s="91" t="s">
        <v>180</v>
      </c>
    </row>
    <row r="203" spans="1:16" ht="21.75" customHeight="1" x14ac:dyDescent="0.25">
      <c r="A203" s="131"/>
      <c r="B203" s="134"/>
      <c r="C203" s="137"/>
      <c r="D203" s="150"/>
      <c r="E203" s="137"/>
      <c r="F203" s="12" t="s">
        <v>116</v>
      </c>
      <c r="G203" s="22">
        <f t="shared" ref="G203:G205" si="99">H203+I203+J203+K203+L203</f>
        <v>1609873</v>
      </c>
      <c r="H203" s="22">
        <f>111863+185245+24765</f>
        <v>321873</v>
      </c>
      <c r="I203" s="22">
        <f>112000+185000+25000</f>
        <v>322000</v>
      </c>
      <c r="J203" s="22">
        <f>I203</f>
        <v>322000</v>
      </c>
      <c r="K203" s="22">
        <f>J203</f>
        <v>322000</v>
      </c>
      <c r="L203" s="22">
        <f>K203</f>
        <v>322000</v>
      </c>
      <c r="M203" s="22"/>
      <c r="N203" s="91"/>
    </row>
    <row r="204" spans="1:16" ht="21.75" customHeight="1" x14ac:dyDescent="0.25">
      <c r="A204" s="131"/>
      <c r="B204" s="134"/>
      <c r="C204" s="137"/>
      <c r="D204" s="150"/>
      <c r="E204" s="137"/>
      <c r="F204" s="12" t="s">
        <v>16</v>
      </c>
      <c r="G204" s="22">
        <f t="shared" si="99"/>
        <v>0</v>
      </c>
      <c r="H204" s="22"/>
      <c r="I204" s="22"/>
      <c r="J204" s="22"/>
      <c r="K204" s="22"/>
      <c r="L204" s="22"/>
      <c r="M204" s="22"/>
      <c r="N204" s="91"/>
      <c r="P204" s="3"/>
    </row>
    <row r="205" spans="1:16" ht="21.75" customHeight="1" x14ac:dyDescent="0.25">
      <c r="A205" s="132"/>
      <c r="B205" s="135"/>
      <c r="C205" s="138"/>
      <c r="D205" s="151"/>
      <c r="E205" s="138"/>
      <c r="F205" s="12" t="s">
        <v>17</v>
      </c>
      <c r="G205" s="22">
        <f t="shared" si="99"/>
        <v>0</v>
      </c>
      <c r="H205" s="22"/>
      <c r="I205" s="22"/>
      <c r="J205" s="22"/>
      <c r="K205" s="22"/>
      <c r="L205" s="22"/>
      <c r="M205" s="22"/>
      <c r="N205" s="91"/>
      <c r="P205" s="3"/>
    </row>
    <row r="206" spans="1:16" ht="21.75" customHeight="1" x14ac:dyDescent="0.25">
      <c r="A206" s="159" t="s">
        <v>87</v>
      </c>
      <c r="B206" s="133" t="s">
        <v>73</v>
      </c>
      <c r="C206" s="136" t="s">
        <v>11</v>
      </c>
      <c r="D206" s="149" t="s">
        <v>39</v>
      </c>
      <c r="E206" s="136" t="s">
        <v>127</v>
      </c>
      <c r="F206" s="12" t="s">
        <v>14</v>
      </c>
      <c r="G206" s="22">
        <f t="shared" ref="G206:M206" si="100">G207+G208+G209</f>
        <v>14000000</v>
      </c>
      <c r="H206" s="22">
        <f t="shared" si="100"/>
        <v>2800000</v>
      </c>
      <c r="I206" s="22">
        <f t="shared" si="100"/>
        <v>2800000</v>
      </c>
      <c r="J206" s="22">
        <f t="shared" si="100"/>
        <v>2800000</v>
      </c>
      <c r="K206" s="22">
        <f t="shared" si="100"/>
        <v>2800000</v>
      </c>
      <c r="L206" s="22">
        <f>L207+L208+L209</f>
        <v>2800000</v>
      </c>
      <c r="M206" s="22">
        <f t="shared" si="100"/>
        <v>0</v>
      </c>
      <c r="N206" s="89" t="s">
        <v>150</v>
      </c>
    </row>
    <row r="207" spans="1:16" ht="21.75" customHeight="1" x14ac:dyDescent="0.25">
      <c r="A207" s="131"/>
      <c r="B207" s="134"/>
      <c r="C207" s="137"/>
      <c r="D207" s="150"/>
      <c r="E207" s="137"/>
      <c r="F207" s="12" t="s">
        <v>116</v>
      </c>
      <c r="G207" s="22">
        <f t="shared" ref="G207:G209" si="101">H207+I207+J207+K207+L207</f>
        <v>14000000</v>
      </c>
      <c r="H207" s="22">
        <v>2800000</v>
      </c>
      <c r="I207" s="22">
        <f>'[1]Иные цели 2025'!$AP$17</f>
        <v>2800000</v>
      </c>
      <c r="J207" s="22">
        <f>'[1]Иные цели 2026'!$AP$17</f>
        <v>2800000</v>
      </c>
      <c r="K207" s="22">
        <f>J207</f>
        <v>2800000</v>
      </c>
      <c r="L207" s="22">
        <f>K207</f>
        <v>2800000</v>
      </c>
      <c r="M207" s="22"/>
      <c r="N207" s="89"/>
      <c r="P207" s="2">
        <v>854209197.39999998</v>
      </c>
    </row>
    <row r="208" spans="1:16" ht="21.75" customHeight="1" x14ac:dyDescent="0.25">
      <c r="A208" s="131"/>
      <c r="B208" s="134"/>
      <c r="C208" s="137"/>
      <c r="D208" s="150"/>
      <c r="E208" s="137"/>
      <c r="F208" s="12" t="s">
        <v>16</v>
      </c>
      <c r="G208" s="22">
        <f t="shared" si="101"/>
        <v>0</v>
      </c>
      <c r="H208" s="22"/>
      <c r="I208" s="22"/>
      <c r="J208" s="22"/>
      <c r="K208" s="22"/>
      <c r="L208" s="22"/>
      <c r="M208" s="22"/>
      <c r="N208" s="89"/>
      <c r="P208" s="2">
        <v>852492090</v>
      </c>
    </row>
    <row r="209" spans="1:16" ht="21.75" customHeight="1" x14ac:dyDescent="0.25">
      <c r="A209" s="132"/>
      <c r="B209" s="135"/>
      <c r="C209" s="138"/>
      <c r="D209" s="151"/>
      <c r="E209" s="138"/>
      <c r="F209" s="12" t="s">
        <v>17</v>
      </c>
      <c r="G209" s="22">
        <f t="shared" si="101"/>
        <v>0</v>
      </c>
      <c r="H209" s="22"/>
      <c r="I209" s="22"/>
      <c r="J209" s="22"/>
      <c r="K209" s="22"/>
      <c r="L209" s="22"/>
      <c r="M209" s="22"/>
      <c r="N209" s="89"/>
      <c r="P209" s="2">
        <f>P207-P208</f>
        <v>1717107.3999999762</v>
      </c>
    </row>
    <row r="210" spans="1:16" ht="21.75" hidden="1" customHeight="1" outlineLevel="1" x14ac:dyDescent="0.25">
      <c r="A210" s="49"/>
      <c r="B210" s="133" t="s">
        <v>74</v>
      </c>
      <c r="C210" s="136" t="s">
        <v>11</v>
      </c>
      <c r="D210" s="136"/>
      <c r="E210" s="136" t="s">
        <v>127</v>
      </c>
      <c r="F210" s="12" t="s">
        <v>14</v>
      </c>
      <c r="G210" s="22">
        <f t="shared" ref="G210:M210" si="102">G211+G212+G213</f>
        <v>0</v>
      </c>
      <c r="H210" s="22">
        <f t="shared" si="102"/>
        <v>0</v>
      </c>
      <c r="I210" s="22">
        <f t="shared" si="102"/>
        <v>0</v>
      </c>
      <c r="J210" s="22">
        <f t="shared" si="102"/>
        <v>0</v>
      </c>
      <c r="K210" s="22">
        <f t="shared" si="102"/>
        <v>0</v>
      </c>
      <c r="L210" s="22">
        <f>L211+L212+L213</f>
        <v>0</v>
      </c>
      <c r="M210" s="22">
        <f t="shared" si="102"/>
        <v>0</v>
      </c>
      <c r="N210" s="54"/>
    </row>
    <row r="211" spans="1:16" ht="21.75" hidden="1" customHeight="1" outlineLevel="1" x14ac:dyDescent="0.25">
      <c r="A211" s="51" t="s">
        <v>75</v>
      </c>
      <c r="B211" s="134"/>
      <c r="C211" s="137"/>
      <c r="D211" s="137"/>
      <c r="E211" s="137"/>
      <c r="F211" s="12" t="s">
        <v>15</v>
      </c>
      <c r="G211" s="22">
        <f t="shared" ref="G211:G213" si="103">H211+I211+J211+K211+M211</f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54"/>
    </row>
    <row r="212" spans="1:16" ht="21.75" hidden="1" customHeight="1" outlineLevel="1" x14ac:dyDescent="0.25">
      <c r="A212" s="49"/>
      <c r="B212" s="134"/>
      <c r="C212" s="137"/>
      <c r="D212" s="137"/>
      <c r="E212" s="137"/>
      <c r="F212" s="12" t="s">
        <v>16</v>
      </c>
      <c r="G212" s="22">
        <f t="shared" si="103"/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54"/>
    </row>
    <row r="213" spans="1:16" ht="21.75" hidden="1" customHeight="1" outlineLevel="1" x14ac:dyDescent="0.25">
      <c r="A213" s="49"/>
      <c r="B213" s="135"/>
      <c r="C213" s="138"/>
      <c r="D213" s="138"/>
      <c r="E213" s="138"/>
      <c r="F213" s="12" t="s">
        <v>17</v>
      </c>
      <c r="G213" s="22">
        <f t="shared" si="103"/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54"/>
    </row>
    <row r="214" spans="1:16" ht="21.75" hidden="1" customHeight="1" outlineLevel="1" x14ac:dyDescent="0.25">
      <c r="A214" s="130" t="s">
        <v>77</v>
      </c>
      <c r="B214" s="133" t="s">
        <v>76</v>
      </c>
      <c r="C214" s="136" t="s">
        <v>11</v>
      </c>
      <c r="D214" s="136"/>
      <c r="E214" s="136" t="s">
        <v>127</v>
      </c>
      <c r="F214" s="12" t="s">
        <v>14</v>
      </c>
      <c r="G214" s="22">
        <f t="shared" ref="G214:M214" si="104">G215+G216+G217</f>
        <v>0</v>
      </c>
      <c r="H214" s="22">
        <f t="shared" si="104"/>
        <v>0</v>
      </c>
      <c r="I214" s="22">
        <f t="shared" si="104"/>
        <v>0</v>
      </c>
      <c r="J214" s="22">
        <f t="shared" si="104"/>
        <v>0</v>
      </c>
      <c r="K214" s="22">
        <f t="shared" si="104"/>
        <v>0</v>
      </c>
      <c r="L214" s="22">
        <f>L215+L216+L217</f>
        <v>0</v>
      </c>
      <c r="M214" s="22">
        <f t="shared" si="104"/>
        <v>0</v>
      </c>
      <c r="N214" s="54"/>
    </row>
    <row r="215" spans="1:16" ht="21.75" hidden="1" customHeight="1" outlineLevel="1" x14ac:dyDescent="0.25">
      <c r="A215" s="131"/>
      <c r="B215" s="134"/>
      <c r="C215" s="137"/>
      <c r="D215" s="137"/>
      <c r="E215" s="137"/>
      <c r="F215" s="12" t="s">
        <v>15</v>
      </c>
      <c r="G215" s="22">
        <f>H215+I215+J215+K215+M215</f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54"/>
    </row>
    <row r="216" spans="1:16" ht="21.75" hidden="1" customHeight="1" outlineLevel="1" x14ac:dyDescent="0.25">
      <c r="A216" s="131"/>
      <c r="B216" s="134"/>
      <c r="C216" s="137"/>
      <c r="D216" s="137"/>
      <c r="E216" s="137"/>
      <c r="F216" s="12" t="s">
        <v>16</v>
      </c>
      <c r="G216" s="22">
        <f>H216+I216+J216+K216+M216</f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54"/>
    </row>
    <row r="217" spans="1:16" ht="21.75" hidden="1" customHeight="1" outlineLevel="1" x14ac:dyDescent="0.25">
      <c r="A217" s="132"/>
      <c r="B217" s="135"/>
      <c r="C217" s="138"/>
      <c r="D217" s="138"/>
      <c r="E217" s="138"/>
      <c r="F217" s="12" t="s">
        <v>17</v>
      </c>
      <c r="G217" s="22">
        <f>H217+I217+J217+K217+M217</f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54"/>
    </row>
    <row r="218" spans="1:16" ht="21.75" hidden="1" customHeight="1" outlineLevel="1" x14ac:dyDescent="0.25">
      <c r="A218" s="49"/>
      <c r="B218" s="133" t="s">
        <v>71</v>
      </c>
      <c r="C218" s="136" t="s">
        <v>11</v>
      </c>
      <c r="D218" s="136"/>
      <c r="E218" s="136" t="s">
        <v>127</v>
      </c>
      <c r="F218" s="12" t="s">
        <v>14</v>
      </c>
      <c r="G218" s="22">
        <f t="shared" ref="G218:M218" si="105">G219+G220+G221</f>
        <v>0</v>
      </c>
      <c r="H218" s="22">
        <f t="shared" si="105"/>
        <v>0</v>
      </c>
      <c r="I218" s="22">
        <f t="shared" si="105"/>
        <v>0</v>
      </c>
      <c r="J218" s="22">
        <f t="shared" si="105"/>
        <v>0</v>
      </c>
      <c r="K218" s="22">
        <f t="shared" si="105"/>
        <v>0</v>
      </c>
      <c r="L218" s="22">
        <f>L219+L220+L221</f>
        <v>0</v>
      </c>
      <c r="M218" s="22">
        <f t="shared" si="105"/>
        <v>0</v>
      </c>
      <c r="N218" s="54"/>
      <c r="P218" s="3"/>
    </row>
    <row r="219" spans="1:16" ht="21.75" hidden="1" customHeight="1" outlineLevel="1" x14ac:dyDescent="0.25">
      <c r="A219" s="49"/>
      <c r="B219" s="134"/>
      <c r="C219" s="137"/>
      <c r="D219" s="137"/>
      <c r="E219" s="137"/>
      <c r="F219" s="12" t="s">
        <v>15</v>
      </c>
      <c r="G219" s="22">
        <f>H219+I219+J219+K219+M219</f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54"/>
      <c r="P219" s="3"/>
    </row>
    <row r="220" spans="1:16" ht="21.75" hidden="1" customHeight="1" outlineLevel="1" x14ac:dyDescent="0.25">
      <c r="A220" s="51" t="s">
        <v>106</v>
      </c>
      <c r="B220" s="134"/>
      <c r="C220" s="137"/>
      <c r="D220" s="137"/>
      <c r="E220" s="137"/>
      <c r="F220" s="12" t="s">
        <v>16</v>
      </c>
      <c r="G220" s="22">
        <f>H220+I220+J220+K220+M220</f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54"/>
      <c r="P220" s="3"/>
    </row>
    <row r="221" spans="1:16" ht="21.75" hidden="1" customHeight="1" outlineLevel="1" x14ac:dyDescent="0.25">
      <c r="A221" s="49"/>
      <c r="B221" s="135"/>
      <c r="C221" s="138"/>
      <c r="D221" s="138"/>
      <c r="E221" s="138"/>
      <c r="F221" s="12" t="s">
        <v>17</v>
      </c>
      <c r="G221" s="22">
        <f>H221+I221+J221+K221+M221</f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55"/>
      <c r="P221" s="3"/>
    </row>
    <row r="222" spans="1:16" ht="21.75" customHeight="1" collapsed="1" x14ac:dyDescent="0.25">
      <c r="A222" s="121"/>
      <c r="B222" s="124" t="s">
        <v>158</v>
      </c>
      <c r="C222" s="127" t="s">
        <v>11</v>
      </c>
      <c r="D222" s="158" t="s">
        <v>79</v>
      </c>
      <c r="E222" s="127" t="s">
        <v>127</v>
      </c>
      <c r="F222" s="34" t="s">
        <v>14</v>
      </c>
      <c r="G222" s="35">
        <f t="shared" ref="G222:M222" si="106">G223+G224+G225</f>
        <v>17056881</v>
      </c>
      <c r="H222" s="35">
        <f t="shared" si="106"/>
        <v>5163289.97</v>
      </c>
      <c r="I222" s="35">
        <f t="shared" si="106"/>
        <v>5349832.93</v>
      </c>
      <c r="J222" s="35">
        <f t="shared" si="106"/>
        <v>5543758.0999999996</v>
      </c>
      <c r="K222" s="35">
        <f t="shared" si="106"/>
        <v>500000</v>
      </c>
      <c r="L222" s="35">
        <f>L223+L224+L225</f>
        <v>500000</v>
      </c>
      <c r="M222" s="35">
        <f t="shared" si="106"/>
        <v>0</v>
      </c>
      <c r="N222" s="155"/>
    </row>
    <row r="223" spans="1:16" ht="21.75" customHeight="1" x14ac:dyDescent="0.25">
      <c r="A223" s="122"/>
      <c r="B223" s="125"/>
      <c r="C223" s="128"/>
      <c r="D223" s="128"/>
      <c r="E223" s="128"/>
      <c r="F223" s="34" t="s">
        <v>116</v>
      </c>
      <c r="G223" s="35">
        <f t="shared" ref="G223:G225" si="107">H223+I223+J223+K223+L223</f>
        <v>2500000</v>
      </c>
      <c r="H223" s="35">
        <f t="shared" ref="H223:I225" si="108">H227+H231+H235+H243+H239</f>
        <v>500000</v>
      </c>
      <c r="I223" s="35">
        <f>I227+I231+I235+I243+I239</f>
        <v>500000</v>
      </c>
      <c r="J223" s="35">
        <f t="shared" ref="J223:M225" si="109">J227+J231+J235+J243+J239</f>
        <v>500000</v>
      </c>
      <c r="K223" s="35">
        <f t="shared" si="109"/>
        <v>500000</v>
      </c>
      <c r="L223" s="35">
        <f>L227+L231+L235+L243+L239</f>
        <v>500000</v>
      </c>
      <c r="M223" s="35">
        <f t="shared" si="109"/>
        <v>0</v>
      </c>
      <c r="N223" s="156"/>
    </row>
    <row r="224" spans="1:16" ht="21.75" customHeight="1" x14ac:dyDescent="0.25">
      <c r="A224" s="122"/>
      <c r="B224" s="125"/>
      <c r="C224" s="128"/>
      <c r="D224" s="128"/>
      <c r="E224" s="128"/>
      <c r="F224" s="34" t="s">
        <v>16</v>
      </c>
      <c r="G224" s="35">
        <f t="shared" si="107"/>
        <v>14556880.999999998</v>
      </c>
      <c r="H224" s="35">
        <f t="shared" si="108"/>
        <v>4663289.97</v>
      </c>
      <c r="I224" s="35">
        <f t="shared" si="108"/>
        <v>4849832.93</v>
      </c>
      <c r="J224" s="35">
        <f t="shared" si="109"/>
        <v>5043758.0999999996</v>
      </c>
      <c r="K224" s="35">
        <f t="shared" si="109"/>
        <v>0</v>
      </c>
      <c r="L224" s="35">
        <f>L228+L232+L236+L244+L240</f>
        <v>0</v>
      </c>
      <c r="M224" s="35">
        <f t="shared" si="109"/>
        <v>0</v>
      </c>
      <c r="N224" s="156"/>
    </row>
    <row r="225" spans="1:14" ht="21.75" customHeight="1" x14ac:dyDescent="0.25">
      <c r="A225" s="123"/>
      <c r="B225" s="126"/>
      <c r="C225" s="129"/>
      <c r="D225" s="129"/>
      <c r="E225" s="129"/>
      <c r="F225" s="34" t="s">
        <v>17</v>
      </c>
      <c r="G225" s="35">
        <f t="shared" si="107"/>
        <v>0</v>
      </c>
      <c r="H225" s="35">
        <f t="shared" si="108"/>
        <v>0</v>
      </c>
      <c r="I225" s="35">
        <f t="shared" si="108"/>
        <v>0</v>
      </c>
      <c r="J225" s="35">
        <f t="shared" si="109"/>
        <v>0</v>
      </c>
      <c r="K225" s="35">
        <f t="shared" si="109"/>
        <v>0</v>
      </c>
      <c r="L225" s="35">
        <f>L229+L233+L237+L245+L241</f>
        <v>0</v>
      </c>
      <c r="M225" s="35">
        <f t="shared" si="109"/>
        <v>0</v>
      </c>
      <c r="N225" s="157"/>
    </row>
    <row r="226" spans="1:14" ht="21.75" customHeight="1" x14ac:dyDescent="0.25">
      <c r="A226" s="130" t="s">
        <v>18</v>
      </c>
      <c r="B226" s="133" t="s">
        <v>121</v>
      </c>
      <c r="C226" s="136" t="s">
        <v>11</v>
      </c>
      <c r="D226" s="149" t="s">
        <v>81</v>
      </c>
      <c r="E226" s="136" t="s">
        <v>127</v>
      </c>
      <c r="F226" s="12" t="s">
        <v>14</v>
      </c>
      <c r="G226" s="22">
        <f t="shared" ref="G226:M226" si="110">G227+G228+G229</f>
        <v>120340</v>
      </c>
      <c r="H226" s="22">
        <f t="shared" si="110"/>
        <v>24068</v>
      </c>
      <c r="I226" s="22">
        <f t="shared" si="110"/>
        <v>24068</v>
      </c>
      <c r="J226" s="47">
        <f t="shared" si="110"/>
        <v>24068</v>
      </c>
      <c r="K226" s="22">
        <f t="shared" si="110"/>
        <v>24068</v>
      </c>
      <c r="L226" s="22">
        <f>L227+L228+L229</f>
        <v>24068</v>
      </c>
      <c r="M226" s="22">
        <f t="shared" si="110"/>
        <v>0</v>
      </c>
      <c r="N226" s="86" t="s">
        <v>184</v>
      </c>
    </row>
    <row r="227" spans="1:14" ht="21.75" customHeight="1" x14ac:dyDescent="0.25">
      <c r="A227" s="131"/>
      <c r="B227" s="134"/>
      <c r="C227" s="137"/>
      <c r="D227" s="150"/>
      <c r="E227" s="137"/>
      <c r="F227" s="12" t="s">
        <v>116</v>
      </c>
      <c r="G227" s="22">
        <f t="shared" ref="G227:G229" si="111">H227+I227+J227+K227+L227</f>
        <v>120340</v>
      </c>
      <c r="H227" s="22">
        <f>'[5]на 01.09'!$K$235</f>
        <v>24068</v>
      </c>
      <c r="I227" s="22">
        <f>H227</f>
        <v>24068</v>
      </c>
      <c r="J227" s="22">
        <f t="shared" ref="J227:L227" si="112">I227</f>
        <v>24068</v>
      </c>
      <c r="K227" s="22">
        <f t="shared" si="112"/>
        <v>24068</v>
      </c>
      <c r="L227" s="22">
        <f t="shared" si="112"/>
        <v>24068</v>
      </c>
      <c r="M227" s="22"/>
      <c r="N227" s="87"/>
    </row>
    <row r="228" spans="1:14" ht="21.75" customHeight="1" x14ac:dyDescent="0.25">
      <c r="A228" s="131"/>
      <c r="B228" s="134"/>
      <c r="C228" s="137"/>
      <c r="D228" s="150"/>
      <c r="E228" s="137"/>
      <c r="F228" s="12" t="s">
        <v>16</v>
      </c>
      <c r="G228" s="22">
        <f t="shared" si="111"/>
        <v>0</v>
      </c>
      <c r="H228" s="22"/>
      <c r="I228" s="22"/>
      <c r="J228" s="47"/>
      <c r="K228" s="22"/>
      <c r="L228" s="22"/>
      <c r="M228" s="22"/>
      <c r="N228" s="87"/>
    </row>
    <row r="229" spans="1:14" ht="21.75" customHeight="1" x14ac:dyDescent="0.25">
      <c r="A229" s="132"/>
      <c r="B229" s="135"/>
      <c r="C229" s="137"/>
      <c r="D229" s="151"/>
      <c r="E229" s="138"/>
      <c r="F229" s="12" t="s">
        <v>17</v>
      </c>
      <c r="G229" s="22">
        <f t="shared" si="111"/>
        <v>0</v>
      </c>
      <c r="H229" s="22"/>
      <c r="I229" s="22"/>
      <c r="J229" s="47"/>
      <c r="K229" s="22"/>
      <c r="L229" s="22"/>
      <c r="M229" s="22"/>
      <c r="N229" s="88"/>
    </row>
    <row r="230" spans="1:14" ht="21.75" customHeight="1" x14ac:dyDescent="0.25">
      <c r="A230" s="130" t="s">
        <v>66</v>
      </c>
      <c r="B230" s="133" t="s">
        <v>135</v>
      </c>
      <c r="C230" s="136" t="s">
        <v>11</v>
      </c>
      <c r="D230" s="149" t="s">
        <v>79</v>
      </c>
      <c r="E230" s="136" t="s">
        <v>127</v>
      </c>
      <c r="F230" s="12" t="s">
        <v>14</v>
      </c>
      <c r="G230" s="22">
        <f t="shared" ref="G230:M230" si="113">G231+G232+G233</f>
        <v>1478920.2</v>
      </c>
      <c r="H230" s="22">
        <f t="shared" si="113"/>
        <v>295784.03999999998</v>
      </c>
      <c r="I230" s="22">
        <f t="shared" si="113"/>
        <v>295784.03999999998</v>
      </c>
      <c r="J230" s="47">
        <f t="shared" si="113"/>
        <v>295784.03999999998</v>
      </c>
      <c r="K230" s="22">
        <f t="shared" si="113"/>
        <v>295784.03999999998</v>
      </c>
      <c r="L230" s="22">
        <f>L231+L232+L233</f>
        <v>295784.03999999998</v>
      </c>
      <c r="M230" s="22">
        <f t="shared" si="113"/>
        <v>0</v>
      </c>
      <c r="N230" s="83" t="s">
        <v>179</v>
      </c>
    </row>
    <row r="231" spans="1:14" ht="21.75" customHeight="1" x14ac:dyDescent="0.25">
      <c r="A231" s="131"/>
      <c r="B231" s="134"/>
      <c r="C231" s="137"/>
      <c r="D231" s="150"/>
      <c r="E231" s="137"/>
      <c r="F231" s="12" t="s">
        <v>116</v>
      </c>
      <c r="G231" s="22">
        <f t="shared" ref="G231:G233" si="114">H231+I231+J231+K231+L231</f>
        <v>1478920.2</v>
      </c>
      <c r="H231" s="22">
        <f>'[5]на 01.09'!$K$239</f>
        <v>295784.03999999998</v>
      </c>
      <c r="I231" s="22">
        <f>H231</f>
        <v>295784.03999999998</v>
      </c>
      <c r="J231" s="22">
        <f t="shared" ref="J231:L231" si="115">I231</f>
        <v>295784.03999999998</v>
      </c>
      <c r="K231" s="22">
        <f t="shared" si="115"/>
        <v>295784.03999999998</v>
      </c>
      <c r="L231" s="22">
        <f t="shared" si="115"/>
        <v>295784.03999999998</v>
      </c>
      <c r="M231" s="22"/>
      <c r="N231" s="84"/>
    </row>
    <row r="232" spans="1:14" ht="21.75" customHeight="1" x14ac:dyDescent="0.25">
      <c r="A232" s="131"/>
      <c r="B232" s="134"/>
      <c r="C232" s="137"/>
      <c r="D232" s="150"/>
      <c r="E232" s="137"/>
      <c r="F232" s="12" t="s">
        <v>16</v>
      </c>
      <c r="G232" s="22">
        <f t="shared" si="114"/>
        <v>0</v>
      </c>
      <c r="H232" s="22"/>
      <c r="I232" s="22"/>
      <c r="J232" s="47"/>
      <c r="K232" s="22"/>
      <c r="L232" s="22"/>
      <c r="M232" s="22"/>
      <c r="N232" s="84"/>
    </row>
    <row r="233" spans="1:14" ht="21.75" customHeight="1" x14ac:dyDescent="0.25">
      <c r="A233" s="132"/>
      <c r="B233" s="135"/>
      <c r="C233" s="137"/>
      <c r="D233" s="151"/>
      <c r="E233" s="138"/>
      <c r="F233" s="12" t="s">
        <v>17</v>
      </c>
      <c r="G233" s="22">
        <f t="shared" si="114"/>
        <v>0</v>
      </c>
      <c r="H233" s="22"/>
      <c r="I233" s="22"/>
      <c r="J233" s="47"/>
      <c r="K233" s="22"/>
      <c r="L233" s="22"/>
      <c r="M233" s="22"/>
      <c r="N233" s="85"/>
    </row>
    <row r="234" spans="1:14" ht="21.75" hidden="1" customHeight="1" outlineLevel="1" x14ac:dyDescent="0.25">
      <c r="A234" s="130" t="s">
        <v>68</v>
      </c>
      <c r="B234" s="133" t="s">
        <v>82</v>
      </c>
      <c r="C234" s="136" t="s">
        <v>11</v>
      </c>
      <c r="D234" s="149" t="s">
        <v>39</v>
      </c>
      <c r="E234" s="136" t="s">
        <v>127</v>
      </c>
      <c r="F234" s="12" t="s">
        <v>14</v>
      </c>
      <c r="G234" s="22">
        <f t="shared" ref="G234:M234" si="116">G235+G236+G237</f>
        <v>0</v>
      </c>
      <c r="H234" s="22">
        <f t="shared" si="116"/>
        <v>0</v>
      </c>
      <c r="I234" s="22">
        <f t="shared" si="116"/>
        <v>0</v>
      </c>
      <c r="J234" s="47">
        <f t="shared" si="116"/>
        <v>0</v>
      </c>
      <c r="K234" s="22">
        <f t="shared" si="116"/>
        <v>0</v>
      </c>
      <c r="L234" s="22">
        <f>L235+L236+L237</f>
        <v>0</v>
      </c>
      <c r="M234" s="22">
        <f t="shared" si="116"/>
        <v>0</v>
      </c>
      <c r="N234" s="80" t="s">
        <v>155</v>
      </c>
    </row>
    <row r="235" spans="1:14" ht="21.75" hidden="1" customHeight="1" outlineLevel="1" x14ac:dyDescent="0.25">
      <c r="A235" s="131"/>
      <c r="B235" s="134"/>
      <c r="C235" s="137"/>
      <c r="D235" s="150"/>
      <c r="E235" s="137"/>
      <c r="F235" s="12" t="s">
        <v>116</v>
      </c>
      <c r="G235" s="22">
        <f>H235+I235+J235+K235+M235</f>
        <v>0</v>
      </c>
      <c r="H235" s="22"/>
      <c r="I235" s="22"/>
      <c r="J235" s="47"/>
      <c r="K235" s="22"/>
      <c r="L235" s="22"/>
      <c r="M235" s="22"/>
      <c r="N235" s="81"/>
    </row>
    <row r="236" spans="1:14" ht="21.75" hidden="1" customHeight="1" outlineLevel="1" x14ac:dyDescent="0.25">
      <c r="A236" s="131"/>
      <c r="B236" s="134"/>
      <c r="C236" s="137"/>
      <c r="D236" s="150"/>
      <c r="E236" s="137"/>
      <c r="F236" s="12" t="s">
        <v>16</v>
      </c>
      <c r="G236" s="22">
        <f>H236+I236+J236+K236+M236</f>
        <v>0</v>
      </c>
      <c r="H236" s="22"/>
      <c r="I236" s="22"/>
      <c r="J236" s="47"/>
      <c r="K236" s="22"/>
      <c r="L236" s="22"/>
      <c r="M236" s="22"/>
      <c r="N236" s="81"/>
    </row>
    <row r="237" spans="1:14" ht="21.75" hidden="1" customHeight="1" outlineLevel="1" x14ac:dyDescent="0.25">
      <c r="A237" s="132"/>
      <c r="B237" s="135"/>
      <c r="C237" s="137"/>
      <c r="D237" s="151"/>
      <c r="E237" s="138"/>
      <c r="F237" s="12" t="s">
        <v>17</v>
      </c>
      <c r="G237" s="22">
        <f>H237+I237+J237+K237+M237</f>
        <v>0</v>
      </c>
      <c r="H237" s="22"/>
      <c r="I237" s="22"/>
      <c r="J237" s="47"/>
      <c r="K237" s="22"/>
      <c r="L237" s="22"/>
      <c r="M237" s="22"/>
      <c r="N237" s="82"/>
    </row>
    <row r="238" spans="1:14" ht="21.75" customHeight="1" collapsed="1" x14ac:dyDescent="0.25">
      <c r="A238" s="130" t="s">
        <v>80</v>
      </c>
      <c r="B238" s="133" t="s">
        <v>83</v>
      </c>
      <c r="C238" s="136" t="s">
        <v>11</v>
      </c>
      <c r="D238" s="149" t="s">
        <v>84</v>
      </c>
      <c r="E238" s="136" t="s">
        <v>127</v>
      </c>
      <c r="F238" s="12" t="s">
        <v>14</v>
      </c>
      <c r="G238" s="22">
        <f t="shared" ref="G238:M238" si="117">G239+G240+G241</f>
        <v>900739.79999999993</v>
      </c>
      <c r="H238" s="22">
        <f t="shared" si="117"/>
        <v>180147.96</v>
      </c>
      <c r="I238" s="22">
        <f t="shared" si="117"/>
        <v>180147.96</v>
      </c>
      <c r="J238" s="47">
        <f t="shared" si="117"/>
        <v>180147.96</v>
      </c>
      <c r="K238" s="22">
        <f t="shared" si="117"/>
        <v>180147.96</v>
      </c>
      <c r="L238" s="22">
        <f>L239+L240+L241</f>
        <v>180147.96</v>
      </c>
      <c r="M238" s="22">
        <f t="shared" si="117"/>
        <v>0</v>
      </c>
      <c r="N238" s="62" t="s">
        <v>153</v>
      </c>
    </row>
    <row r="239" spans="1:14" ht="21.75" customHeight="1" x14ac:dyDescent="0.25">
      <c r="A239" s="131"/>
      <c r="B239" s="134"/>
      <c r="C239" s="137"/>
      <c r="D239" s="150"/>
      <c r="E239" s="137"/>
      <c r="F239" s="12" t="s">
        <v>116</v>
      </c>
      <c r="G239" s="22">
        <f t="shared" ref="G239:G241" si="118">H239+I239+J239+K239+L239</f>
        <v>900739.79999999993</v>
      </c>
      <c r="H239" s="22">
        <f>'[5]на 01.09'!$K$247</f>
        <v>180147.96</v>
      </c>
      <c r="I239" s="22">
        <f>H239</f>
        <v>180147.96</v>
      </c>
      <c r="J239" s="22">
        <f t="shared" ref="J239:L239" si="119">I239</f>
        <v>180147.96</v>
      </c>
      <c r="K239" s="22">
        <f t="shared" si="119"/>
        <v>180147.96</v>
      </c>
      <c r="L239" s="22">
        <f t="shared" si="119"/>
        <v>180147.96</v>
      </c>
      <c r="M239" s="22"/>
      <c r="N239" s="63"/>
    </row>
    <row r="240" spans="1:14" ht="21.75" customHeight="1" x14ac:dyDescent="0.25">
      <c r="A240" s="131"/>
      <c r="B240" s="134"/>
      <c r="C240" s="137"/>
      <c r="D240" s="150"/>
      <c r="E240" s="137"/>
      <c r="F240" s="12" t="s">
        <v>16</v>
      </c>
      <c r="G240" s="22">
        <f t="shared" si="118"/>
        <v>0</v>
      </c>
      <c r="H240" s="22"/>
      <c r="I240" s="22"/>
      <c r="J240" s="47"/>
      <c r="K240" s="22"/>
      <c r="L240" s="22"/>
      <c r="M240" s="22"/>
      <c r="N240" s="63"/>
    </row>
    <row r="241" spans="1:14" ht="21.75" customHeight="1" x14ac:dyDescent="0.25">
      <c r="A241" s="132"/>
      <c r="B241" s="135"/>
      <c r="C241" s="137"/>
      <c r="D241" s="151"/>
      <c r="E241" s="138"/>
      <c r="F241" s="12" t="s">
        <v>17</v>
      </c>
      <c r="G241" s="22">
        <f t="shared" si="118"/>
        <v>0</v>
      </c>
      <c r="H241" s="22"/>
      <c r="I241" s="22"/>
      <c r="J241" s="47"/>
      <c r="K241" s="22"/>
      <c r="L241" s="22"/>
      <c r="M241" s="22"/>
      <c r="N241" s="64"/>
    </row>
    <row r="242" spans="1:14" ht="21.75" customHeight="1" x14ac:dyDescent="0.25">
      <c r="A242" s="130" t="s">
        <v>87</v>
      </c>
      <c r="B242" s="133" t="s">
        <v>85</v>
      </c>
      <c r="C242" s="136" t="s">
        <v>11</v>
      </c>
      <c r="D242" s="149" t="s">
        <v>86</v>
      </c>
      <c r="E242" s="136" t="s">
        <v>127</v>
      </c>
      <c r="F242" s="12" t="s">
        <v>14</v>
      </c>
      <c r="G242" s="22">
        <f t="shared" ref="G242:M242" si="120">G243+G244+G245</f>
        <v>14556880.999999998</v>
      </c>
      <c r="H242" s="22">
        <f t="shared" si="120"/>
        <v>4663289.97</v>
      </c>
      <c r="I242" s="22">
        <f t="shared" si="120"/>
        <v>4849832.93</v>
      </c>
      <c r="J242" s="47">
        <f t="shared" si="120"/>
        <v>5043758.0999999996</v>
      </c>
      <c r="K242" s="22">
        <f t="shared" si="120"/>
        <v>0</v>
      </c>
      <c r="L242" s="22">
        <f>L243+L244+L245</f>
        <v>0</v>
      </c>
      <c r="M242" s="22">
        <f t="shared" si="120"/>
        <v>0</v>
      </c>
      <c r="N242" s="77" t="s">
        <v>154</v>
      </c>
    </row>
    <row r="243" spans="1:14" ht="21.75" customHeight="1" x14ac:dyDescent="0.25">
      <c r="A243" s="131"/>
      <c r="B243" s="134"/>
      <c r="C243" s="137"/>
      <c r="D243" s="150"/>
      <c r="E243" s="137"/>
      <c r="F243" s="12" t="s">
        <v>116</v>
      </c>
      <c r="G243" s="22">
        <f t="shared" ref="G243:G249" si="121">H243+I243+J243+K243+L243</f>
        <v>0</v>
      </c>
      <c r="H243" s="22"/>
      <c r="I243" s="22"/>
      <c r="J243" s="47"/>
      <c r="K243" s="22"/>
      <c r="L243" s="22"/>
      <c r="M243" s="22"/>
      <c r="N243" s="78"/>
    </row>
    <row r="244" spans="1:14" ht="21.75" customHeight="1" x14ac:dyDescent="0.25">
      <c r="A244" s="131"/>
      <c r="B244" s="134"/>
      <c r="C244" s="137"/>
      <c r="D244" s="150"/>
      <c r="E244" s="137"/>
      <c r="F244" s="12" t="s">
        <v>16</v>
      </c>
      <c r="G244" s="22">
        <f t="shared" si="121"/>
        <v>14556880.999999998</v>
      </c>
      <c r="H244" s="22">
        <v>4663289.97</v>
      </c>
      <c r="I244" s="22">
        <v>4849832.93</v>
      </c>
      <c r="J244" s="47">
        <v>5043758.0999999996</v>
      </c>
      <c r="K244" s="22"/>
      <c r="L244" s="22"/>
      <c r="M244" s="22"/>
      <c r="N244" s="78"/>
    </row>
    <row r="245" spans="1:14" ht="21.75" customHeight="1" x14ac:dyDescent="0.25">
      <c r="A245" s="132"/>
      <c r="B245" s="135"/>
      <c r="C245" s="137"/>
      <c r="D245" s="151"/>
      <c r="E245" s="138"/>
      <c r="F245" s="12" t="s">
        <v>17</v>
      </c>
      <c r="G245" s="22">
        <f t="shared" si="121"/>
        <v>0</v>
      </c>
      <c r="H245" s="22"/>
      <c r="I245" s="22"/>
      <c r="J245" s="22"/>
      <c r="K245" s="22"/>
      <c r="L245" s="22"/>
      <c r="M245" s="22"/>
      <c r="N245" s="79"/>
    </row>
    <row r="246" spans="1:14" ht="21.75" customHeight="1" x14ac:dyDescent="0.25">
      <c r="A246" s="121"/>
      <c r="B246" s="124" t="s">
        <v>157</v>
      </c>
      <c r="C246" s="127" t="s">
        <v>11</v>
      </c>
      <c r="D246" s="152" t="s">
        <v>39</v>
      </c>
      <c r="E246" s="127" t="s">
        <v>127</v>
      </c>
      <c r="F246" s="34" t="s">
        <v>14</v>
      </c>
      <c r="G246" s="35">
        <f t="shared" ref="G246:M246" si="122">G247+G248+G249</f>
        <v>7705170</v>
      </c>
      <c r="H246" s="35">
        <f t="shared" si="122"/>
        <v>1541034</v>
      </c>
      <c r="I246" s="35">
        <f t="shared" si="122"/>
        <v>1541034</v>
      </c>
      <c r="J246" s="35">
        <f t="shared" si="122"/>
        <v>1541034</v>
      </c>
      <c r="K246" s="35">
        <f t="shared" si="122"/>
        <v>1541034</v>
      </c>
      <c r="L246" s="35">
        <f>L247+L248+L249</f>
        <v>1541034</v>
      </c>
      <c r="M246" s="35">
        <f t="shared" si="122"/>
        <v>216000</v>
      </c>
      <c r="N246" s="155"/>
    </row>
    <row r="247" spans="1:14" ht="21.75" customHeight="1" x14ac:dyDescent="0.25">
      <c r="A247" s="122"/>
      <c r="B247" s="125"/>
      <c r="C247" s="128"/>
      <c r="D247" s="153"/>
      <c r="E247" s="128"/>
      <c r="F247" s="34" t="s">
        <v>116</v>
      </c>
      <c r="G247" s="35">
        <f t="shared" si="121"/>
        <v>7705170</v>
      </c>
      <c r="H247" s="35">
        <f t="shared" ref="H247:M249" si="123">H251+H259+H275+H279+H255+H263+H267+H271</f>
        <v>1541034</v>
      </c>
      <c r="I247" s="35">
        <f t="shared" si="123"/>
        <v>1541034</v>
      </c>
      <c r="J247" s="35">
        <f t="shared" si="123"/>
        <v>1541034</v>
      </c>
      <c r="K247" s="35">
        <f t="shared" si="123"/>
        <v>1541034</v>
      </c>
      <c r="L247" s="35">
        <f t="shared" si="123"/>
        <v>1541034</v>
      </c>
      <c r="M247" s="35">
        <f t="shared" si="123"/>
        <v>216000</v>
      </c>
      <c r="N247" s="156"/>
    </row>
    <row r="248" spans="1:14" ht="21.75" customHeight="1" x14ac:dyDescent="0.25">
      <c r="A248" s="122"/>
      <c r="B248" s="125"/>
      <c r="C248" s="128"/>
      <c r="D248" s="153"/>
      <c r="E248" s="128"/>
      <c r="F248" s="34" t="s">
        <v>16</v>
      </c>
      <c r="G248" s="35">
        <f t="shared" si="121"/>
        <v>0</v>
      </c>
      <c r="H248" s="35">
        <f t="shared" si="123"/>
        <v>0</v>
      </c>
      <c r="I248" s="35">
        <f t="shared" si="123"/>
        <v>0</v>
      </c>
      <c r="J248" s="35">
        <f t="shared" si="123"/>
        <v>0</v>
      </c>
      <c r="K248" s="35">
        <f t="shared" si="123"/>
        <v>0</v>
      </c>
      <c r="L248" s="35">
        <f t="shared" si="123"/>
        <v>0</v>
      </c>
      <c r="M248" s="35">
        <f t="shared" si="123"/>
        <v>0</v>
      </c>
      <c r="N248" s="156"/>
    </row>
    <row r="249" spans="1:14" ht="21.75" customHeight="1" x14ac:dyDescent="0.25">
      <c r="A249" s="123"/>
      <c r="B249" s="126"/>
      <c r="C249" s="129"/>
      <c r="D249" s="154"/>
      <c r="E249" s="129"/>
      <c r="F249" s="34" t="s">
        <v>17</v>
      </c>
      <c r="G249" s="35">
        <f t="shared" si="121"/>
        <v>0</v>
      </c>
      <c r="H249" s="35">
        <f t="shared" si="123"/>
        <v>0</v>
      </c>
      <c r="I249" s="35">
        <f t="shared" si="123"/>
        <v>0</v>
      </c>
      <c r="J249" s="35">
        <f t="shared" si="123"/>
        <v>0</v>
      </c>
      <c r="K249" s="35">
        <f t="shared" si="123"/>
        <v>0</v>
      </c>
      <c r="L249" s="35">
        <f t="shared" si="123"/>
        <v>0</v>
      </c>
      <c r="M249" s="35">
        <f t="shared" si="123"/>
        <v>0</v>
      </c>
      <c r="N249" s="157"/>
    </row>
    <row r="250" spans="1:14" ht="21.75" customHeight="1" x14ac:dyDescent="0.25">
      <c r="A250" s="130" t="s">
        <v>18</v>
      </c>
      <c r="B250" s="133" t="s">
        <v>89</v>
      </c>
      <c r="C250" s="136" t="s">
        <v>11</v>
      </c>
      <c r="D250" s="149" t="s">
        <v>39</v>
      </c>
      <c r="E250" s="136" t="s">
        <v>127</v>
      </c>
      <c r="F250" s="12" t="s">
        <v>14</v>
      </c>
      <c r="G250" s="22">
        <f t="shared" ref="G250:M250" si="124">G251+G252+G253</f>
        <v>1080000</v>
      </c>
      <c r="H250" s="22">
        <f t="shared" si="124"/>
        <v>216000</v>
      </c>
      <c r="I250" s="22">
        <f t="shared" si="124"/>
        <v>216000</v>
      </c>
      <c r="J250" s="22">
        <f t="shared" si="124"/>
        <v>216000</v>
      </c>
      <c r="K250" s="22">
        <f t="shared" si="124"/>
        <v>216000</v>
      </c>
      <c r="L250" s="22">
        <f>L251+L252+L253</f>
        <v>216000</v>
      </c>
      <c r="M250" s="22">
        <f t="shared" si="124"/>
        <v>216000</v>
      </c>
      <c r="N250" s="68" t="s">
        <v>162</v>
      </c>
    </row>
    <row r="251" spans="1:14" ht="21.75" customHeight="1" x14ac:dyDescent="0.25">
      <c r="A251" s="131"/>
      <c r="B251" s="134"/>
      <c r="C251" s="137"/>
      <c r="D251" s="150"/>
      <c r="E251" s="137"/>
      <c r="F251" s="12" t="s">
        <v>116</v>
      </c>
      <c r="G251" s="22">
        <f t="shared" ref="G251:G253" si="125">H251+I251+J251+K251+L251</f>
        <v>1080000</v>
      </c>
      <c r="H251" s="22">
        <v>216000</v>
      </c>
      <c r="I251" s="22">
        <f>H251</f>
        <v>216000</v>
      </c>
      <c r="J251" s="22">
        <f t="shared" ref="J251:M251" si="126">I251</f>
        <v>216000</v>
      </c>
      <c r="K251" s="22">
        <f t="shared" si="126"/>
        <v>216000</v>
      </c>
      <c r="L251" s="22">
        <f t="shared" si="126"/>
        <v>216000</v>
      </c>
      <c r="M251" s="22">
        <f t="shared" si="126"/>
        <v>216000</v>
      </c>
      <c r="N251" s="68"/>
    </row>
    <row r="252" spans="1:14" ht="21.75" customHeight="1" x14ac:dyDescent="0.25">
      <c r="A252" s="131"/>
      <c r="B252" s="134"/>
      <c r="C252" s="137"/>
      <c r="D252" s="150"/>
      <c r="E252" s="137"/>
      <c r="F252" s="12" t="s">
        <v>16</v>
      </c>
      <c r="G252" s="22">
        <f t="shared" si="125"/>
        <v>0</v>
      </c>
      <c r="H252" s="22"/>
      <c r="I252" s="22"/>
      <c r="J252" s="22"/>
      <c r="K252" s="22"/>
      <c r="L252" s="22"/>
      <c r="M252" s="22"/>
      <c r="N252" s="68"/>
    </row>
    <row r="253" spans="1:14" ht="21.75" customHeight="1" x14ac:dyDescent="0.25">
      <c r="A253" s="132"/>
      <c r="B253" s="135"/>
      <c r="C253" s="137"/>
      <c r="D253" s="151"/>
      <c r="E253" s="138"/>
      <c r="F253" s="12" t="s">
        <v>17</v>
      </c>
      <c r="G253" s="22">
        <f t="shared" si="125"/>
        <v>0</v>
      </c>
      <c r="H253" s="22"/>
      <c r="I253" s="22"/>
      <c r="J253" s="22"/>
      <c r="K253" s="22"/>
      <c r="L253" s="22"/>
      <c r="M253" s="22"/>
      <c r="N253" s="68"/>
    </row>
    <row r="254" spans="1:14" ht="21.75" customHeight="1" x14ac:dyDescent="0.25">
      <c r="A254" s="136" t="s">
        <v>24</v>
      </c>
      <c r="B254" s="133" t="s">
        <v>188</v>
      </c>
      <c r="C254" s="136" t="s">
        <v>11</v>
      </c>
      <c r="D254" s="149" t="s">
        <v>39</v>
      </c>
      <c r="E254" s="136" t="s">
        <v>127</v>
      </c>
      <c r="F254" s="12" t="s">
        <v>14</v>
      </c>
      <c r="G254" s="22">
        <f t="shared" ref="G254:M254" si="127">G255+G256+G257</f>
        <v>250000</v>
      </c>
      <c r="H254" s="22">
        <f t="shared" si="127"/>
        <v>50000</v>
      </c>
      <c r="I254" s="22">
        <f t="shared" si="127"/>
        <v>50000</v>
      </c>
      <c r="J254" s="22">
        <f t="shared" si="127"/>
        <v>50000</v>
      </c>
      <c r="K254" s="22">
        <f t="shared" si="127"/>
        <v>50000</v>
      </c>
      <c r="L254" s="22">
        <f>L255+L256+L257</f>
        <v>50000</v>
      </c>
      <c r="M254" s="22">
        <f t="shared" si="127"/>
        <v>0</v>
      </c>
      <c r="N254" s="68" t="s">
        <v>161</v>
      </c>
    </row>
    <row r="255" spans="1:14" ht="21.75" customHeight="1" x14ac:dyDescent="0.25">
      <c r="A255" s="137"/>
      <c r="B255" s="134"/>
      <c r="C255" s="137"/>
      <c r="D255" s="150"/>
      <c r="E255" s="137"/>
      <c r="F255" s="12" t="s">
        <v>116</v>
      </c>
      <c r="G255" s="22">
        <f t="shared" ref="G255:G257" si="128">H255+I255+J255+K255+L255</f>
        <v>250000</v>
      </c>
      <c r="H255" s="22">
        <v>50000</v>
      </c>
      <c r="I255" s="22">
        <f>H255</f>
        <v>50000</v>
      </c>
      <c r="J255" s="22">
        <f t="shared" ref="J255:L255" si="129">I255</f>
        <v>50000</v>
      </c>
      <c r="K255" s="22">
        <f t="shared" si="129"/>
        <v>50000</v>
      </c>
      <c r="L255" s="22">
        <f t="shared" si="129"/>
        <v>50000</v>
      </c>
      <c r="M255" s="22"/>
      <c r="N255" s="68"/>
    </row>
    <row r="256" spans="1:14" ht="21.75" customHeight="1" x14ac:dyDescent="0.25">
      <c r="A256" s="137"/>
      <c r="B256" s="134"/>
      <c r="C256" s="137"/>
      <c r="D256" s="150"/>
      <c r="E256" s="137"/>
      <c r="F256" s="12" t="s">
        <v>16</v>
      </c>
      <c r="G256" s="22">
        <f t="shared" si="128"/>
        <v>0</v>
      </c>
      <c r="H256" s="22"/>
      <c r="I256" s="22"/>
      <c r="J256" s="22"/>
      <c r="K256" s="22"/>
      <c r="L256" s="22"/>
      <c r="M256" s="22"/>
      <c r="N256" s="68"/>
    </row>
    <row r="257" spans="1:14" ht="21.75" customHeight="1" x14ac:dyDescent="0.25">
      <c r="A257" s="138"/>
      <c r="B257" s="135"/>
      <c r="C257" s="137"/>
      <c r="D257" s="151"/>
      <c r="E257" s="138"/>
      <c r="F257" s="12" t="s">
        <v>17</v>
      </c>
      <c r="G257" s="22">
        <f t="shared" si="128"/>
        <v>0</v>
      </c>
      <c r="H257" s="22"/>
      <c r="I257" s="22"/>
      <c r="J257" s="22"/>
      <c r="K257" s="22"/>
      <c r="L257" s="22"/>
      <c r="M257" s="22"/>
      <c r="N257" s="68"/>
    </row>
    <row r="258" spans="1:14" ht="21.75" customHeight="1" x14ac:dyDescent="0.25">
      <c r="A258" s="130" t="s">
        <v>40</v>
      </c>
      <c r="B258" s="133" t="s">
        <v>92</v>
      </c>
      <c r="C258" s="136" t="s">
        <v>11</v>
      </c>
      <c r="D258" s="149" t="s">
        <v>39</v>
      </c>
      <c r="E258" s="136" t="s">
        <v>127</v>
      </c>
      <c r="F258" s="12" t="s">
        <v>14</v>
      </c>
      <c r="G258" s="22">
        <f t="shared" ref="G258:M258" si="130">G259+G260+G261</f>
        <v>300000</v>
      </c>
      <c r="H258" s="22">
        <f t="shared" si="130"/>
        <v>60000</v>
      </c>
      <c r="I258" s="22">
        <f t="shared" si="130"/>
        <v>60000</v>
      </c>
      <c r="J258" s="22">
        <f t="shared" si="130"/>
        <v>60000</v>
      </c>
      <c r="K258" s="22">
        <f t="shared" si="130"/>
        <v>60000</v>
      </c>
      <c r="L258" s="22">
        <f>L259+L260+L261</f>
        <v>60000</v>
      </c>
      <c r="M258" s="22">
        <f t="shared" si="130"/>
        <v>0</v>
      </c>
      <c r="N258" s="68" t="s">
        <v>165</v>
      </c>
    </row>
    <row r="259" spans="1:14" ht="21.75" customHeight="1" x14ac:dyDescent="0.25">
      <c r="A259" s="131"/>
      <c r="B259" s="134"/>
      <c r="C259" s="137"/>
      <c r="D259" s="150"/>
      <c r="E259" s="137"/>
      <c r="F259" s="12" t="s">
        <v>116</v>
      </c>
      <c r="G259" s="22">
        <f t="shared" ref="G259:G261" si="131">H259+I259+J259+K259+L259</f>
        <v>300000</v>
      </c>
      <c r="H259" s="22">
        <v>60000</v>
      </c>
      <c r="I259" s="22">
        <f>H259</f>
        <v>60000</v>
      </c>
      <c r="J259" s="22">
        <f t="shared" ref="J259:L259" si="132">I259</f>
        <v>60000</v>
      </c>
      <c r="K259" s="22">
        <f t="shared" si="132"/>
        <v>60000</v>
      </c>
      <c r="L259" s="22">
        <f t="shared" si="132"/>
        <v>60000</v>
      </c>
      <c r="M259" s="22"/>
      <c r="N259" s="68"/>
    </row>
    <row r="260" spans="1:14" ht="21.75" customHeight="1" x14ac:dyDescent="0.25">
      <c r="A260" s="131"/>
      <c r="B260" s="134"/>
      <c r="C260" s="137"/>
      <c r="D260" s="150"/>
      <c r="E260" s="137"/>
      <c r="F260" s="12" t="s">
        <v>16</v>
      </c>
      <c r="G260" s="22">
        <f t="shared" si="131"/>
        <v>0</v>
      </c>
      <c r="H260" s="22"/>
      <c r="I260" s="22"/>
      <c r="J260" s="22"/>
      <c r="K260" s="22"/>
      <c r="L260" s="22"/>
      <c r="M260" s="22"/>
      <c r="N260" s="68"/>
    </row>
    <row r="261" spans="1:14" ht="21.75" customHeight="1" x14ac:dyDescent="0.25">
      <c r="A261" s="132"/>
      <c r="B261" s="135"/>
      <c r="C261" s="137"/>
      <c r="D261" s="151"/>
      <c r="E261" s="138"/>
      <c r="F261" s="12" t="s">
        <v>17</v>
      </c>
      <c r="G261" s="22">
        <f t="shared" si="131"/>
        <v>0</v>
      </c>
      <c r="H261" s="22"/>
      <c r="I261" s="22"/>
      <c r="J261" s="22"/>
      <c r="K261" s="22"/>
      <c r="L261" s="22"/>
      <c r="M261" s="22"/>
      <c r="N261" s="68"/>
    </row>
    <row r="262" spans="1:14" ht="21.75" customHeight="1" x14ac:dyDescent="0.25">
      <c r="A262" s="136" t="s">
        <v>66</v>
      </c>
      <c r="B262" s="133" t="s">
        <v>163</v>
      </c>
      <c r="C262" s="136" t="s">
        <v>11</v>
      </c>
      <c r="D262" s="143" t="s">
        <v>34</v>
      </c>
      <c r="E262" s="136" t="s">
        <v>127</v>
      </c>
      <c r="F262" s="12" t="s">
        <v>14</v>
      </c>
      <c r="G262" s="22">
        <f t="shared" ref="G262:M262" si="133">G263+G264+G265</f>
        <v>3375000</v>
      </c>
      <c r="H262" s="22">
        <f t="shared" si="133"/>
        <v>675000</v>
      </c>
      <c r="I262" s="22">
        <f t="shared" si="133"/>
        <v>675000</v>
      </c>
      <c r="J262" s="22">
        <f t="shared" si="133"/>
        <v>675000</v>
      </c>
      <c r="K262" s="22">
        <f t="shared" si="133"/>
        <v>675000</v>
      </c>
      <c r="L262" s="22">
        <f t="shared" si="133"/>
        <v>675000</v>
      </c>
      <c r="M262" s="22">
        <f t="shared" si="133"/>
        <v>0</v>
      </c>
      <c r="N262" s="69" t="s">
        <v>164</v>
      </c>
    </row>
    <row r="263" spans="1:14" ht="21.75" customHeight="1" x14ac:dyDescent="0.25">
      <c r="A263" s="137"/>
      <c r="B263" s="134"/>
      <c r="C263" s="137"/>
      <c r="D263" s="144"/>
      <c r="E263" s="137"/>
      <c r="F263" s="12" t="s">
        <v>116</v>
      </c>
      <c r="G263" s="22">
        <f t="shared" ref="G263:G265" si="134">H263+I263+J263+K263+L263</f>
        <v>3375000</v>
      </c>
      <c r="H263" s="22">
        <v>675000</v>
      </c>
      <c r="I263" s="22">
        <f>H263</f>
        <v>675000</v>
      </c>
      <c r="J263" s="22">
        <f t="shared" ref="J263:L263" si="135">I263</f>
        <v>675000</v>
      </c>
      <c r="K263" s="22">
        <f t="shared" si="135"/>
        <v>675000</v>
      </c>
      <c r="L263" s="22">
        <f t="shared" si="135"/>
        <v>675000</v>
      </c>
      <c r="M263" s="22"/>
      <c r="N263" s="69"/>
    </row>
    <row r="264" spans="1:14" ht="21.75" customHeight="1" x14ac:dyDescent="0.25">
      <c r="A264" s="137"/>
      <c r="B264" s="134"/>
      <c r="C264" s="137"/>
      <c r="D264" s="144"/>
      <c r="E264" s="137"/>
      <c r="F264" s="12" t="s">
        <v>16</v>
      </c>
      <c r="G264" s="22">
        <f t="shared" si="134"/>
        <v>0</v>
      </c>
      <c r="H264" s="22"/>
      <c r="I264" s="22"/>
      <c r="J264" s="22"/>
      <c r="K264" s="22"/>
      <c r="L264" s="22"/>
      <c r="M264" s="22"/>
      <c r="N264" s="69"/>
    </row>
    <row r="265" spans="1:14" ht="21.75" customHeight="1" x14ac:dyDescent="0.25">
      <c r="A265" s="138"/>
      <c r="B265" s="135"/>
      <c r="C265" s="137"/>
      <c r="D265" s="145"/>
      <c r="E265" s="138"/>
      <c r="F265" s="12" t="s">
        <v>17</v>
      </c>
      <c r="G265" s="22">
        <f t="shared" si="134"/>
        <v>0</v>
      </c>
      <c r="H265" s="22"/>
      <c r="I265" s="22"/>
      <c r="J265" s="22"/>
      <c r="K265" s="22"/>
      <c r="L265" s="22"/>
      <c r="M265" s="22"/>
      <c r="N265" s="69"/>
    </row>
    <row r="266" spans="1:14" ht="21.75" customHeight="1" x14ac:dyDescent="0.25">
      <c r="A266" s="146" t="s">
        <v>80</v>
      </c>
      <c r="B266" s="133" t="s">
        <v>38</v>
      </c>
      <c r="C266" s="136" t="s">
        <v>11</v>
      </c>
      <c r="D266" s="149" t="s">
        <v>39</v>
      </c>
      <c r="E266" s="136" t="s">
        <v>127</v>
      </c>
      <c r="F266" s="12" t="s">
        <v>14</v>
      </c>
      <c r="G266" s="22">
        <f t="shared" ref="G266:M266" si="136">G267+G268+G269</f>
        <v>2700170</v>
      </c>
      <c r="H266" s="22">
        <f t="shared" si="136"/>
        <v>540034</v>
      </c>
      <c r="I266" s="22">
        <f t="shared" si="136"/>
        <v>540034</v>
      </c>
      <c r="J266" s="22">
        <f t="shared" si="136"/>
        <v>540034</v>
      </c>
      <c r="K266" s="22">
        <f t="shared" si="136"/>
        <v>540034</v>
      </c>
      <c r="L266" s="22">
        <f t="shared" si="136"/>
        <v>540034</v>
      </c>
      <c r="M266" s="22">
        <f t="shared" si="136"/>
        <v>0</v>
      </c>
      <c r="N266" s="70" t="s">
        <v>166</v>
      </c>
    </row>
    <row r="267" spans="1:14" ht="21.75" customHeight="1" x14ac:dyDescent="0.25">
      <c r="A267" s="147"/>
      <c r="B267" s="134"/>
      <c r="C267" s="137"/>
      <c r="D267" s="150"/>
      <c r="E267" s="137"/>
      <c r="F267" s="12" t="s">
        <v>116</v>
      </c>
      <c r="G267" s="22">
        <f t="shared" ref="G267:G269" si="137">H267+I267+J267+K267+L267</f>
        <v>2700170</v>
      </c>
      <c r="H267" s="47">
        <v>540034</v>
      </c>
      <c r="I267" s="22">
        <f>H267</f>
        <v>540034</v>
      </c>
      <c r="J267" s="22">
        <f>I267</f>
        <v>540034</v>
      </c>
      <c r="K267" s="22">
        <f>J267</f>
        <v>540034</v>
      </c>
      <c r="L267" s="22">
        <f>K267</f>
        <v>540034</v>
      </c>
      <c r="M267" s="22"/>
      <c r="N267" s="71"/>
    </row>
    <row r="268" spans="1:14" ht="21.75" customHeight="1" x14ac:dyDescent="0.25">
      <c r="A268" s="147"/>
      <c r="B268" s="134"/>
      <c r="C268" s="137"/>
      <c r="D268" s="150"/>
      <c r="E268" s="137"/>
      <c r="F268" s="12" t="s">
        <v>16</v>
      </c>
      <c r="G268" s="22">
        <f t="shared" si="137"/>
        <v>0</v>
      </c>
      <c r="H268" s="22"/>
      <c r="I268" s="22"/>
      <c r="J268" s="22"/>
      <c r="K268" s="22"/>
      <c r="L268" s="22"/>
      <c r="M268" s="22"/>
      <c r="N268" s="71"/>
    </row>
    <row r="269" spans="1:14" ht="21.75" customHeight="1" x14ac:dyDescent="0.25">
      <c r="A269" s="148"/>
      <c r="B269" s="135"/>
      <c r="C269" s="137"/>
      <c r="D269" s="151"/>
      <c r="E269" s="138"/>
      <c r="F269" s="12" t="s">
        <v>17</v>
      </c>
      <c r="G269" s="22">
        <f t="shared" si="137"/>
        <v>0</v>
      </c>
      <c r="H269" s="22"/>
      <c r="I269" s="22"/>
      <c r="J269" s="22"/>
      <c r="K269" s="22"/>
      <c r="L269" s="22"/>
      <c r="M269" s="22"/>
      <c r="N269" s="72"/>
    </row>
    <row r="270" spans="1:14" ht="21.75" customHeight="1" x14ac:dyDescent="0.25">
      <c r="A270" s="130" t="s">
        <v>87</v>
      </c>
      <c r="B270" s="133" t="s">
        <v>185</v>
      </c>
      <c r="C270" s="136" t="s">
        <v>11</v>
      </c>
      <c r="D270" s="136"/>
      <c r="E270" s="136" t="s">
        <v>127</v>
      </c>
      <c r="F270" s="12" t="s">
        <v>14</v>
      </c>
      <c r="G270" s="22">
        <f t="shared" ref="G270:M270" si="138">G271+G272+G273</f>
        <v>0</v>
      </c>
      <c r="H270" s="22">
        <f t="shared" si="138"/>
        <v>0</v>
      </c>
      <c r="I270" s="22">
        <f t="shared" si="138"/>
        <v>0</v>
      </c>
      <c r="J270" s="22">
        <f t="shared" si="138"/>
        <v>0</v>
      </c>
      <c r="K270" s="22">
        <f t="shared" si="138"/>
        <v>0</v>
      </c>
      <c r="L270" s="22">
        <f>L271+L272+L273</f>
        <v>0</v>
      </c>
      <c r="M270" s="22">
        <f t="shared" si="138"/>
        <v>0</v>
      </c>
      <c r="N270" s="71" t="s">
        <v>186</v>
      </c>
    </row>
    <row r="271" spans="1:14" ht="21.75" customHeight="1" x14ac:dyDescent="0.25">
      <c r="A271" s="131"/>
      <c r="B271" s="134"/>
      <c r="C271" s="137"/>
      <c r="D271" s="137"/>
      <c r="E271" s="137"/>
      <c r="F271" s="12" t="s">
        <v>15</v>
      </c>
      <c r="G271" s="22">
        <f t="shared" ref="G271:G273" si="139">H271+I271+J271+K271+L271</f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71"/>
    </row>
    <row r="272" spans="1:14" ht="21.75" customHeight="1" x14ac:dyDescent="0.25">
      <c r="A272" s="131"/>
      <c r="B272" s="134"/>
      <c r="C272" s="137"/>
      <c r="D272" s="137"/>
      <c r="E272" s="137"/>
      <c r="F272" s="12" t="s">
        <v>16</v>
      </c>
      <c r="G272" s="22">
        <f t="shared" si="139"/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71"/>
    </row>
    <row r="273" spans="1:14" ht="21.75" customHeight="1" x14ac:dyDescent="0.25">
      <c r="A273" s="132"/>
      <c r="B273" s="135"/>
      <c r="C273" s="137"/>
      <c r="D273" s="138"/>
      <c r="E273" s="138"/>
      <c r="F273" s="12" t="s">
        <v>17</v>
      </c>
      <c r="G273" s="22">
        <f t="shared" si="139"/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71"/>
    </row>
    <row r="274" spans="1:14" ht="21.75" hidden="1" customHeight="1" outlineLevel="1" x14ac:dyDescent="0.25">
      <c r="A274" s="130" t="s">
        <v>93</v>
      </c>
      <c r="B274" s="133" t="s">
        <v>94</v>
      </c>
      <c r="C274" s="136" t="s">
        <v>11</v>
      </c>
      <c r="D274" s="136"/>
      <c r="E274" s="136" t="s">
        <v>127</v>
      </c>
      <c r="F274" s="12" t="s">
        <v>14</v>
      </c>
      <c r="G274" s="22">
        <f t="shared" ref="G274:M274" si="140">G275+G276+G277</f>
        <v>0</v>
      </c>
      <c r="H274" s="22">
        <f t="shared" si="140"/>
        <v>0</v>
      </c>
      <c r="I274" s="22">
        <f t="shared" si="140"/>
        <v>0</v>
      </c>
      <c r="J274" s="22">
        <f t="shared" si="140"/>
        <v>0</v>
      </c>
      <c r="K274" s="22">
        <f t="shared" si="140"/>
        <v>0</v>
      </c>
      <c r="L274" s="22">
        <f>L275+L276+L277</f>
        <v>0</v>
      </c>
      <c r="M274" s="22">
        <f t="shared" si="140"/>
        <v>0</v>
      </c>
      <c r="N274" s="56"/>
    </row>
    <row r="275" spans="1:14" ht="21.75" hidden="1" customHeight="1" outlineLevel="1" x14ac:dyDescent="0.25">
      <c r="A275" s="131"/>
      <c r="B275" s="134"/>
      <c r="C275" s="137"/>
      <c r="D275" s="137"/>
      <c r="E275" s="137"/>
      <c r="F275" s="12" t="s">
        <v>15</v>
      </c>
      <c r="G275" s="22">
        <f>H275+I275+J275+K275+M275</f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56"/>
    </row>
    <row r="276" spans="1:14" ht="21.75" hidden="1" customHeight="1" outlineLevel="1" x14ac:dyDescent="0.25">
      <c r="A276" s="131"/>
      <c r="B276" s="134"/>
      <c r="C276" s="137"/>
      <c r="D276" s="137"/>
      <c r="E276" s="137"/>
      <c r="F276" s="12" t="s">
        <v>16</v>
      </c>
      <c r="G276" s="22">
        <f>H276+I276+J276+K276+M276</f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56"/>
    </row>
    <row r="277" spans="1:14" ht="21.75" hidden="1" customHeight="1" outlineLevel="1" x14ac:dyDescent="0.25">
      <c r="A277" s="132"/>
      <c r="B277" s="135"/>
      <c r="C277" s="137"/>
      <c r="D277" s="138"/>
      <c r="E277" s="138"/>
      <c r="F277" s="12" t="s">
        <v>17</v>
      </c>
      <c r="G277" s="22">
        <f>H277+I277+J277+K277+M277</f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56"/>
    </row>
    <row r="278" spans="1:14" ht="21.75" hidden="1" customHeight="1" outlineLevel="1" x14ac:dyDescent="0.25">
      <c r="A278" s="49"/>
      <c r="B278" s="133" t="s">
        <v>95</v>
      </c>
      <c r="C278" s="136" t="s">
        <v>11</v>
      </c>
      <c r="D278" s="136"/>
      <c r="E278" s="136" t="s">
        <v>127</v>
      </c>
      <c r="F278" s="12" t="s">
        <v>14</v>
      </c>
      <c r="G278" s="22">
        <f t="shared" ref="G278:M278" si="141">G279+G280+G281</f>
        <v>0</v>
      </c>
      <c r="H278" s="22">
        <f t="shared" si="141"/>
        <v>0</v>
      </c>
      <c r="I278" s="22">
        <f t="shared" si="141"/>
        <v>0</v>
      </c>
      <c r="J278" s="22">
        <f t="shared" si="141"/>
        <v>0</v>
      </c>
      <c r="K278" s="22">
        <f t="shared" si="141"/>
        <v>0</v>
      </c>
      <c r="L278" s="22">
        <f>L279+L280+L281</f>
        <v>0</v>
      </c>
      <c r="M278" s="22">
        <f t="shared" si="141"/>
        <v>0</v>
      </c>
      <c r="N278" s="56"/>
    </row>
    <row r="279" spans="1:14" ht="21.75" hidden="1" customHeight="1" outlineLevel="1" x14ac:dyDescent="0.25">
      <c r="A279" s="49" t="s">
        <v>96</v>
      </c>
      <c r="B279" s="134"/>
      <c r="C279" s="137"/>
      <c r="D279" s="137"/>
      <c r="E279" s="137"/>
      <c r="F279" s="12" t="s">
        <v>15</v>
      </c>
      <c r="G279" s="23">
        <f>H279+I279+J279+K279+M279</f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56"/>
    </row>
    <row r="280" spans="1:14" ht="21.75" hidden="1" customHeight="1" outlineLevel="1" x14ac:dyDescent="0.25">
      <c r="A280" s="49"/>
      <c r="B280" s="134"/>
      <c r="C280" s="137"/>
      <c r="D280" s="137"/>
      <c r="E280" s="137"/>
      <c r="F280" s="12" t="s">
        <v>16</v>
      </c>
      <c r="G280" s="23">
        <f>H280+I280+J280+K280+M280</f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56"/>
    </row>
    <row r="281" spans="1:14" ht="21.75" hidden="1" customHeight="1" outlineLevel="1" x14ac:dyDescent="0.25">
      <c r="A281" s="49"/>
      <c r="B281" s="135"/>
      <c r="C281" s="137"/>
      <c r="D281" s="138"/>
      <c r="E281" s="138"/>
      <c r="F281" s="12" t="s">
        <v>17</v>
      </c>
      <c r="G281" s="23">
        <f>H281+I281+J281+K281+M281</f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57"/>
    </row>
    <row r="282" spans="1:14" ht="21.75" customHeight="1" collapsed="1" x14ac:dyDescent="0.25">
      <c r="A282" s="121">
        <v>5</v>
      </c>
      <c r="B282" s="124" t="s">
        <v>156</v>
      </c>
      <c r="C282" s="127" t="s">
        <v>11</v>
      </c>
      <c r="D282" s="40"/>
      <c r="E282" s="127" t="s">
        <v>127</v>
      </c>
      <c r="F282" s="34" t="s">
        <v>14</v>
      </c>
      <c r="G282" s="35">
        <f>G283+G284+G285</f>
        <v>102695415.19999999</v>
      </c>
      <c r="H282" s="35">
        <f t="shared" ref="H282:M282" si="142">H283+H284+H285</f>
        <v>20398283.039999999</v>
      </c>
      <c r="I282" s="35">
        <f t="shared" si="142"/>
        <v>20574283.039999999</v>
      </c>
      <c r="J282" s="35">
        <f t="shared" si="142"/>
        <v>20574283.039999999</v>
      </c>
      <c r="K282" s="35">
        <f t="shared" si="142"/>
        <v>20574283.039999999</v>
      </c>
      <c r="L282" s="35">
        <f>L283+L284+L285</f>
        <v>20574283.039999999</v>
      </c>
      <c r="M282" s="35">
        <f t="shared" si="142"/>
        <v>0</v>
      </c>
      <c r="N282" s="73"/>
    </row>
    <row r="283" spans="1:14" ht="21.75" customHeight="1" x14ac:dyDescent="0.25">
      <c r="A283" s="122"/>
      <c r="B283" s="125"/>
      <c r="C283" s="128"/>
      <c r="D283" s="41"/>
      <c r="E283" s="128"/>
      <c r="F283" s="34" t="s">
        <v>116</v>
      </c>
      <c r="G283" s="35">
        <f t="shared" ref="G283:G285" si="143">H283+I283+J283+K283+L283</f>
        <v>102695415.19999999</v>
      </c>
      <c r="H283" s="35">
        <f t="shared" ref="H283:M285" si="144">H287</f>
        <v>20398283.039999999</v>
      </c>
      <c r="I283" s="35">
        <f t="shared" si="144"/>
        <v>20574283.039999999</v>
      </c>
      <c r="J283" s="35">
        <f t="shared" si="144"/>
        <v>20574283.039999999</v>
      </c>
      <c r="K283" s="35">
        <f t="shared" si="144"/>
        <v>20574283.039999999</v>
      </c>
      <c r="L283" s="35">
        <f t="shared" si="144"/>
        <v>20574283.039999999</v>
      </c>
      <c r="M283" s="35">
        <f t="shared" si="144"/>
        <v>0</v>
      </c>
      <c r="N283" s="74"/>
    </row>
    <row r="284" spans="1:14" ht="21.75" customHeight="1" x14ac:dyDescent="0.25">
      <c r="A284" s="122"/>
      <c r="B284" s="125"/>
      <c r="C284" s="128"/>
      <c r="D284" s="41"/>
      <c r="E284" s="128"/>
      <c r="F284" s="34" t="s">
        <v>16</v>
      </c>
      <c r="G284" s="35">
        <f t="shared" si="143"/>
        <v>0</v>
      </c>
      <c r="H284" s="35">
        <f t="shared" si="144"/>
        <v>0</v>
      </c>
      <c r="I284" s="35">
        <f t="shared" si="144"/>
        <v>0</v>
      </c>
      <c r="J284" s="35">
        <f t="shared" si="144"/>
        <v>0</v>
      </c>
      <c r="K284" s="35">
        <f t="shared" si="144"/>
        <v>0</v>
      </c>
      <c r="L284" s="35">
        <f>L288</f>
        <v>0</v>
      </c>
      <c r="M284" s="35">
        <f t="shared" si="144"/>
        <v>0</v>
      </c>
      <c r="N284" s="74"/>
    </row>
    <row r="285" spans="1:14" ht="21.75" customHeight="1" x14ac:dyDescent="0.25">
      <c r="A285" s="123"/>
      <c r="B285" s="126"/>
      <c r="C285" s="129"/>
      <c r="D285" s="42"/>
      <c r="E285" s="129"/>
      <c r="F285" s="34" t="s">
        <v>17</v>
      </c>
      <c r="G285" s="35">
        <f t="shared" si="143"/>
        <v>0</v>
      </c>
      <c r="H285" s="35">
        <f t="shared" si="144"/>
        <v>0</v>
      </c>
      <c r="I285" s="35">
        <f t="shared" si="144"/>
        <v>0</v>
      </c>
      <c r="J285" s="35">
        <f t="shared" si="144"/>
        <v>0</v>
      </c>
      <c r="K285" s="35">
        <f t="shared" si="144"/>
        <v>0</v>
      </c>
      <c r="L285" s="35">
        <f>L289</f>
        <v>0</v>
      </c>
      <c r="M285" s="35">
        <f t="shared" si="144"/>
        <v>0</v>
      </c>
      <c r="N285" s="75"/>
    </row>
    <row r="286" spans="1:14" ht="21.75" customHeight="1" x14ac:dyDescent="0.25">
      <c r="A286" s="130" t="s">
        <v>18</v>
      </c>
      <c r="B286" s="133" t="s">
        <v>122</v>
      </c>
      <c r="C286" s="136" t="s">
        <v>11</v>
      </c>
      <c r="D286" s="136" t="s">
        <v>98</v>
      </c>
      <c r="E286" s="136" t="s">
        <v>127</v>
      </c>
      <c r="F286" s="12" t="s">
        <v>14</v>
      </c>
      <c r="G286" s="22">
        <f t="shared" ref="G286:M286" si="145">G287+G288+G289</f>
        <v>102695415.19999999</v>
      </c>
      <c r="H286" s="22">
        <f t="shared" si="145"/>
        <v>20398283.039999999</v>
      </c>
      <c r="I286" s="22">
        <f t="shared" si="145"/>
        <v>20574283.039999999</v>
      </c>
      <c r="J286" s="22">
        <f t="shared" si="145"/>
        <v>20574283.039999999</v>
      </c>
      <c r="K286" s="22">
        <f t="shared" si="145"/>
        <v>20574283.039999999</v>
      </c>
      <c r="L286" s="22">
        <f>L287+L288+L289</f>
        <v>20574283.039999999</v>
      </c>
      <c r="M286" s="22">
        <f t="shared" si="145"/>
        <v>0</v>
      </c>
      <c r="N286" s="141" t="s">
        <v>98</v>
      </c>
    </row>
    <row r="287" spans="1:14" ht="21.75" customHeight="1" x14ac:dyDescent="0.25">
      <c r="A287" s="131"/>
      <c r="B287" s="134"/>
      <c r="C287" s="137"/>
      <c r="D287" s="137"/>
      <c r="E287" s="137"/>
      <c r="F287" s="12" t="s">
        <v>116</v>
      </c>
      <c r="G287" s="22">
        <f t="shared" ref="G287:G289" si="146">H287+I287+J287+K287+L287</f>
        <v>102695415.19999999</v>
      </c>
      <c r="H287" s="22">
        <v>20398283.039999999</v>
      </c>
      <c r="I287" s="22">
        <v>20574283.039999999</v>
      </c>
      <c r="J287" s="47">
        <v>20574283.039999999</v>
      </c>
      <c r="K287" s="22">
        <f>J287</f>
        <v>20574283.039999999</v>
      </c>
      <c r="L287" s="22">
        <f>K287</f>
        <v>20574283.039999999</v>
      </c>
      <c r="M287" s="22"/>
      <c r="N287" s="142"/>
    </row>
    <row r="288" spans="1:14" ht="21.75" customHeight="1" x14ac:dyDescent="0.25">
      <c r="A288" s="131"/>
      <c r="B288" s="134"/>
      <c r="C288" s="137"/>
      <c r="D288" s="137"/>
      <c r="E288" s="137"/>
      <c r="F288" s="12" t="s">
        <v>16</v>
      </c>
      <c r="G288" s="22">
        <f t="shared" si="146"/>
        <v>0</v>
      </c>
      <c r="H288" s="22"/>
      <c r="I288" s="22"/>
      <c r="J288" s="22"/>
      <c r="K288" s="22"/>
      <c r="L288" s="22"/>
      <c r="M288" s="22"/>
      <c r="N288" s="142"/>
    </row>
    <row r="289" spans="1:14" ht="21.75" customHeight="1" x14ac:dyDescent="0.25">
      <c r="A289" s="132"/>
      <c r="B289" s="135"/>
      <c r="C289" s="138"/>
      <c r="D289" s="138"/>
      <c r="E289" s="138"/>
      <c r="F289" s="12" t="s">
        <v>17</v>
      </c>
      <c r="G289" s="22">
        <f t="shared" si="146"/>
        <v>0</v>
      </c>
      <c r="H289" s="22"/>
      <c r="I289" s="22"/>
      <c r="J289" s="22"/>
      <c r="K289" s="22"/>
      <c r="L289" s="22"/>
      <c r="M289" s="22"/>
      <c r="N289" s="142"/>
    </row>
    <row r="290" spans="1:14" ht="23.25" hidden="1" customHeight="1" outlineLevel="1" x14ac:dyDescent="0.25">
      <c r="A290" s="121">
        <v>6</v>
      </c>
      <c r="B290" s="124" t="s">
        <v>107</v>
      </c>
      <c r="C290" s="127" t="s">
        <v>11</v>
      </c>
      <c r="D290" s="40"/>
      <c r="E290" s="127" t="s">
        <v>13</v>
      </c>
      <c r="F290" s="34" t="s">
        <v>14</v>
      </c>
      <c r="G290" s="35">
        <f t="shared" ref="G290:M290" si="147">G291+G292+G293</f>
        <v>0</v>
      </c>
      <c r="H290" s="35">
        <f t="shared" si="147"/>
        <v>0</v>
      </c>
      <c r="I290" s="35">
        <f t="shared" si="147"/>
        <v>0</v>
      </c>
      <c r="J290" s="35">
        <f t="shared" si="147"/>
        <v>0</v>
      </c>
      <c r="K290" s="35">
        <f t="shared" si="147"/>
        <v>0</v>
      </c>
      <c r="L290" s="35">
        <f>L291+L292+L293</f>
        <v>0</v>
      </c>
      <c r="M290" s="35">
        <f t="shared" si="147"/>
        <v>0</v>
      </c>
      <c r="N290" s="61"/>
    </row>
    <row r="291" spans="1:14" ht="23.25" hidden="1" customHeight="1" outlineLevel="1" x14ac:dyDescent="0.25">
      <c r="A291" s="122"/>
      <c r="B291" s="139"/>
      <c r="C291" s="128"/>
      <c r="D291" s="41"/>
      <c r="E291" s="128"/>
      <c r="F291" s="34" t="s">
        <v>15</v>
      </c>
      <c r="G291" s="35">
        <f>H291+I291+J291+K291+M291</f>
        <v>0</v>
      </c>
      <c r="H291" s="35">
        <f t="shared" ref="H291:M293" si="148">H295</f>
        <v>0</v>
      </c>
      <c r="I291" s="35">
        <f t="shared" si="148"/>
        <v>0</v>
      </c>
      <c r="J291" s="35">
        <f t="shared" si="148"/>
        <v>0</v>
      </c>
      <c r="K291" s="35">
        <f t="shared" si="148"/>
        <v>0</v>
      </c>
      <c r="L291" s="35">
        <f>L295</f>
        <v>0</v>
      </c>
      <c r="M291" s="35">
        <f t="shared" si="148"/>
        <v>0</v>
      </c>
      <c r="N291" s="61"/>
    </row>
    <row r="292" spans="1:14" ht="23.25" hidden="1" customHeight="1" outlineLevel="1" x14ac:dyDescent="0.25">
      <c r="A292" s="122"/>
      <c r="B292" s="139"/>
      <c r="C292" s="128"/>
      <c r="D292" s="41"/>
      <c r="E292" s="128"/>
      <c r="F292" s="34" t="s">
        <v>16</v>
      </c>
      <c r="G292" s="35">
        <f>H292+I292+J292+K292+M292</f>
        <v>0</v>
      </c>
      <c r="H292" s="35">
        <f t="shared" si="148"/>
        <v>0</v>
      </c>
      <c r="I292" s="35">
        <f t="shared" si="148"/>
        <v>0</v>
      </c>
      <c r="J292" s="35">
        <f t="shared" si="148"/>
        <v>0</v>
      </c>
      <c r="K292" s="35">
        <f t="shared" si="148"/>
        <v>0</v>
      </c>
      <c r="L292" s="35">
        <f>L296</f>
        <v>0</v>
      </c>
      <c r="M292" s="35">
        <f t="shared" si="148"/>
        <v>0</v>
      </c>
      <c r="N292" s="61"/>
    </row>
    <row r="293" spans="1:14" ht="27" hidden="1" customHeight="1" outlineLevel="1" x14ac:dyDescent="0.25">
      <c r="A293" s="123"/>
      <c r="B293" s="140"/>
      <c r="C293" s="129"/>
      <c r="D293" s="42"/>
      <c r="E293" s="129"/>
      <c r="F293" s="34" t="s">
        <v>17</v>
      </c>
      <c r="G293" s="35">
        <f>H293+I293+J293+K293+M293</f>
        <v>0</v>
      </c>
      <c r="H293" s="35">
        <f t="shared" si="148"/>
        <v>0</v>
      </c>
      <c r="I293" s="35">
        <f t="shared" si="148"/>
        <v>0</v>
      </c>
      <c r="J293" s="35">
        <f t="shared" si="148"/>
        <v>0</v>
      </c>
      <c r="K293" s="35">
        <f t="shared" si="148"/>
        <v>0</v>
      </c>
      <c r="L293" s="35">
        <f>L297</f>
        <v>0</v>
      </c>
      <c r="M293" s="35">
        <f t="shared" si="148"/>
        <v>0</v>
      </c>
      <c r="N293" s="61"/>
    </row>
    <row r="294" spans="1:14" ht="21.75" hidden="1" customHeight="1" outlineLevel="1" x14ac:dyDescent="0.25">
      <c r="A294" s="130" t="s">
        <v>108</v>
      </c>
      <c r="B294" s="133" t="s">
        <v>109</v>
      </c>
      <c r="C294" s="136" t="s">
        <v>11</v>
      </c>
      <c r="D294" s="136" t="s">
        <v>98</v>
      </c>
      <c r="E294" s="136" t="s">
        <v>13</v>
      </c>
      <c r="F294" s="12" t="s">
        <v>14</v>
      </c>
      <c r="G294" s="22">
        <f t="shared" ref="G294:M294" si="149">G295+G296+G297</f>
        <v>0</v>
      </c>
      <c r="H294" s="22">
        <f t="shared" si="149"/>
        <v>0</v>
      </c>
      <c r="I294" s="22">
        <f t="shared" si="149"/>
        <v>0</v>
      </c>
      <c r="J294" s="22">
        <f t="shared" si="149"/>
        <v>0</v>
      </c>
      <c r="K294" s="22">
        <f t="shared" si="149"/>
        <v>0</v>
      </c>
      <c r="L294" s="22">
        <f>L295+L296+L297</f>
        <v>0</v>
      </c>
      <c r="M294" s="22">
        <f t="shared" si="149"/>
        <v>0</v>
      </c>
      <c r="N294" s="62" t="s">
        <v>110</v>
      </c>
    </row>
    <row r="295" spans="1:14" ht="21.75" hidden="1" customHeight="1" outlineLevel="1" x14ac:dyDescent="0.25">
      <c r="A295" s="131"/>
      <c r="B295" s="134"/>
      <c r="C295" s="137"/>
      <c r="D295" s="137"/>
      <c r="E295" s="137"/>
      <c r="F295" s="12" t="s">
        <v>15</v>
      </c>
      <c r="G295" s="22">
        <f>H295+I295+J295+K295+M295</f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63"/>
    </row>
    <row r="296" spans="1:14" ht="21.75" hidden="1" customHeight="1" outlineLevel="1" x14ac:dyDescent="0.25">
      <c r="A296" s="131"/>
      <c r="B296" s="134"/>
      <c r="C296" s="137"/>
      <c r="D296" s="137"/>
      <c r="E296" s="137"/>
      <c r="F296" s="12" t="s">
        <v>16</v>
      </c>
      <c r="G296" s="22">
        <f>H296+I296+J296+K296+M296</f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63"/>
    </row>
    <row r="297" spans="1:14" ht="21.75" hidden="1" customHeight="1" outlineLevel="1" x14ac:dyDescent="0.25">
      <c r="A297" s="132"/>
      <c r="B297" s="135"/>
      <c r="C297" s="138"/>
      <c r="D297" s="138"/>
      <c r="E297" s="138"/>
      <c r="F297" s="12" t="s">
        <v>17</v>
      </c>
      <c r="G297" s="22">
        <f>H297+I297+J297+K297+M297</f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63"/>
    </row>
    <row r="298" spans="1:14" ht="21.75" hidden="1" customHeight="1" outlineLevel="1" x14ac:dyDescent="0.25">
      <c r="A298" s="121">
        <v>7</v>
      </c>
      <c r="B298" s="124" t="s">
        <v>111</v>
      </c>
      <c r="C298" s="127" t="s">
        <v>11</v>
      </c>
      <c r="D298" s="40"/>
      <c r="E298" s="127" t="s">
        <v>13</v>
      </c>
      <c r="F298" s="34" t="s">
        <v>14</v>
      </c>
      <c r="G298" s="35">
        <f t="shared" ref="G298:M298" si="150">G299+G300+G301</f>
        <v>0</v>
      </c>
      <c r="H298" s="35">
        <f t="shared" si="150"/>
        <v>0</v>
      </c>
      <c r="I298" s="35">
        <f t="shared" si="150"/>
        <v>0</v>
      </c>
      <c r="J298" s="35">
        <f t="shared" si="150"/>
        <v>0</v>
      </c>
      <c r="K298" s="35">
        <f t="shared" si="150"/>
        <v>0</v>
      </c>
      <c r="L298" s="35">
        <f>L299+L300+L301</f>
        <v>0</v>
      </c>
      <c r="M298" s="35">
        <f t="shared" si="150"/>
        <v>0</v>
      </c>
      <c r="N298" s="61"/>
    </row>
    <row r="299" spans="1:14" ht="21.75" hidden="1" customHeight="1" outlineLevel="1" x14ac:dyDescent="0.25">
      <c r="A299" s="122"/>
      <c r="B299" s="125"/>
      <c r="C299" s="128"/>
      <c r="D299" s="41"/>
      <c r="E299" s="128"/>
      <c r="F299" s="34" t="s">
        <v>15</v>
      </c>
      <c r="G299" s="35">
        <f>H299+I299+J299+K299+M299</f>
        <v>0</v>
      </c>
      <c r="H299" s="35">
        <f t="shared" ref="H299:M301" si="151">H303</f>
        <v>0</v>
      </c>
      <c r="I299" s="35">
        <f t="shared" si="151"/>
        <v>0</v>
      </c>
      <c r="J299" s="35">
        <f t="shared" si="151"/>
        <v>0</v>
      </c>
      <c r="K299" s="35">
        <f t="shared" si="151"/>
        <v>0</v>
      </c>
      <c r="L299" s="35">
        <f>L303</f>
        <v>0</v>
      </c>
      <c r="M299" s="35">
        <f t="shared" si="151"/>
        <v>0</v>
      </c>
      <c r="N299" s="61"/>
    </row>
    <row r="300" spans="1:14" ht="21.75" hidden="1" customHeight="1" outlineLevel="1" x14ac:dyDescent="0.25">
      <c r="A300" s="122"/>
      <c r="B300" s="125"/>
      <c r="C300" s="128"/>
      <c r="D300" s="41"/>
      <c r="E300" s="128"/>
      <c r="F300" s="34" t="s">
        <v>16</v>
      </c>
      <c r="G300" s="35">
        <f>H300+I300+J300+K300+M300</f>
        <v>0</v>
      </c>
      <c r="H300" s="35">
        <f t="shared" si="151"/>
        <v>0</v>
      </c>
      <c r="I300" s="35">
        <f t="shared" si="151"/>
        <v>0</v>
      </c>
      <c r="J300" s="35">
        <f t="shared" si="151"/>
        <v>0</v>
      </c>
      <c r="K300" s="35">
        <f t="shared" si="151"/>
        <v>0</v>
      </c>
      <c r="L300" s="35">
        <f>L304</f>
        <v>0</v>
      </c>
      <c r="M300" s="35">
        <f t="shared" si="151"/>
        <v>0</v>
      </c>
      <c r="N300" s="61"/>
    </row>
    <row r="301" spans="1:14" ht="21.75" hidden="1" customHeight="1" outlineLevel="1" x14ac:dyDescent="0.25">
      <c r="A301" s="123"/>
      <c r="B301" s="126"/>
      <c r="C301" s="129"/>
      <c r="D301" s="42"/>
      <c r="E301" s="129"/>
      <c r="F301" s="34" t="s">
        <v>17</v>
      </c>
      <c r="G301" s="35">
        <f>H301+I301+J301+K301+M301</f>
        <v>0</v>
      </c>
      <c r="H301" s="35">
        <f t="shared" si="151"/>
        <v>0</v>
      </c>
      <c r="I301" s="35">
        <f t="shared" si="151"/>
        <v>0</v>
      </c>
      <c r="J301" s="35">
        <f t="shared" si="151"/>
        <v>0</v>
      </c>
      <c r="K301" s="35">
        <f t="shared" si="151"/>
        <v>0</v>
      </c>
      <c r="L301" s="35">
        <f>L305</f>
        <v>0</v>
      </c>
      <c r="M301" s="35">
        <f t="shared" si="151"/>
        <v>0</v>
      </c>
      <c r="N301" s="61"/>
    </row>
    <row r="302" spans="1:14" ht="30.75" hidden="1" customHeight="1" outlineLevel="1" x14ac:dyDescent="0.25">
      <c r="A302" s="130" t="s">
        <v>112</v>
      </c>
      <c r="B302" s="133" t="s">
        <v>113</v>
      </c>
      <c r="C302" s="136" t="s">
        <v>11</v>
      </c>
      <c r="D302" s="136" t="s">
        <v>98</v>
      </c>
      <c r="E302" s="136" t="s">
        <v>13</v>
      </c>
      <c r="F302" s="12" t="s">
        <v>14</v>
      </c>
      <c r="G302" s="22">
        <f t="shared" ref="G302:M302" si="152">G303+G304+G305</f>
        <v>0</v>
      </c>
      <c r="H302" s="22">
        <f t="shared" si="152"/>
        <v>0</v>
      </c>
      <c r="I302" s="22">
        <f t="shared" si="152"/>
        <v>0</v>
      </c>
      <c r="J302" s="22">
        <f t="shared" si="152"/>
        <v>0</v>
      </c>
      <c r="K302" s="22">
        <f t="shared" si="152"/>
        <v>0</v>
      </c>
      <c r="L302" s="22">
        <f>L303+L304+L305</f>
        <v>0</v>
      </c>
      <c r="M302" s="22">
        <f t="shared" si="152"/>
        <v>0</v>
      </c>
      <c r="N302" s="107" t="s">
        <v>114</v>
      </c>
    </row>
    <row r="303" spans="1:14" ht="30.75" hidden="1" customHeight="1" outlineLevel="1" x14ac:dyDescent="0.25">
      <c r="A303" s="131"/>
      <c r="B303" s="134"/>
      <c r="C303" s="137"/>
      <c r="D303" s="137"/>
      <c r="E303" s="137"/>
      <c r="F303" s="12" t="s">
        <v>15</v>
      </c>
      <c r="G303" s="22">
        <f>H303+I303+J303+K303+M303</f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108"/>
    </row>
    <row r="304" spans="1:14" ht="30.75" hidden="1" customHeight="1" outlineLevel="1" x14ac:dyDescent="0.25">
      <c r="A304" s="131"/>
      <c r="B304" s="134"/>
      <c r="C304" s="137"/>
      <c r="D304" s="137"/>
      <c r="E304" s="137"/>
      <c r="F304" s="12" t="s">
        <v>16</v>
      </c>
      <c r="G304" s="22">
        <f>H304+I304+J304+K304+M304</f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108"/>
    </row>
    <row r="305" spans="1:41" ht="30.75" hidden="1" customHeight="1" outlineLevel="1" x14ac:dyDescent="0.25">
      <c r="A305" s="132"/>
      <c r="B305" s="135"/>
      <c r="C305" s="138"/>
      <c r="D305" s="138"/>
      <c r="E305" s="138"/>
      <c r="F305" s="12" t="s">
        <v>17</v>
      </c>
      <c r="G305" s="22">
        <f>H305+I305+J305+K305+M305</f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108"/>
    </row>
    <row r="306" spans="1:41" ht="21.75" customHeight="1" collapsed="1" x14ac:dyDescent="0.25">
      <c r="A306" s="109" t="s">
        <v>99</v>
      </c>
      <c r="B306" s="112" t="s">
        <v>100</v>
      </c>
      <c r="C306" s="113"/>
      <c r="D306" s="113"/>
      <c r="E306" s="114"/>
      <c r="F306" s="44" t="s">
        <v>14</v>
      </c>
      <c r="G306" s="45">
        <f>G307+G308+G309</f>
        <v>4786570163.0143719</v>
      </c>
      <c r="H306" s="45">
        <f t="shared" ref="H306:M306" si="153">H307+H308+H309</f>
        <v>1282951811.4560165</v>
      </c>
      <c r="I306" s="45">
        <f t="shared" si="153"/>
        <v>1333653550.4183285</v>
      </c>
      <c r="J306" s="45">
        <f t="shared" si="153"/>
        <v>1336045884.8289397</v>
      </c>
      <c r="K306" s="45">
        <f t="shared" si="153"/>
        <v>409407643.51038957</v>
      </c>
      <c r="L306" s="45">
        <f>L307+L308+L309</f>
        <v>424511272.80069762</v>
      </c>
      <c r="M306" s="45">
        <f t="shared" si="153"/>
        <v>216000</v>
      </c>
      <c r="N306" s="61"/>
    </row>
    <row r="307" spans="1:41" ht="21.75" customHeight="1" x14ac:dyDescent="0.25">
      <c r="A307" s="110"/>
      <c r="B307" s="115"/>
      <c r="C307" s="116"/>
      <c r="D307" s="116"/>
      <c r="E307" s="117"/>
      <c r="F307" s="44" t="s">
        <v>116</v>
      </c>
      <c r="G307" s="45">
        <f t="shared" ref="G307:G309" si="154">H307+I307+J307+K307+L307</f>
        <v>2003711956.097311</v>
      </c>
      <c r="H307" s="45">
        <f>H299+H247+H223+H159+H11+H283+H291</f>
        <v>376178729.91895568</v>
      </c>
      <c r="I307" s="45">
        <f t="shared" ref="H307:M309" si="155">I299+I247+I223+I159+I11+I283+I291</f>
        <v>398729386.82832861</v>
      </c>
      <c r="J307" s="45">
        <f t="shared" si="155"/>
        <v>394884923.0389396</v>
      </c>
      <c r="K307" s="45">
        <f t="shared" si="155"/>
        <v>409407643.51038957</v>
      </c>
      <c r="L307" s="45">
        <f t="shared" si="155"/>
        <v>424511272.80069762</v>
      </c>
      <c r="M307" s="45">
        <f t="shared" si="155"/>
        <v>216000</v>
      </c>
      <c r="N307" s="61"/>
    </row>
    <row r="308" spans="1:41" ht="21.75" customHeight="1" x14ac:dyDescent="0.25">
      <c r="A308" s="110"/>
      <c r="B308" s="115"/>
      <c r="C308" s="116"/>
      <c r="D308" s="116"/>
      <c r="E308" s="117"/>
      <c r="F308" s="44" t="s">
        <v>16</v>
      </c>
      <c r="G308" s="45">
        <f t="shared" si="154"/>
        <v>2642409786.9170609</v>
      </c>
      <c r="H308" s="45">
        <f t="shared" si="155"/>
        <v>859847566.53706086</v>
      </c>
      <c r="I308" s="45">
        <f t="shared" si="155"/>
        <v>887783433.58999991</v>
      </c>
      <c r="J308" s="45">
        <f t="shared" si="155"/>
        <v>894778786.79000008</v>
      </c>
      <c r="K308" s="45">
        <f t="shared" si="155"/>
        <v>0</v>
      </c>
      <c r="L308" s="45">
        <f t="shared" si="155"/>
        <v>0</v>
      </c>
      <c r="M308" s="45">
        <f t="shared" si="155"/>
        <v>0</v>
      </c>
      <c r="N308" s="61"/>
    </row>
    <row r="309" spans="1:41" ht="21.75" customHeight="1" x14ac:dyDescent="0.25">
      <c r="A309" s="111"/>
      <c r="B309" s="118"/>
      <c r="C309" s="119"/>
      <c r="D309" s="119"/>
      <c r="E309" s="120"/>
      <c r="F309" s="44" t="s">
        <v>17</v>
      </c>
      <c r="G309" s="45">
        <f t="shared" si="154"/>
        <v>140448420</v>
      </c>
      <c r="H309" s="45">
        <f t="shared" si="155"/>
        <v>46925515</v>
      </c>
      <c r="I309" s="45">
        <f t="shared" si="155"/>
        <v>47140730</v>
      </c>
      <c r="J309" s="45">
        <f t="shared" si="155"/>
        <v>46382175</v>
      </c>
      <c r="K309" s="45">
        <f t="shared" si="155"/>
        <v>0</v>
      </c>
      <c r="L309" s="45">
        <f t="shared" si="155"/>
        <v>0</v>
      </c>
      <c r="M309" s="45">
        <f t="shared" si="155"/>
        <v>0</v>
      </c>
      <c r="N309" s="61"/>
    </row>
    <row r="310" spans="1:41" x14ac:dyDescent="0.25">
      <c r="H310" s="43">
        <f>H306-[6]прил5.!$G$3396</f>
        <v>-3.9834976196289063E-3</v>
      </c>
      <c r="I310" s="43">
        <f>I306-[6]прил5.!$H$3396</f>
        <v>-1.6715526580810547E-3</v>
      </c>
      <c r="J310" s="43">
        <f>J306-[6]прил5.!$I$3396</f>
        <v>-1.0602474212646484E-3</v>
      </c>
      <c r="K310" s="43"/>
      <c r="L310" s="43"/>
      <c r="M310" s="43"/>
    </row>
    <row r="311" spans="1:41" x14ac:dyDescent="0.25">
      <c r="I311" s="43"/>
      <c r="J311" s="43"/>
      <c r="K311" s="43"/>
      <c r="L311" s="43"/>
      <c r="M311" s="43"/>
    </row>
    <row r="312" spans="1:41" x14ac:dyDescent="0.25">
      <c r="J312" s="30"/>
      <c r="L312" s="30"/>
      <c r="M312" s="30"/>
    </row>
    <row r="313" spans="1:41" s="17" customFormat="1" x14ac:dyDescent="0.25">
      <c r="A313" s="2"/>
      <c r="B313" s="14"/>
      <c r="C313" s="13"/>
      <c r="D313" s="2"/>
      <c r="E313" s="2"/>
      <c r="F313" s="2"/>
      <c r="I313" s="30"/>
      <c r="N313" s="27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8" spans="1:41" s="27" customFormat="1" x14ac:dyDescent="0.25">
      <c r="A318" s="2"/>
      <c r="B318" s="14"/>
      <c r="C318" s="13"/>
      <c r="D318" s="2"/>
      <c r="E318" s="2"/>
      <c r="F318" s="2"/>
      <c r="G318" s="17"/>
      <c r="H318" s="17"/>
      <c r="I318" s="17"/>
      <c r="J318" s="30"/>
      <c r="K318" s="30"/>
      <c r="L318" s="30"/>
      <c r="M318" s="30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</sheetData>
  <mergeCells count="437">
    <mergeCell ref="N270:N273"/>
    <mergeCell ref="G7:M7"/>
    <mergeCell ref="N7:N8"/>
    <mergeCell ref="A10:A13"/>
    <mergeCell ref="B10:B13"/>
    <mergeCell ref="C10:C13"/>
    <mergeCell ref="D10:D13"/>
    <mergeCell ref="E10:E13"/>
    <mergeCell ref="N10:N13"/>
    <mergeCell ref="E18:E21"/>
    <mergeCell ref="A22:A25"/>
    <mergeCell ref="B22:B25"/>
    <mergeCell ref="C22:C25"/>
    <mergeCell ref="D22:D25"/>
    <mergeCell ref="E22:E25"/>
    <mergeCell ref="A14:A17"/>
    <mergeCell ref="B14:B17"/>
    <mergeCell ref="C14:C17"/>
    <mergeCell ref="D14:D17"/>
    <mergeCell ref="E14:E17"/>
    <mergeCell ref="A18:A21"/>
    <mergeCell ref="B18:B21"/>
    <mergeCell ref="C18:C21"/>
    <mergeCell ref="D18:D21"/>
    <mergeCell ref="K1:N1"/>
    <mergeCell ref="B2:K2"/>
    <mergeCell ref="B3:K3"/>
    <mergeCell ref="B4:K4"/>
    <mergeCell ref="A7:A8"/>
    <mergeCell ref="B7:B8"/>
    <mergeCell ref="C7:C8"/>
    <mergeCell ref="D7:D8"/>
    <mergeCell ref="E7:E8"/>
    <mergeCell ref="F7:F8"/>
    <mergeCell ref="A26:A29"/>
    <mergeCell ref="B26:B29"/>
    <mergeCell ref="C26:C29"/>
    <mergeCell ref="D26:D29"/>
    <mergeCell ref="E26:E29"/>
    <mergeCell ref="A30:A33"/>
    <mergeCell ref="B30:B33"/>
    <mergeCell ref="C30:C33"/>
    <mergeCell ref="D30:D33"/>
    <mergeCell ref="E30:E33"/>
    <mergeCell ref="E38:E41"/>
    <mergeCell ref="A42:A45"/>
    <mergeCell ref="B42:B45"/>
    <mergeCell ref="C42:C45"/>
    <mergeCell ref="D42:D45"/>
    <mergeCell ref="E42:E45"/>
    <mergeCell ref="A34:A37"/>
    <mergeCell ref="B34:B37"/>
    <mergeCell ref="C34:C37"/>
    <mergeCell ref="D34:D37"/>
    <mergeCell ref="E34:E37"/>
    <mergeCell ref="A38:A41"/>
    <mergeCell ref="B38:B41"/>
    <mergeCell ref="C38:C41"/>
    <mergeCell ref="D38:D41"/>
    <mergeCell ref="A46:A49"/>
    <mergeCell ref="B46:B49"/>
    <mergeCell ref="C46:C49"/>
    <mergeCell ref="D46:D49"/>
    <mergeCell ref="E46:E49"/>
    <mergeCell ref="A50:A53"/>
    <mergeCell ref="B50:B53"/>
    <mergeCell ref="C50:C53"/>
    <mergeCell ref="D50:D53"/>
    <mergeCell ref="E50:E53"/>
    <mergeCell ref="A54:A57"/>
    <mergeCell ref="B54:B57"/>
    <mergeCell ref="C54:C57"/>
    <mergeCell ref="D54:D57"/>
    <mergeCell ref="E54:E57"/>
    <mergeCell ref="A58:A61"/>
    <mergeCell ref="B58:B61"/>
    <mergeCell ref="C58:C61"/>
    <mergeCell ref="D58:D61"/>
    <mergeCell ref="E58:E61"/>
    <mergeCell ref="A62:A65"/>
    <mergeCell ref="B62:B65"/>
    <mergeCell ref="C62:C65"/>
    <mergeCell ref="D62:D65"/>
    <mergeCell ref="E62:E65"/>
    <mergeCell ref="A66:A69"/>
    <mergeCell ref="B66:B69"/>
    <mergeCell ref="C66:C69"/>
    <mergeCell ref="D66:D69"/>
    <mergeCell ref="E66:E69"/>
    <mergeCell ref="A70:A73"/>
    <mergeCell ref="B70:B73"/>
    <mergeCell ref="C70:C73"/>
    <mergeCell ref="D70:D73"/>
    <mergeCell ref="E70:E73"/>
    <mergeCell ref="A74:A77"/>
    <mergeCell ref="B74:B77"/>
    <mergeCell ref="C74:C77"/>
    <mergeCell ref="D74:D77"/>
    <mergeCell ref="E74:E77"/>
    <mergeCell ref="A78:A81"/>
    <mergeCell ref="B78:B81"/>
    <mergeCell ref="C78:C81"/>
    <mergeCell ref="D78:D81"/>
    <mergeCell ref="E78:E81"/>
    <mergeCell ref="A82:A85"/>
    <mergeCell ref="B82:B85"/>
    <mergeCell ref="C82:C85"/>
    <mergeCell ref="D82:D85"/>
    <mergeCell ref="E82:E85"/>
    <mergeCell ref="A94:A97"/>
    <mergeCell ref="B94:B97"/>
    <mergeCell ref="C94:C97"/>
    <mergeCell ref="D94:D97"/>
    <mergeCell ref="E94:E97"/>
    <mergeCell ref="N94:N97"/>
    <mergeCell ref="A86:A89"/>
    <mergeCell ref="B86:B89"/>
    <mergeCell ref="C86:C89"/>
    <mergeCell ref="D86:D89"/>
    <mergeCell ref="E86:E89"/>
    <mergeCell ref="A90:A93"/>
    <mergeCell ref="B90:B93"/>
    <mergeCell ref="C90:C93"/>
    <mergeCell ref="D90:D93"/>
    <mergeCell ref="E90:E93"/>
    <mergeCell ref="E102:E105"/>
    <mergeCell ref="A106:A109"/>
    <mergeCell ref="B106:B109"/>
    <mergeCell ref="C106:C109"/>
    <mergeCell ref="D106:D109"/>
    <mergeCell ref="E106:E109"/>
    <mergeCell ref="A98:A101"/>
    <mergeCell ref="B98:B101"/>
    <mergeCell ref="C98:C101"/>
    <mergeCell ref="D98:D101"/>
    <mergeCell ref="E98:E101"/>
    <mergeCell ref="A102:A105"/>
    <mergeCell ref="B102:B105"/>
    <mergeCell ref="C102:C105"/>
    <mergeCell ref="D102:D105"/>
    <mergeCell ref="A110:A113"/>
    <mergeCell ref="B110:B113"/>
    <mergeCell ref="C110:C113"/>
    <mergeCell ref="D110:D113"/>
    <mergeCell ref="E110:E113"/>
    <mergeCell ref="A114:A117"/>
    <mergeCell ref="B114:B117"/>
    <mergeCell ref="C114:C117"/>
    <mergeCell ref="D114:D117"/>
    <mergeCell ref="E114:E117"/>
    <mergeCell ref="A126:A129"/>
    <mergeCell ref="B126:B129"/>
    <mergeCell ref="C126:C129"/>
    <mergeCell ref="D126:D129"/>
    <mergeCell ref="E126:E129"/>
    <mergeCell ref="N126:N129"/>
    <mergeCell ref="A118:A121"/>
    <mergeCell ref="B118:B121"/>
    <mergeCell ref="C118:C121"/>
    <mergeCell ref="D118:D121"/>
    <mergeCell ref="E118:E121"/>
    <mergeCell ref="A122:A125"/>
    <mergeCell ref="B122:B125"/>
    <mergeCell ref="C122:C125"/>
    <mergeCell ref="D122:D125"/>
    <mergeCell ref="E122:E125"/>
    <mergeCell ref="A134:A137"/>
    <mergeCell ref="B134:B137"/>
    <mergeCell ref="C134:C137"/>
    <mergeCell ref="D134:D137"/>
    <mergeCell ref="E134:E137"/>
    <mergeCell ref="N134:N137"/>
    <mergeCell ref="A130:A133"/>
    <mergeCell ref="B130:B133"/>
    <mergeCell ref="C130:C133"/>
    <mergeCell ref="D130:D133"/>
    <mergeCell ref="E130:E133"/>
    <mergeCell ref="N130:N133"/>
    <mergeCell ref="A142:A145"/>
    <mergeCell ref="B142:B145"/>
    <mergeCell ref="C142:C145"/>
    <mergeCell ref="D142:D145"/>
    <mergeCell ref="E142:E145"/>
    <mergeCell ref="N142:N145"/>
    <mergeCell ref="A138:A141"/>
    <mergeCell ref="B138:B141"/>
    <mergeCell ref="C138:C141"/>
    <mergeCell ref="D138:D141"/>
    <mergeCell ref="E138:E141"/>
    <mergeCell ref="N138:N141"/>
    <mergeCell ref="A150:A153"/>
    <mergeCell ref="B150:B153"/>
    <mergeCell ref="C150:C153"/>
    <mergeCell ref="D150:D153"/>
    <mergeCell ref="E150:E153"/>
    <mergeCell ref="N150:N153"/>
    <mergeCell ref="A146:A149"/>
    <mergeCell ref="B146:B149"/>
    <mergeCell ref="C146:C149"/>
    <mergeCell ref="D146:D149"/>
    <mergeCell ref="E146:E149"/>
    <mergeCell ref="N146:N149"/>
    <mergeCell ref="A158:A161"/>
    <mergeCell ref="B158:B161"/>
    <mergeCell ref="C158:C161"/>
    <mergeCell ref="D158:D161"/>
    <mergeCell ref="E158:E161"/>
    <mergeCell ref="N158:N161"/>
    <mergeCell ref="A154:A157"/>
    <mergeCell ref="B154:B157"/>
    <mergeCell ref="C154:C157"/>
    <mergeCell ref="D154:D157"/>
    <mergeCell ref="E154:E157"/>
    <mergeCell ref="N154:N157"/>
    <mergeCell ref="E166:E169"/>
    <mergeCell ref="A170:A173"/>
    <mergeCell ref="B170:B173"/>
    <mergeCell ref="C170:C173"/>
    <mergeCell ref="D170:D173"/>
    <mergeCell ref="E170:E173"/>
    <mergeCell ref="A162:A165"/>
    <mergeCell ref="B162:B165"/>
    <mergeCell ref="C162:C165"/>
    <mergeCell ref="D162:D165"/>
    <mergeCell ref="E162:E165"/>
    <mergeCell ref="A166:A169"/>
    <mergeCell ref="B166:B169"/>
    <mergeCell ref="C166:C169"/>
    <mergeCell ref="D166:D169"/>
    <mergeCell ref="A174:A177"/>
    <mergeCell ref="B174:B177"/>
    <mergeCell ref="C174:C177"/>
    <mergeCell ref="D174:D177"/>
    <mergeCell ref="E174:E177"/>
    <mergeCell ref="A178:A181"/>
    <mergeCell ref="B178:B181"/>
    <mergeCell ref="C178:C181"/>
    <mergeCell ref="D178:D181"/>
    <mergeCell ref="E178:E181"/>
    <mergeCell ref="A182:A185"/>
    <mergeCell ref="B182:B185"/>
    <mergeCell ref="C182:C185"/>
    <mergeCell ref="D182:D185"/>
    <mergeCell ref="E182:E185"/>
    <mergeCell ref="A186:A189"/>
    <mergeCell ref="B186:B189"/>
    <mergeCell ref="C186:C189"/>
    <mergeCell ref="D186:D189"/>
    <mergeCell ref="E186:E189"/>
    <mergeCell ref="A190:A193"/>
    <mergeCell ref="B190:B193"/>
    <mergeCell ref="C190:C193"/>
    <mergeCell ref="D190:D193"/>
    <mergeCell ref="E190:E193"/>
    <mergeCell ref="A194:A197"/>
    <mergeCell ref="B194:B197"/>
    <mergeCell ref="C194:C197"/>
    <mergeCell ref="D194:D197"/>
    <mergeCell ref="E194:E197"/>
    <mergeCell ref="A198:A201"/>
    <mergeCell ref="B198:B201"/>
    <mergeCell ref="C198:C201"/>
    <mergeCell ref="D198:D201"/>
    <mergeCell ref="E198:E201"/>
    <mergeCell ref="A202:A205"/>
    <mergeCell ref="B202:B205"/>
    <mergeCell ref="C202:C205"/>
    <mergeCell ref="D202:D205"/>
    <mergeCell ref="E202:E205"/>
    <mergeCell ref="A206:A209"/>
    <mergeCell ref="B206:B209"/>
    <mergeCell ref="C206:C209"/>
    <mergeCell ref="D206:D209"/>
    <mergeCell ref="E206:E209"/>
    <mergeCell ref="B210:B213"/>
    <mergeCell ref="C210:C213"/>
    <mergeCell ref="D210:D213"/>
    <mergeCell ref="E210:E213"/>
    <mergeCell ref="A222:A225"/>
    <mergeCell ref="B222:B225"/>
    <mergeCell ref="C222:C225"/>
    <mergeCell ref="D222:D225"/>
    <mergeCell ref="E222:E225"/>
    <mergeCell ref="N222:N225"/>
    <mergeCell ref="A214:A217"/>
    <mergeCell ref="B214:B217"/>
    <mergeCell ref="C214:C217"/>
    <mergeCell ref="D214:D217"/>
    <mergeCell ref="E214:E217"/>
    <mergeCell ref="B218:B221"/>
    <mergeCell ref="C218:C221"/>
    <mergeCell ref="D218:D221"/>
    <mergeCell ref="E218:E221"/>
    <mergeCell ref="E230:E233"/>
    <mergeCell ref="A234:A237"/>
    <mergeCell ref="B234:B237"/>
    <mergeCell ref="C234:C237"/>
    <mergeCell ref="D234:D237"/>
    <mergeCell ref="E234:E237"/>
    <mergeCell ref="A226:A229"/>
    <mergeCell ref="B226:B229"/>
    <mergeCell ref="C226:C229"/>
    <mergeCell ref="D226:D229"/>
    <mergeCell ref="E226:E229"/>
    <mergeCell ref="A230:A233"/>
    <mergeCell ref="B230:B233"/>
    <mergeCell ref="C230:C233"/>
    <mergeCell ref="D230:D233"/>
    <mergeCell ref="A246:A249"/>
    <mergeCell ref="B246:B249"/>
    <mergeCell ref="C246:C249"/>
    <mergeCell ref="D246:D249"/>
    <mergeCell ref="E246:E249"/>
    <mergeCell ref="N246:N249"/>
    <mergeCell ref="A238:A241"/>
    <mergeCell ref="B238:B241"/>
    <mergeCell ref="C238:C241"/>
    <mergeCell ref="D238:D241"/>
    <mergeCell ref="E238:E241"/>
    <mergeCell ref="A242:A245"/>
    <mergeCell ref="B242:B245"/>
    <mergeCell ref="C242:C245"/>
    <mergeCell ref="D242:D245"/>
    <mergeCell ref="E242:E245"/>
    <mergeCell ref="E254:E257"/>
    <mergeCell ref="A258:A261"/>
    <mergeCell ref="B258:B261"/>
    <mergeCell ref="C258:C261"/>
    <mergeCell ref="D258:D261"/>
    <mergeCell ref="E258:E261"/>
    <mergeCell ref="A250:A253"/>
    <mergeCell ref="B250:B253"/>
    <mergeCell ref="C250:C253"/>
    <mergeCell ref="D250:D253"/>
    <mergeCell ref="E250:E253"/>
    <mergeCell ref="A254:A257"/>
    <mergeCell ref="B254:B257"/>
    <mergeCell ref="C254:C257"/>
    <mergeCell ref="D254:D257"/>
    <mergeCell ref="A262:A265"/>
    <mergeCell ref="B262:B265"/>
    <mergeCell ref="C262:C265"/>
    <mergeCell ref="D262:D265"/>
    <mergeCell ref="E262:E265"/>
    <mergeCell ref="A266:A269"/>
    <mergeCell ref="B266:B269"/>
    <mergeCell ref="C266:C269"/>
    <mergeCell ref="D266:D269"/>
    <mergeCell ref="E266:E269"/>
    <mergeCell ref="A270:A273"/>
    <mergeCell ref="B270:B273"/>
    <mergeCell ref="C270:C273"/>
    <mergeCell ref="D270:D273"/>
    <mergeCell ref="E270:E273"/>
    <mergeCell ref="A274:A277"/>
    <mergeCell ref="B274:B277"/>
    <mergeCell ref="C274:C277"/>
    <mergeCell ref="D274:D277"/>
    <mergeCell ref="E274:E277"/>
    <mergeCell ref="N286:N289"/>
    <mergeCell ref="B278:B281"/>
    <mergeCell ref="C278:C281"/>
    <mergeCell ref="D278:D281"/>
    <mergeCell ref="E278:E281"/>
    <mergeCell ref="A282:A285"/>
    <mergeCell ref="B282:B285"/>
    <mergeCell ref="C282:C285"/>
    <mergeCell ref="E282:E285"/>
    <mergeCell ref="B294:B297"/>
    <mergeCell ref="C294:C297"/>
    <mergeCell ref="D294:D297"/>
    <mergeCell ref="E294:E297"/>
    <mergeCell ref="A286:A289"/>
    <mergeCell ref="B286:B289"/>
    <mergeCell ref="C286:C289"/>
    <mergeCell ref="D286:D289"/>
    <mergeCell ref="E286:E289"/>
    <mergeCell ref="N302:N305"/>
    <mergeCell ref="A306:A309"/>
    <mergeCell ref="B306:E309"/>
    <mergeCell ref="N22:N25"/>
    <mergeCell ref="N26:N29"/>
    <mergeCell ref="N30:N33"/>
    <mergeCell ref="N54:N57"/>
    <mergeCell ref="N58:N61"/>
    <mergeCell ref="N62:N65"/>
    <mergeCell ref="N294:N297"/>
    <mergeCell ref="A298:A301"/>
    <mergeCell ref="B298:B301"/>
    <mergeCell ref="C298:C301"/>
    <mergeCell ref="E298:E301"/>
    <mergeCell ref="A302:A305"/>
    <mergeCell ref="B302:B305"/>
    <mergeCell ref="C302:C305"/>
    <mergeCell ref="D302:D305"/>
    <mergeCell ref="E302:E305"/>
    <mergeCell ref="A290:A293"/>
    <mergeCell ref="B290:B293"/>
    <mergeCell ref="C290:C293"/>
    <mergeCell ref="E290:E293"/>
    <mergeCell ref="A294:A297"/>
    <mergeCell ref="N50:N53"/>
    <mergeCell ref="N98:N101"/>
    <mergeCell ref="N102:N105"/>
    <mergeCell ref="N106:N109"/>
    <mergeCell ref="N110:N113"/>
    <mergeCell ref="N114:N117"/>
    <mergeCell ref="N66:N69"/>
    <mergeCell ref="N70:N73"/>
    <mergeCell ref="N82:N85"/>
    <mergeCell ref="N86:N89"/>
    <mergeCell ref="N74:N77"/>
    <mergeCell ref="N78:N81"/>
    <mergeCell ref="N18:N21"/>
    <mergeCell ref="N14:N17"/>
    <mergeCell ref="N250:N253"/>
    <mergeCell ref="N254:N257"/>
    <mergeCell ref="N258:N261"/>
    <mergeCell ref="N262:N265"/>
    <mergeCell ref="N266:N269"/>
    <mergeCell ref="N282:N285"/>
    <mergeCell ref="N198:N201"/>
    <mergeCell ref="N34:N37"/>
    <mergeCell ref="N238:N241"/>
    <mergeCell ref="N242:N245"/>
    <mergeCell ref="N234:N237"/>
    <mergeCell ref="N230:N233"/>
    <mergeCell ref="N226:N229"/>
    <mergeCell ref="N118:N121"/>
    <mergeCell ref="N122:N125"/>
    <mergeCell ref="N162:N173"/>
    <mergeCell ref="N174:N185"/>
    <mergeCell ref="N206:N209"/>
    <mergeCell ref="N202:N205"/>
    <mergeCell ref="N190:N193"/>
    <mergeCell ref="N186:N189"/>
    <mergeCell ref="N194:N197"/>
  </mergeCells>
  <pageMargins left="0.70866141732283472" right="0.31496062992125984" top="0.35433070866141736" bottom="0.35433070866141736" header="0.31496062992125984" footer="0.31496062992125984"/>
  <pageSetup paperSize="9" scale="41" fitToHeight="5" orientation="landscape" r:id="rId1"/>
  <rowBreaks count="3" manualBreakCount="3">
    <brk id="85" max="12" man="1"/>
    <brk id="125" max="13" man="1"/>
    <brk id="25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318"/>
  <sheetViews>
    <sheetView view="pageBreakPreview" zoomScale="80" zoomScaleNormal="100" zoomScaleSheetLayoutView="80" workbookViewId="0">
      <pane xSplit="7" ySplit="8" topLeftCell="H193" activePane="bottomRight" state="frozen"/>
      <selection pane="topRight" activeCell="G1" sqref="G1"/>
      <selection pane="bottomLeft" activeCell="A8" sqref="A8"/>
      <selection pane="bottomRight" activeCell="J243" sqref="J243"/>
    </sheetView>
  </sheetViews>
  <sheetFormatPr defaultRowHeight="16.5" outlineLevelRow="1" outlineLevelCol="1" x14ac:dyDescent="0.25"/>
  <cols>
    <col min="1" max="1" width="8" style="2" customWidth="1"/>
    <col min="2" max="2" width="52.42578125" style="14" customWidth="1"/>
    <col min="3" max="3" width="14.28515625" style="13" customWidth="1" outlineLevel="1"/>
    <col min="4" max="4" width="18.7109375" style="2" customWidth="1" outlineLevel="1"/>
    <col min="5" max="5" width="10.85546875" style="2" customWidth="1" outlineLevel="1"/>
    <col min="6" max="6" width="26.85546875" style="2" customWidth="1"/>
    <col min="7" max="11" width="19.42578125" style="17" customWidth="1"/>
    <col min="12" max="12" width="17.5703125" style="17" customWidth="1"/>
    <col min="13" max="13" width="17.5703125" style="17" hidden="1" customWidth="1" outlineLevel="1"/>
    <col min="14" max="14" width="82.85546875" style="27" customWidth="1" collapsed="1"/>
    <col min="15" max="15" width="20.7109375" style="2" customWidth="1"/>
    <col min="16" max="16" width="17.140625" style="2" hidden="1" customWidth="1"/>
    <col min="17" max="17" width="13" style="2" hidden="1" customWidth="1"/>
    <col min="18" max="18" width="11.7109375" style="2" hidden="1" customWidth="1"/>
    <col min="19" max="23" width="9.140625" style="2" hidden="1" customWidth="1"/>
    <col min="24" max="25" width="9.140625" style="2"/>
    <col min="26" max="26" width="11.7109375" style="2" bestFit="1" customWidth="1"/>
    <col min="27" max="16384" width="9.140625" style="2"/>
  </cols>
  <sheetData>
    <row r="1" spans="1:17" x14ac:dyDescent="0.25">
      <c r="A1" s="1"/>
      <c r="K1" s="193" t="s">
        <v>115</v>
      </c>
      <c r="L1" s="193"/>
      <c r="M1" s="193"/>
      <c r="N1" s="193"/>
      <c r="O1" s="3"/>
      <c r="P1" s="3"/>
      <c r="Q1" s="3"/>
    </row>
    <row r="2" spans="1:17" x14ac:dyDescent="0.25">
      <c r="A2" s="1"/>
      <c r="B2" s="194" t="s">
        <v>0</v>
      </c>
      <c r="C2" s="194"/>
      <c r="D2" s="194"/>
      <c r="E2" s="194"/>
      <c r="F2" s="194"/>
      <c r="G2" s="194"/>
      <c r="H2" s="194"/>
      <c r="I2" s="194"/>
      <c r="J2" s="194"/>
      <c r="K2" s="194"/>
      <c r="L2" s="18"/>
      <c r="M2" s="18"/>
      <c r="N2" s="24" t="s">
        <v>136</v>
      </c>
      <c r="O2" s="3"/>
    </row>
    <row r="3" spans="1:17" x14ac:dyDescent="0.25">
      <c r="A3" s="1"/>
      <c r="B3" s="194" t="s">
        <v>1</v>
      </c>
      <c r="C3" s="194"/>
      <c r="D3" s="194"/>
      <c r="E3" s="194"/>
      <c r="F3" s="194"/>
      <c r="G3" s="194"/>
      <c r="H3" s="194"/>
      <c r="I3" s="194"/>
      <c r="J3" s="194"/>
      <c r="K3" s="194"/>
      <c r="L3" s="19"/>
      <c r="M3" s="19"/>
      <c r="N3" s="24" t="s">
        <v>118</v>
      </c>
    </row>
    <row r="4" spans="1:17" ht="15.75" customHeight="1" x14ac:dyDescent="0.25">
      <c r="A4" s="1"/>
      <c r="B4" s="194" t="s">
        <v>117</v>
      </c>
      <c r="C4" s="194"/>
      <c r="D4" s="194"/>
      <c r="E4" s="194"/>
      <c r="F4" s="194"/>
      <c r="G4" s="194"/>
      <c r="H4" s="194"/>
      <c r="I4" s="194"/>
      <c r="J4" s="194"/>
      <c r="K4" s="194"/>
      <c r="L4" s="20"/>
      <c r="M4" s="20"/>
      <c r="N4" s="25"/>
    </row>
    <row r="5" spans="1:17" x14ac:dyDescent="0.25">
      <c r="A5" s="1"/>
      <c r="H5" s="30"/>
      <c r="I5" s="33">
        <f>I20+I40+I44+I48+I52+I96+I104+I116</f>
        <v>0</v>
      </c>
      <c r="J5" s="33">
        <f>J20+J40+J44+J48+J52+J96+J104+J116</f>
        <v>0</v>
      </c>
      <c r="K5" s="33">
        <f>K20+K40+K44+K48+K52+K96+K104+K116</f>
        <v>0</v>
      </c>
      <c r="L5" s="33">
        <f>L20+L40+L44+L48+L52+L96+L104+L116</f>
        <v>0</v>
      </c>
      <c r="M5" s="33">
        <f>M20+M40+M44+M48+M52+M96+M104+M116</f>
        <v>0</v>
      </c>
      <c r="N5" s="58" t="s">
        <v>101</v>
      </c>
    </row>
    <row r="6" spans="1:17" x14ac:dyDescent="0.25">
      <c r="A6" s="1"/>
      <c r="H6" s="30"/>
      <c r="I6" s="33"/>
      <c r="J6" s="46">
        <f>J28+J88+J124-2040.87</f>
        <v>-2040.87</v>
      </c>
      <c r="K6" s="46">
        <f>K28+K88+K124-1300.84</f>
        <v>-1300.8399999999999</v>
      </c>
      <c r="L6" s="46">
        <f>L28+L88+L124</f>
        <v>0</v>
      </c>
      <c r="M6" s="46">
        <f>M28+M88+M124</f>
        <v>0</v>
      </c>
      <c r="N6" s="58" t="s">
        <v>102</v>
      </c>
    </row>
    <row r="7" spans="1:17" s="28" customFormat="1" ht="21.75" customHeight="1" x14ac:dyDescent="0.25">
      <c r="A7" s="195" t="s">
        <v>2</v>
      </c>
      <c r="B7" s="195" t="s">
        <v>3</v>
      </c>
      <c r="C7" s="195" t="s">
        <v>4</v>
      </c>
      <c r="D7" s="195" t="s">
        <v>5</v>
      </c>
      <c r="E7" s="195" t="s">
        <v>6</v>
      </c>
      <c r="F7" s="195" t="s">
        <v>7</v>
      </c>
      <c r="G7" s="197" t="s">
        <v>8</v>
      </c>
      <c r="H7" s="198"/>
      <c r="I7" s="198"/>
      <c r="J7" s="198"/>
      <c r="K7" s="198"/>
      <c r="L7" s="198"/>
      <c r="M7" s="199"/>
      <c r="N7" s="195" t="s">
        <v>9</v>
      </c>
    </row>
    <row r="8" spans="1:17" s="28" customFormat="1" ht="21.75" customHeight="1" x14ac:dyDescent="0.25">
      <c r="A8" s="196"/>
      <c r="B8" s="196"/>
      <c r="C8" s="196"/>
      <c r="D8" s="196"/>
      <c r="E8" s="196"/>
      <c r="F8" s="196"/>
      <c r="G8" s="16" t="s">
        <v>10</v>
      </c>
      <c r="H8" s="15">
        <v>2024</v>
      </c>
      <c r="I8" s="29">
        <v>2025</v>
      </c>
      <c r="J8" s="15">
        <v>2026</v>
      </c>
      <c r="K8" s="15">
        <v>2027</v>
      </c>
      <c r="L8" s="15">
        <v>2028</v>
      </c>
      <c r="M8" s="15"/>
      <c r="N8" s="196"/>
    </row>
    <row r="9" spans="1:17" s="13" customFormat="1" ht="21.75" customHeight="1" x14ac:dyDescent="0.25">
      <c r="A9" s="4">
        <v>1</v>
      </c>
      <c r="B9" s="5">
        <v>2</v>
      </c>
      <c r="C9" s="5">
        <v>3</v>
      </c>
      <c r="D9" s="5"/>
      <c r="E9" s="5">
        <v>4</v>
      </c>
      <c r="F9" s="5">
        <v>5</v>
      </c>
      <c r="G9" s="21">
        <v>6</v>
      </c>
      <c r="H9" s="21">
        <v>9</v>
      </c>
      <c r="I9" s="21">
        <v>10</v>
      </c>
      <c r="J9" s="21">
        <v>10</v>
      </c>
      <c r="K9" s="21">
        <v>9</v>
      </c>
      <c r="L9" s="21">
        <v>10</v>
      </c>
      <c r="M9" s="21">
        <v>10</v>
      </c>
      <c r="N9" s="26">
        <v>11</v>
      </c>
    </row>
    <row r="10" spans="1:17" ht="24" customHeight="1" x14ac:dyDescent="0.25">
      <c r="A10" s="121"/>
      <c r="B10" s="200" t="s">
        <v>160</v>
      </c>
      <c r="C10" s="127" t="s">
        <v>11</v>
      </c>
      <c r="D10" s="158" t="s">
        <v>12</v>
      </c>
      <c r="E10" s="127" t="s">
        <v>127</v>
      </c>
      <c r="F10" s="34" t="s">
        <v>14</v>
      </c>
      <c r="G10" s="35">
        <f t="shared" ref="G10:M10" si="0">G11+G12+G13</f>
        <v>1851932626.1979918</v>
      </c>
      <c r="H10" s="35">
        <f t="shared" si="0"/>
        <v>347081468.0959729</v>
      </c>
      <c r="I10" s="35">
        <f t="shared" si="0"/>
        <v>357219851.78464454</v>
      </c>
      <c r="J10" s="35">
        <f t="shared" si="0"/>
        <v>367841687.47610402</v>
      </c>
      <c r="K10" s="35">
        <f t="shared" si="0"/>
        <v>382350320.3343482</v>
      </c>
      <c r="L10" s="35">
        <f>L11+L12+L13</f>
        <v>397439298.50692213</v>
      </c>
      <c r="M10" s="35">
        <f t="shared" si="0"/>
        <v>0</v>
      </c>
      <c r="N10" s="203"/>
      <c r="O10" s="3"/>
    </row>
    <row r="11" spans="1:17" ht="24" customHeight="1" x14ac:dyDescent="0.25">
      <c r="A11" s="122"/>
      <c r="B11" s="201"/>
      <c r="C11" s="128"/>
      <c r="D11" s="163"/>
      <c r="E11" s="128"/>
      <c r="F11" s="34" t="s">
        <v>116</v>
      </c>
      <c r="G11" s="35">
        <f>H11+I11+J11+K11+M11+L11</f>
        <v>1851932626.1979918</v>
      </c>
      <c r="H11" s="36">
        <f t="shared" ref="H11:M13" si="1">H15+H35+H99+H127</f>
        <v>347081468.0959729</v>
      </c>
      <c r="I11" s="36">
        <f t="shared" si="1"/>
        <v>357219851.78464454</v>
      </c>
      <c r="J11" s="36">
        <f t="shared" si="1"/>
        <v>367841687.47610402</v>
      </c>
      <c r="K11" s="36">
        <f t="shared" si="1"/>
        <v>382350320.3343482</v>
      </c>
      <c r="L11" s="36">
        <f t="shared" si="1"/>
        <v>397439298.50692213</v>
      </c>
      <c r="M11" s="36">
        <f t="shared" si="1"/>
        <v>0</v>
      </c>
      <c r="N11" s="204"/>
      <c r="O11" s="3"/>
    </row>
    <row r="12" spans="1:17" ht="24" customHeight="1" x14ac:dyDescent="0.25">
      <c r="A12" s="122"/>
      <c r="B12" s="201"/>
      <c r="C12" s="128"/>
      <c r="D12" s="163"/>
      <c r="E12" s="128"/>
      <c r="F12" s="34" t="s">
        <v>16</v>
      </c>
      <c r="G12" s="35">
        <f t="shared" ref="G12:G75" si="2">H12+I12+J12+K12+M12+L12</f>
        <v>0</v>
      </c>
      <c r="H12" s="36">
        <f t="shared" si="1"/>
        <v>0</v>
      </c>
      <c r="I12" s="36">
        <f t="shared" si="1"/>
        <v>0</v>
      </c>
      <c r="J12" s="36">
        <f t="shared" si="1"/>
        <v>0</v>
      </c>
      <c r="K12" s="36">
        <f t="shared" si="1"/>
        <v>0</v>
      </c>
      <c r="L12" s="36">
        <f t="shared" si="1"/>
        <v>0</v>
      </c>
      <c r="M12" s="36">
        <f t="shared" si="1"/>
        <v>0</v>
      </c>
      <c r="N12" s="204"/>
      <c r="O12" s="3"/>
    </row>
    <row r="13" spans="1:17" ht="24" customHeight="1" x14ac:dyDescent="0.25">
      <c r="A13" s="123"/>
      <c r="B13" s="202"/>
      <c r="C13" s="129"/>
      <c r="D13" s="164"/>
      <c r="E13" s="129"/>
      <c r="F13" s="34" t="s">
        <v>17</v>
      </c>
      <c r="G13" s="35">
        <f t="shared" si="2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  <c r="N13" s="205"/>
      <c r="O13" s="3"/>
    </row>
    <row r="14" spans="1:17" ht="21.75" customHeight="1" x14ac:dyDescent="0.25">
      <c r="A14" s="206"/>
      <c r="B14" s="208" t="s">
        <v>19</v>
      </c>
      <c r="C14" s="177" t="s">
        <v>11</v>
      </c>
      <c r="D14" s="180" t="s">
        <v>12</v>
      </c>
      <c r="E14" s="177" t="s">
        <v>127</v>
      </c>
      <c r="F14" s="37" t="s">
        <v>14</v>
      </c>
      <c r="G14" s="38">
        <f t="shared" si="2"/>
        <v>714988086.03868079</v>
      </c>
      <c r="H14" s="38">
        <f t="shared" ref="H14:M14" si="3">H15+H16+H17</f>
        <v>133654048.51877213</v>
      </c>
      <c r="I14" s="38">
        <f t="shared" si="3"/>
        <v>137742905.66883639</v>
      </c>
      <c r="J14" s="38">
        <f t="shared" si="3"/>
        <v>142161069.1742287</v>
      </c>
      <c r="K14" s="38">
        <f t="shared" si="3"/>
        <v>147788675.86119786</v>
      </c>
      <c r="L14" s="38">
        <f>L15+L16+L17</f>
        <v>153641386.81564578</v>
      </c>
      <c r="M14" s="38">
        <f t="shared" si="3"/>
        <v>0</v>
      </c>
      <c r="N14" s="65"/>
      <c r="O14" s="3"/>
    </row>
    <row r="15" spans="1:17" ht="21.75" customHeight="1" x14ac:dyDescent="0.25">
      <c r="A15" s="207"/>
      <c r="B15" s="209"/>
      <c r="C15" s="178"/>
      <c r="D15" s="181"/>
      <c r="E15" s="178"/>
      <c r="F15" s="37" t="s">
        <v>116</v>
      </c>
      <c r="G15" s="38">
        <f t="shared" si="2"/>
        <v>714988086.03868079</v>
      </c>
      <c r="H15" s="39">
        <f t="shared" ref="H15:M17" si="4">H19+H23+H27+H31</f>
        <v>133654048.51877213</v>
      </c>
      <c r="I15" s="39">
        <f t="shared" si="4"/>
        <v>137742905.66883639</v>
      </c>
      <c r="J15" s="39">
        <f>J19+J23+J27+J31</f>
        <v>142161069.1742287</v>
      </c>
      <c r="K15" s="39">
        <f t="shared" si="4"/>
        <v>147788675.86119786</v>
      </c>
      <c r="L15" s="39">
        <f>L19+L23+L27+L31</f>
        <v>153641386.81564578</v>
      </c>
      <c r="M15" s="39">
        <f t="shared" si="4"/>
        <v>0</v>
      </c>
      <c r="N15" s="66"/>
      <c r="O15" s="3"/>
    </row>
    <row r="16" spans="1:17" ht="21.75" customHeight="1" x14ac:dyDescent="0.25">
      <c r="A16" s="207"/>
      <c r="B16" s="209"/>
      <c r="C16" s="178"/>
      <c r="D16" s="181"/>
      <c r="E16" s="178"/>
      <c r="F16" s="37" t="s">
        <v>16</v>
      </c>
      <c r="G16" s="38">
        <f t="shared" si="2"/>
        <v>0</v>
      </c>
      <c r="H16" s="39">
        <f t="shared" si="4"/>
        <v>0</v>
      </c>
      <c r="I16" s="39">
        <f t="shared" si="4"/>
        <v>0</v>
      </c>
      <c r="J16" s="39">
        <f>J20+J24+J28+J32</f>
        <v>0</v>
      </c>
      <c r="K16" s="39">
        <f t="shared" si="4"/>
        <v>0</v>
      </c>
      <c r="L16" s="39">
        <f>L20+L24+L28+L32</f>
        <v>0</v>
      </c>
      <c r="M16" s="39">
        <f t="shared" si="4"/>
        <v>0</v>
      </c>
      <c r="N16" s="66"/>
      <c r="O16" s="3"/>
    </row>
    <row r="17" spans="1:18" ht="21.75" customHeight="1" x14ac:dyDescent="0.25">
      <c r="A17" s="207"/>
      <c r="B17" s="209"/>
      <c r="C17" s="178"/>
      <c r="D17" s="182"/>
      <c r="E17" s="178"/>
      <c r="F17" s="37" t="s">
        <v>17</v>
      </c>
      <c r="G17" s="38">
        <f t="shared" si="2"/>
        <v>0</v>
      </c>
      <c r="H17" s="39">
        <f t="shared" si="4"/>
        <v>0</v>
      </c>
      <c r="I17" s="39">
        <f t="shared" si="4"/>
        <v>0</v>
      </c>
      <c r="J17" s="39">
        <f t="shared" si="4"/>
        <v>0</v>
      </c>
      <c r="K17" s="39">
        <f t="shared" si="4"/>
        <v>0</v>
      </c>
      <c r="L17" s="39">
        <f>L21+L25+L29+L33</f>
        <v>0</v>
      </c>
      <c r="M17" s="39">
        <f t="shared" si="4"/>
        <v>0</v>
      </c>
      <c r="N17" s="67"/>
      <c r="O17" s="3"/>
    </row>
    <row r="18" spans="1:18" ht="21.75" customHeight="1" x14ac:dyDescent="0.25">
      <c r="A18" s="210" t="s">
        <v>18</v>
      </c>
      <c r="B18" s="185" t="s">
        <v>20</v>
      </c>
      <c r="C18" s="136" t="s">
        <v>11</v>
      </c>
      <c r="D18" s="149" t="s">
        <v>12</v>
      </c>
      <c r="E18" s="136" t="s">
        <v>127</v>
      </c>
      <c r="F18" s="12" t="s">
        <v>14</v>
      </c>
      <c r="G18" s="22">
        <f t="shared" si="2"/>
        <v>707680192.03868079</v>
      </c>
      <c r="H18" s="22">
        <f t="shared" ref="H18:M18" si="5">H19+H20+H21</f>
        <v>132174367.51877213</v>
      </c>
      <c r="I18" s="22">
        <f t="shared" si="5"/>
        <v>136327398.66883639</v>
      </c>
      <c r="J18" s="47">
        <f t="shared" si="5"/>
        <v>140690167.1742287</v>
      </c>
      <c r="K18" s="22">
        <f t="shared" si="5"/>
        <v>146317773.86119786</v>
      </c>
      <c r="L18" s="22">
        <f>L19+L20+L21</f>
        <v>152170484.81564578</v>
      </c>
      <c r="M18" s="22">
        <f t="shared" si="5"/>
        <v>0</v>
      </c>
      <c r="N18" s="62" t="s">
        <v>139</v>
      </c>
      <c r="O18" s="3"/>
    </row>
    <row r="19" spans="1:18" ht="21.75" customHeight="1" x14ac:dyDescent="0.25">
      <c r="A19" s="131"/>
      <c r="B19" s="186"/>
      <c r="C19" s="137"/>
      <c r="D19" s="150"/>
      <c r="E19" s="137"/>
      <c r="F19" s="12" t="s">
        <v>116</v>
      </c>
      <c r="G19" s="22">
        <f t="shared" si="2"/>
        <v>707680192.03868079</v>
      </c>
      <c r="H19" s="22">
        <f>'[1]мест.бюджет 2024'!$BK$19</f>
        <v>132174367.51877213</v>
      </c>
      <c r="I19" s="22">
        <f>'[1]мест.бюджет 2025'!$BK$19</f>
        <v>136327398.66883639</v>
      </c>
      <c r="J19" s="47">
        <f>'[1]мест.бюджет 2026'!$BK$19</f>
        <v>140690167.1742287</v>
      </c>
      <c r="K19" s="22">
        <f>J19*1.04</f>
        <v>146317773.86119786</v>
      </c>
      <c r="L19" s="22">
        <f>K19*1.04</f>
        <v>152170484.81564578</v>
      </c>
      <c r="M19" s="22"/>
      <c r="N19" s="63"/>
      <c r="O19" s="3"/>
    </row>
    <row r="20" spans="1:18" ht="21.75" customHeight="1" x14ac:dyDescent="0.25">
      <c r="A20" s="131"/>
      <c r="B20" s="186"/>
      <c r="C20" s="137"/>
      <c r="D20" s="150"/>
      <c r="E20" s="137"/>
      <c r="F20" s="12" t="s">
        <v>16</v>
      </c>
      <c r="G20" s="22">
        <f t="shared" si="2"/>
        <v>0</v>
      </c>
      <c r="H20" s="22"/>
      <c r="I20" s="22"/>
      <c r="J20" s="47"/>
      <c r="K20" s="22"/>
      <c r="L20" s="22"/>
      <c r="M20" s="22"/>
      <c r="N20" s="63"/>
      <c r="O20" s="3"/>
    </row>
    <row r="21" spans="1:18" ht="21.75" customHeight="1" x14ac:dyDescent="0.25">
      <c r="A21" s="131"/>
      <c r="B21" s="186"/>
      <c r="C21" s="137"/>
      <c r="D21" s="151"/>
      <c r="E21" s="137"/>
      <c r="F21" s="12" t="s">
        <v>17</v>
      </c>
      <c r="G21" s="22">
        <f t="shared" si="2"/>
        <v>0</v>
      </c>
      <c r="H21" s="22"/>
      <c r="I21" s="22"/>
      <c r="J21" s="47"/>
      <c r="K21" s="22"/>
      <c r="L21" s="22"/>
      <c r="M21" s="22"/>
      <c r="N21" s="64"/>
      <c r="O21" s="3"/>
    </row>
    <row r="22" spans="1:18" ht="21.75" customHeight="1" x14ac:dyDescent="0.25">
      <c r="A22" s="130" t="s">
        <v>112</v>
      </c>
      <c r="B22" s="185" t="s">
        <v>21</v>
      </c>
      <c r="C22" s="136" t="s">
        <v>11</v>
      </c>
      <c r="D22" s="149" t="s">
        <v>12</v>
      </c>
      <c r="E22" s="136" t="s">
        <v>127</v>
      </c>
      <c r="F22" s="12" t="s">
        <v>14</v>
      </c>
      <c r="G22" s="22">
        <f t="shared" si="2"/>
        <v>7307894</v>
      </c>
      <c r="H22" s="22">
        <f t="shared" ref="H22:M22" si="6">H23+H24+H25</f>
        <v>1479681</v>
      </c>
      <c r="I22" s="22">
        <f t="shared" si="6"/>
        <v>1415507</v>
      </c>
      <c r="J22" s="47">
        <f t="shared" si="6"/>
        <v>1470902</v>
      </c>
      <c r="K22" s="22">
        <f t="shared" si="6"/>
        <v>1470902</v>
      </c>
      <c r="L22" s="22">
        <f>L23+L24+L25</f>
        <v>1470902</v>
      </c>
      <c r="M22" s="22">
        <f t="shared" si="6"/>
        <v>0</v>
      </c>
      <c r="N22" s="62" t="s">
        <v>138</v>
      </c>
      <c r="O22" s="3"/>
    </row>
    <row r="23" spans="1:18" ht="21.75" customHeight="1" x14ac:dyDescent="0.25">
      <c r="A23" s="131"/>
      <c r="B23" s="186"/>
      <c r="C23" s="137"/>
      <c r="D23" s="150"/>
      <c r="E23" s="137"/>
      <c r="F23" s="12" t="s">
        <v>116</v>
      </c>
      <c r="G23" s="22">
        <f t="shared" si="2"/>
        <v>7307894</v>
      </c>
      <c r="H23" s="22">
        <f>'[1]Иные цели 2024'!$G$17</f>
        <v>1479681</v>
      </c>
      <c r="I23" s="22">
        <f>'[1]Иные цели 2025'!$G$17</f>
        <v>1415507</v>
      </c>
      <c r="J23" s="47">
        <f>'[1]Иные цели 2026'!$G$17</f>
        <v>1470902</v>
      </c>
      <c r="K23" s="22">
        <f>J23</f>
        <v>1470902</v>
      </c>
      <c r="L23" s="22">
        <f>K23</f>
        <v>1470902</v>
      </c>
      <c r="M23" s="22"/>
      <c r="N23" s="63"/>
      <c r="O23" s="3"/>
      <c r="R23" s="3"/>
    </row>
    <row r="24" spans="1:18" ht="21.75" customHeight="1" x14ac:dyDescent="0.25">
      <c r="A24" s="131"/>
      <c r="B24" s="186"/>
      <c r="C24" s="137"/>
      <c r="D24" s="150"/>
      <c r="E24" s="137"/>
      <c r="F24" s="12" t="s">
        <v>16</v>
      </c>
      <c r="G24" s="22">
        <f t="shared" si="2"/>
        <v>0</v>
      </c>
      <c r="H24" s="22"/>
      <c r="I24" s="22"/>
      <c r="J24" s="47"/>
      <c r="K24" s="22"/>
      <c r="L24" s="22"/>
      <c r="M24" s="22"/>
      <c r="N24" s="63"/>
      <c r="O24" s="3"/>
    </row>
    <row r="25" spans="1:18" ht="21.75" customHeight="1" x14ac:dyDescent="0.25">
      <c r="A25" s="132"/>
      <c r="B25" s="187"/>
      <c r="C25" s="137"/>
      <c r="D25" s="151"/>
      <c r="E25" s="138"/>
      <c r="F25" s="12" t="s">
        <v>17</v>
      </c>
      <c r="G25" s="22">
        <f t="shared" si="2"/>
        <v>0</v>
      </c>
      <c r="H25" s="22"/>
      <c r="I25" s="22"/>
      <c r="J25" s="47"/>
      <c r="K25" s="22"/>
      <c r="L25" s="22"/>
      <c r="M25" s="22"/>
      <c r="N25" s="64"/>
      <c r="O25" s="3"/>
    </row>
    <row r="26" spans="1:18" ht="21.75" customHeight="1" x14ac:dyDescent="0.25">
      <c r="A26" s="130" t="s">
        <v>123</v>
      </c>
      <c r="B26" s="185" t="s">
        <v>22</v>
      </c>
      <c r="C26" s="136" t="s">
        <v>11</v>
      </c>
      <c r="D26" s="149" t="s">
        <v>12</v>
      </c>
      <c r="E26" s="136" t="s">
        <v>127</v>
      </c>
      <c r="F26" s="12" t="s">
        <v>14</v>
      </c>
      <c r="G26" s="22">
        <f t="shared" si="2"/>
        <v>0</v>
      </c>
      <c r="H26" s="22">
        <f t="shared" ref="H26:M26" si="7">H27+H28+H29</f>
        <v>0</v>
      </c>
      <c r="I26" s="22">
        <f t="shared" si="7"/>
        <v>0</v>
      </c>
      <c r="J26" s="47">
        <f t="shared" si="7"/>
        <v>0</v>
      </c>
      <c r="K26" s="22">
        <f t="shared" si="7"/>
        <v>0</v>
      </c>
      <c r="L26" s="22">
        <f>L27+L28+L29</f>
        <v>0</v>
      </c>
      <c r="M26" s="22">
        <f t="shared" si="7"/>
        <v>0</v>
      </c>
      <c r="N26" s="62" t="s">
        <v>138</v>
      </c>
      <c r="O26" s="3"/>
    </row>
    <row r="27" spans="1:18" ht="21.75" customHeight="1" x14ac:dyDescent="0.25">
      <c r="A27" s="131"/>
      <c r="B27" s="186"/>
      <c r="C27" s="137"/>
      <c r="D27" s="150"/>
      <c r="E27" s="137"/>
      <c r="F27" s="12" t="s">
        <v>116</v>
      </c>
      <c r="G27" s="22">
        <f t="shared" si="2"/>
        <v>0</v>
      </c>
      <c r="H27" s="22"/>
      <c r="I27" s="22"/>
      <c r="J27" s="47"/>
      <c r="K27" s="22"/>
      <c r="L27" s="22"/>
      <c r="M27" s="22"/>
      <c r="N27" s="63"/>
      <c r="O27" s="3"/>
    </row>
    <row r="28" spans="1:18" ht="21.75" customHeight="1" x14ac:dyDescent="0.25">
      <c r="A28" s="131"/>
      <c r="B28" s="186"/>
      <c r="C28" s="137"/>
      <c r="D28" s="150"/>
      <c r="E28" s="137"/>
      <c r="F28" s="12" t="s">
        <v>16</v>
      </c>
      <c r="G28" s="22">
        <f t="shared" si="2"/>
        <v>0</v>
      </c>
      <c r="H28" s="22"/>
      <c r="I28" s="22"/>
      <c r="J28" s="47"/>
      <c r="K28" s="22"/>
      <c r="L28" s="22"/>
      <c r="M28" s="22"/>
      <c r="N28" s="63"/>
      <c r="O28" s="3"/>
    </row>
    <row r="29" spans="1:18" ht="21.75" customHeight="1" x14ac:dyDescent="0.25">
      <c r="A29" s="132"/>
      <c r="B29" s="187"/>
      <c r="C29" s="137"/>
      <c r="D29" s="151"/>
      <c r="E29" s="138"/>
      <c r="F29" s="12" t="s">
        <v>17</v>
      </c>
      <c r="G29" s="22">
        <f t="shared" si="2"/>
        <v>0</v>
      </c>
      <c r="H29" s="22"/>
      <c r="I29" s="22"/>
      <c r="J29" s="47"/>
      <c r="K29" s="22"/>
      <c r="L29" s="22"/>
      <c r="M29" s="22"/>
      <c r="N29" s="64"/>
      <c r="P29" s="3"/>
    </row>
    <row r="30" spans="1:18" ht="21.75" customHeight="1" x14ac:dyDescent="0.25">
      <c r="A30" s="130" t="s">
        <v>124</v>
      </c>
      <c r="B30" s="185" t="s">
        <v>23</v>
      </c>
      <c r="C30" s="136" t="s">
        <v>11</v>
      </c>
      <c r="D30" s="149" t="s">
        <v>12</v>
      </c>
      <c r="E30" s="136" t="s">
        <v>127</v>
      </c>
      <c r="F30" s="12" t="s">
        <v>14</v>
      </c>
      <c r="G30" s="22">
        <f t="shared" si="2"/>
        <v>0</v>
      </c>
      <c r="H30" s="22">
        <f t="shared" ref="H30:M30" si="8">H31+H32+H33</f>
        <v>0</v>
      </c>
      <c r="I30" s="22">
        <f t="shared" si="8"/>
        <v>0</v>
      </c>
      <c r="J30" s="47">
        <f t="shared" si="8"/>
        <v>0</v>
      </c>
      <c r="K30" s="22">
        <f t="shared" si="8"/>
        <v>0</v>
      </c>
      <c r="L30" s="22">
        <f>L31+L32+L33</f>
        <v>0</v>
      </c>
      <c r="M30" s="22">
        <f t="shared" si="8"/>
        <v>0</v>
      </c>
      <c r="N30" s="62" t="s">
        <v>138</v>
      </c>
      <c r="O30" s="3"/>
    </row>
    <row r="31" spans="1:18" ht="21.75" customHeight="1" x14ac:dyDescent="0.25">
      <c r="A31" s="131"/>
      <c r="B31" s="186"/>
      <c r="C31" s="137"/>
      <c r="D31" s="150"/>
      <c r="E31" s="137"/>
      <c r="F31" s="12" t="s">
        <v>116</v>
      </c>
      <c r="G31" s="22">
        <f t="shared" si="2"/>
        <v>0</v>
      </c>
      <c r="H31" s="22"/>
      <c r="I31" s="22"/>
      <c r="J31" s="47"/>
      <c r="K31" s="22"/>
      <c r="L31" s="22"/>
      <c r="M31" s="22"/>
      <c r="N31" s="63"/>
    </row>
    <row r="32" spans="1:18" ht="21.75" customHeight="1" x14ac:dyDescent="0.25">
      <c r="A32" s="131"/>
      <c r="B32" s="186"/>
      <c r="C32" s="137"/>
      <c r="D32" s="150"/>
      <c r="E32" s="137"/>
      <c r="F32" s="12" t="s">
        <v>16</v>
      </c>
      <c r="G32" s="22">
        <f t="shared" si="2"/>
        <v>0</v>
      </c>
      <c r="H32" s="22"/>
      <c r="I32" s="22"/>
      <c r="J32" s="47"/>
      <c r="K32" s="22"/>
      <c r="L32" s="22"/>
      <c r="M32" s="22"/>
      <c r="N32" s="63"/>
    </row>
    <row r="33" spans="1:41" ht="21.75" customHeight="1" x14ac:dyDescent="0.25">
      <c r="A33" s="132"/>
      <c r="B33" s="187"/>
      <c r="C33" s="137"/>
      <c r="D33" s="151"/>
      <c r="E33" s="138"/>
      <c r="F33" s="12" t="s">
        <v>17</v>
      </c>
      <c r="G33" s="22">
        <f t="shared" si="2"/>
        <v>0</v>
      </c>
      <c r="H33" s="22"/>
      <c r="I33" s="22"/>
      <c r="J33" s="47"/>
      <c r="K33" s="22"/>
      <c r="L33" s="22"/>
      <c r="M33" s="22"/>
      <c r="N33" s="64"/>
      <c r="P33" s="3"/>
    </row>
    <row r="34" spans="1:41" ht="21.75" customHeight="1" x14ac:dyDescent="0.25">
      <c r="A34" s="171"/>
      <c r="B34" s="174" t="s">
        <v>25</v>
      </c>
      <c r="C34" s="177" t="s">
        <v>11</v>
      </c>
      <c r="D34" s="180" t="s">
        <v>26</v>
      </c>
      <c r="E34" s="177" t="s">
        <v>127</v>
      </c>
      <c r="F34" s="37" t="s">
        <v>14</v>
      </c>
      <c r="G34" s="38">
        <f t="shared" si="2"/>
        <v>956463035.16714847</v>
      </c>
      <c r="H34" s="38">
        <f t="shared" ref="H34:M34" si="9">H35+H36+H37</f>
        <v>179714658.67189935</v>
      </c>
      <c r="I34" s="38">
        <f t="shared" si="9"/>
        <v>184670840.29204169</v>
      </c>
      <c r="J34" s="38">
        <f t="shared" si="9"/>
        <v>189759861.10944366</v>
      </c>
      <c r="K34" s="38">
        <f t="shared" si="9"/>
        <v>197259187.71302143</v>
      </c>
      <c r="L34" s="38">
        <f>L35+L36+L37</f>
        <v>205058487.38074228</v>
      </c>
      <c r="M34" s="38">
        <f t="shared" si="9"/>
        <v>0</v>
      </c>
      <c r="N34" s="65"/>
    </row>
    <row r="35" spans="1:41" ht="21.75" customHeight="1" x14ac:dyDescent="0.25">
      <c r="A35" s="172"/>
      <c r="B35" s="175"/>
      <c r="C35" s="178"/>
      <c r="D35" s="181"/>
      <c r="E35" s="178"/>
      <c r="F35" s="37" t="s">
        <v>116</v>
      </c>
      <c r="G35" s="38">
        <f t="shared" si="2"/>
        <v>956463035.16714847</v>
      </c>
      <c r="H35" s="38">
        <f>H39+H43+H47+H51+H83+H87+H91+H71+H75+H79+H55+H59+H63+H67</f>
        <v>179714658.67189935</v>
      </c>
      <c r="I35" s="38">
        <f t="shared" ref="I35:L35" si="10">I39+I43+I47+I51+I83+I87+I91+I71+I75+I79+I55+I59+I63+I67</f>
        <v>184670840.29204169</v>
      </c>
      <c r="J35" s="38">
        <f t="shared" si="10"/>
        <v>189759861.10944366</v>
      </c>
      <c r="K35" s="38">
        <f t="shared" si="10"/>
        <v>197259187.71302143</v>
      </c>
      <c r="L35" s="38">
        <f t="shared" si="10"/>
        <v>205058487.38074228</v>
      </c>
      <c r="M35" s="38">
        <f>M39+M43+M47+M51+M83+M87+M91+M71+M75+M79+M55+M59+M63+M67</f>
        <v>0</v>
      </c>
      <c r="N35" s="66"/>
      <c r="AO35" s="3">
        <f>SUM('2024 (3)'!$G$34:$AN$93)</f>
        <v>7660521049.3371935</v>
      </c>
    </row>
    <row r="36" spans="1:41" ht="21.75" customHeight="1" x14ac:dyDescent="0.25">
      <c r="A36" s="172"/>
      <c r="B36" s="175"/>
      <c r="C36" s="178"/>
      <c r="D36" s="181"/>
      <c r="E36" s="178"/>
      <c r="F36" s="37" t="s">
        <v>16</v>
      </c>
      <c r="G36" s="38">
        <f t="shared" si="2"/>
        <v>0</v>
      </c>
      <c r="H36" s="38">
        <f t="shared" ref="H36:L37" si="11">H40+H44+H48+H52+H84+H88+H92+H72+H76+H80+H56+H60+H64+H68</f>
        <v>0</v>
      </c>
      <c r="I36" s="38">
        <f t="shared" si="11"/>
        <v>0</v>
      </c>
      <c r="J36" s="38">
        <f t="shared" si="11"/>
        <v>0</v>
      </c>
      <c r="K36" s="38">
        <f t="shared" si="11"/>
        <v>0</v>
      </c>
      <c r="L36" s="38">
        <f t="shared" si="11"/>
        <v>0</v>
      </c>
      <c r="M36" s="38">
        <f>M40+M44+M48+M52+M84+M88+M92+M72+M76+M80+M56+M60+M64+M68</f>
        <v>0</v>
      </c>
      <c r="N36" s="66"/>
      <c r="AO36" s="3">
        <f>SUM('2024 (3)'!$G$34:$AN$93)</f>
        <v>7660521049.3371935</v>
      </c>
    </row>
    <row r="37" spans="1:41" ht="21.75" customHeight="1" x14ac:dyDescent="0.25">
      <c r="A37" s="173"/>
      <c r="B37" s="176"/>
      <c r="C37" s="179"/>
      <c r="D37" s="182"/>
      <c r="E37" s="179"/>
      <c r="F37" s="37" t="s">
        <v>17</v>
      </c>
      <c r="G37" s="38">
        <f t="shared" si="2"/>
        <v>0</v>
      </c>
      <c r="H37" s="38">
        <f t="shared" si="11"/>
        <v>0</v>
      </c>
      <c r="I37" s="38">
        <f t="shared" si="11"/>
        <v>0</v>
      </c>
      <c r="J37" s="38">
        <f t="shared" si="11"/>
        <v>0</v>
      </c>
      <c r="K37" s="38">
        <f t="shared" si="11"/>
        <v>0</v>
      </c>
      <c r="L37" s="38">
        <f t="shared" si="11"/>
        <v>0</v>
      </c>
      <c r="M37" s="38">
        <f>M41+M45+M49+M53+M85+M89+M93+M73+M77+M81+M57+M61+M65+M69</f>
        <v>0</v>
      </c>
      <c r="N37" s="67"/>
      <c r="AO37" s="3">
        <f>SUM('2024 (3)'!$G$34:$AN$93)</f>
        <v>7660521049.3371935</v>
      </c>
    </row>
    <row r="38" spans="1:41" ht="21.75" hidden="1" customHeight="1" outlineLevel="1" x14ac:dyDescent="0.25">
      <c r="A38" s="130" t="s">
        <v>27</v>
      </c>
      <c r="B38" s="133" t="s">
        <v>28</v>
      </c>
      <c r="C38" s="136" t="s">
        <v>11</v>
      </c>
      <c r="D38" s="149" t="s">
        <v>26</v>
      </c>
      <c r="E38" s="136" t="s">
        <v>127</v>
      </c>
      <c r="F38" s="12" t="s">
        <v>14</v>
      </c>
      <c r="G38" s="22">
        <f t="shared" si="2"/>
        <v>0</v>
      </c>
      <c r="H38" s="22">
        <f t="shared" ref="H38:M38" si="12">H39+H40+H41</f>
        <v>0</v>
      </c>
      <c r="I38" s="22">
        <f t="shared" si="12"/>
        <v>0</v>
      </c>
      <c r="J38" s="47">
        <f t="shared" si="12"/>
        <v>0</v>
      </c>
      <c r="K38" s="22">
        <f t="shared" si="12"/>
        <v>0</v>
      </c>
      <c r="L38" s="22">
        <f>L39+L40+L41</f>
        <v>0</v>
      </c>
      <c r="M38" s="22">
        <f t="shared" si="12"/>
        <v>0</v>
      </c>
      <c r="N38" s="52"/>
      <c r="AO38" s="3">
        <f>SUM('2024 (3)'!$G$34:$AN$93)</f>
        <v>7660521049.3371935</v>
      </c>
    </row>
    <row r="39" spans="1:41" ht="21.75" hidden="1" customHeight="1" outlineLevel="1" x14ac:dyDescent="0.25">
      <c r="A39" s="131"/>
      <c r="B39" s="134"/>
      <c r="C39" s="137"/>
      <c r="D39" s="150"/>
      <c r="E39" s="137"/>
      <c r="F39" s="12" t="s">
        <v>116</v>
      </c>
      <c r="G39" s="22">
        <f t="shared" si="2"/>
        <v>0</v>
      </c>
      <c r="H39" s="22">
        <v>0</v>
      </c>
      <c r="I39" s="22">
        <v>0</v>
      </c>
      <c r="J39" s="47">
        <v>0</v>
      </c>
      <c r="K39" s="22">
        <v>0</v>
      </c>
      <c r="L39" s="22">
        <v>0</v>
      </c>
      <c r="M39" s="22">
        <v>0</v>
      </c>
      <c r="N39" s="52"/>
      <c r="AO39" s="3">
        <f>SUM(AO35:AO38)</f>
        <v>30642084197.348774</v>
      </c>
    </row>
    <row r="40" spans="1:41" ht="21.75" hidden="1" customHeight="1" outlineLevel="1" x14ac:dyDescent="0.25">
      <c r="A40" s="131"/>
      <c r="B40" s="134"/>
      <c r="C40" s="137"/>
      <c r="D40" s="150"/>
      <c r="E40" s="137"/>
      <c r="F40" s="12" t="s">
        <v>16</v>
      </c>
      <c r="G40" s="22">
        <f t="shared" si="2"/>
        <v>0</v>
      </c>
      <c r="H40" s="22"/>
      <c r="I40" s="22"/>
      <c r="J40" s="47"/>
      <c r="K40" s="22"/>
      <c r="L40" s="22"/>
      <c r="M40" s="22"/>
      <c r="N40" s="52"/>
    </row>
    <row r="41" spans="1:41" ht="21.75" hidden="1" customHeight="1" outlineLevel="1" x14ac:dyDescent="0.25">
      <c r="A41" s="132"/>
      <c r="B41" s="135"/>
      <c r="C41" s="137"/>
      <c r="D41" s="151"/>
      <c r="E41" s="138"/>
      <c r="F41" s="12" t="s">
        <v>17</v>
      </c>
      <c r="G41" s="22">
        <f t="shared" si="2"/>
        <v>0</v>
      </c>
      <c r="H41" s="22">
        <v>0</v>
      </c>
      <c r="I41" s="22">
        <v>0</v>
      </c>
      <c r="J41" s="47">
        <v>0</v>
      </c>
      <c r="K41" s="22">
        <v>0</v>
      </c>
      <c r="L41" s="22">
        <v>0</v>
      </c>
      <c r="M41" s="22">
        <v>0</v>
      </c>
      <c r="N41" s="52"/>
      <c r="O41" s="3"/>
    </row>
    <row r="42" spans="1:41" ht="21.75" hidden="1" customHeight="1" outlineLevel="1" x14ac:dyDescent="0.25">
      <c r="A42" s="130" t="s">
        <v>29</v>
      </c>
      <c r="B42" s="133" t="s">
        <v>30</v>
      </c>
      <c r="C42" s="136" t="s">
        <v>11</v>
      </c>
      <c r="D42" s="149" t="s">
        <v>26</v>
      </c>
      <c r="E42" s="136" t="s">
        <v>127</v>
      </c>
      <c r="F42" s="12" t="s">
        <v>14</v>
      </c>
      <c r="G42" s="22">
        <f t="shared" si="2"/>
        <v>0</v>
      </c>
      <c r="H42" s="22">
        <f t="shared" ref="H42:M42" si="13">H43+H44+H45</f>
        <v>0</v>
      </c>
      <c r="I42" s="22">
        <f t="shared" si="13"/>
        <v>0</v>
      </c>
      <c r="J42" s="47">
        <f t="shared" si="13"/>
        <v>0</v>
      </c>
      <c r="K42" s="22">
        <f t="shared" si="13"/>
        <v>0</v>
      </c>
      <c r="L42" s="22">
        <f>L43+L44+L45</f>
        <v>0</v>
      </c>
      <c r="M42" s="22">
        <f t="shared" si="13"/>
        <v>0</v>
      </c>
      <c r="N42" s="52"/>
      <c r="P42" s="3"/>
    </row>
    <row r="43" spans="1:41" ht="21.75" hidden="1" customHeight="1" outlineLevel="1" x14ac:dyDescent="0.25">
      <c r="A43" s="131"/>
      <c r="B43" s="134"/>
      <c r="C43" s="137"/>
      <c r="D43" s="150"/>
      <c r="E43" s="137"/>
      <c r="F43" s="12" t="s">
        <v>116</v>
      </c>
      <c r="G43" s="22">
        <f t="shared" si="2"/>
        <v>0</v>
      </c>
      <c r="H43" s="22">
        <v>0</v>
      </c>
      <c r="I43" s="22">
        <v>0</v>
      </c>
      <c r="J43" s="47">
        <v>0</v>
      </c>
      <c r="K43" s="22">
        <v>0</v>
      </c>
      <c r="L43" s="22">
        <v>0</v>
      </c>
      <c r="M43" s="22">
        <v>0</v>
      </c>
      <c r="N43" s="52"/>
    </row>
    <row r="44" spans="1:41" ht="21.75" hidden="1" customHeight="1" outlineLevel="1" x14ac:dyDescent="0.25">
      <c r="A44" s="131"/>
      <c r="B44" s="134"/>
      <c r="C44" s="137"/>
      <c r="D44" s="150"/>
      <c r="E44" s="137"/>
      <c r="F44" s="12" t="s">
        <v>16</v>
      </c>
      <c r="G44" s="22">
        <f t="shared" si="2"/>
        <v>0</v>
      </c>
      <c r="H44" s="22"/>
      <c r="I44" s="22"/>
      <c r="J44" s="47"/>
      <c r="K44" s="22"/>
      <c r="L44" s="22"/>
      <c r="M44" s="22"/>
      <c r="N44" s="52"/>
      <c r="O44" s="6">
        <f>'[2]9 мес 2021'!$H$25-I44</f>
        <v>8816768</v>
      </c>
    </row>
    <row r="45" spans="1:41" ht="21.75" hidden="1" customHeight="1" outlineLevel="1" x14ac:dyDescent="0.25">
      <c r="A45" s="132"/>
      <c r="B45" s="135"/>
      <c r="C45" s="137"/>
      <c r="D45" s="151"/>
      <c r="E45" s="138"/>
      <c r="F45" s="12" t="s">
        <v>17</v>
      </c>
      <c r="G45" s="22">
        <f t="shared" si="2"/>
        <v>0</v>
      </c>
      <c r="H45" s="22">
        <v>0</v>
      </c>
      <c r="I45" s="22">
        <v>0</v>
      </c>
      <c r="J45" s="47">
        <v>0</v>
      </c>
      <c r="K45" s="22">
        <v>0</v>
      </c>
      <c r="L45" s="22">
        <v>0</v>
      </c>
      <c r="M45" s="22">
        <v>0</v>
      </c>
      <c r="N45" s="52"/>
      <c r="O45" s="7"/>
    </row>
    <row r="46" spans="1:41" ht="21.75" hidden="1" customHeight="1" outlineLevel="1" x14ac:dyDescent="0.25">
      <c r="A46" s="130" t="s">
        <v>31</v>
      </c>
      <c r="B46" s="133" t="s">
        <v>32</v>
      </c>
      <c r="C46" s="136" t="s">
        <v>11</v>
      </c>
      <c r="D46" s="149" t="s">
        <v>26</v>
      </c>
      <c r="E46" s="136" t="s">
        <v>127</v>
      </c>
      <c r="F46" s="12" t="s">
        <v>14</v>
      </c>
      <c r="G46" s="22">
        <f t="shared" si="2"/>
        <v>0</v>
      </c>
      <c r="H46" s="22">
        <f t="shared" ref="H46:M46" si="14">H47+H48+H49</f>
        <v>0</v>
      </c>
      <c r="I46" s="22">
        <f t="shared" si="14"/>
        <v>0</v>
      </c>
      <c r="J46" s="47">
        <f t="shared" si="14"/>
        <v>0</v>
      </c>
      <c r="K46" s="22">
        <f t="shared" si="14"/>
        <v>0</v>
      </c>
      <c r="L46" s="22">
        <f>L47+L48+L49</f>
        <v>0</v>
      </c>
      <c r="M46" s="22">
        <f t="shared" si="14"/>
        <v>0</v>
      </c>
      <c r="N46" s="52"/>
      <c r="O46" s="7"/>
    </row>
    <row r="47" spans="1:41" ht="21.75" hidden="1" customHeight="1" outlineLevel="1" x14ac:dyDescent="0.25">
      <c r="A47" s="131"/>
      <c r="B47" s="134"/>
      <c r="C47" s="137"/>
      <c r="D47" s="150"/>
      <c r="E47" s="137"/>
      <c r="F47" s="12" t="s">
        <v>116</v>
      </c>
      <c r="G47" s="22">
        <f t="shared" si="2"/>
        <v>0</v>
      </c>
      <c r="H47" s="22">
        <v>0</v>
      </c>
      <c r="I47" s="22">
        <v>0</v>
      </c>
      <c r="J47" s="47">
        <v>0</v>
      </c>
      <c r="K47" s="22">
        <v>0</v>
      </c>
      <c r="L47" s="22">
        <v>0</v>
      </c>
      <c r="M47" s="22">
        <v>0</v>
      </c>
      <c r="N47" s="52"/>
      <c r="O47" s="7"/>
    </row>
    <row r="48" spans="1:41" ht="21.75" hidden="1" customHeight="1" outlineLevel="1" x14ac:dyDescent="0.25">
      <c r="A48" s="131"/>
      <c r="B48" s="134"/>
      <c r="C48" s="137"/>
      <c r="D48" s="150"/>
      <c r="E48" s="137"/>
      <c r="F48" s="12" t="s">
        <v>16</v>
      </c>
      <c r="G48" s="22">
        <f t="shared" si="2"/>
        <v>0</v>
      </c>
      <c r="H48" s="22"/>
      <c r="I48" s="22"/>
      <c r="J48" s="47"/>
      <c r="K48" s="22"/>
      <c r="L48" s="22"/>
      <c r="M48" s="22"/>
      <c r="N48" s="52"/>
      <c r="O48" s="6"/>
    </row>
    <row r="49" spans="1:16" ht="21.75" hidden="1" customHeight="1" outlineLevel="1" x14ac:dyDescent="0.25">
      <c r="A49" s="132"/>
      <c r="B49" s="135"/>
      <c r="C49" s="137"/>
      <c r="D49" s="151"/>
      <c r="E49" s="138"/>
      <c r="F49" s="12" t="s">
        <v>17</v>
      </c>
      <c r="G49" s="22">
        <f t="shared" si="2"/>
        <v>0</v>
      </c>
      <c r="H49" s="22">
        <v>0</v>
      </c>
      <c r="I49" s="22">
        <v>0</v>
      </c>
      <c r="J49" s="47">
        <v>0</v>
      </c>
      <c r="K49" s="22">
        <v>0</v>
      </c>
      <c r="L49" s="22">
        <v>0</v>
      </c>
      <c r="M49" s="22">
        <v>0</v>
      </c>
      <c r="N49" s="52"/>
    </row>
    <row r="50" spans="1:16" ht="75.75" customHeight="1" collapsed="1" x14ac:dyDescent="0.25">
      <c r="A50" s="130" t="s">
        <v>18</v>
      </c>
      <c r="B50" s="185" t="s">
        <v>33</v>
      </c>
      <c r="C50" s="136" t="s">
        <v>11</v>
      </c>
      <c r="D50" s="149" t="s">
        <v>26</v>
      </c>
      <c r="E50" s="136" t="s">
        <v>127</v>
      </c>
      <c r="F50" s="12" t="s">
        <v>14</v>
      </c>
      <c r="G50" s="22">
        <f t="shared" si="2"/>
        <v>937199237.41307628</v>
      </c>
      <c r="H50" s="22">
        <f t="shared" ref="H50:M50" si="15">H51+H52+H53</f>
        <v>175533068.49123266</v>
      </c>
      <c r="I50" s="22">
        <f t="shared" si="15"/>
        <v>180732672.7066817</v>
      </c>
      <c r="J50" s="47">
        <f t="shared" si="15"/>
        <v>186101196.89106926</v>
      </c>
      <c r="K50" s="22">
        <f t="shared" si="15"/>
        <v>193545244.76671204</v>
      </c>
      <c r="L50" s="22">
        <f>L51+L52+L53</f>
        <v>201287054.55738053</v>
      </c>
      <c r="M50" s="22">
        <f t="shared" si="15"/>
        <v>0</v>
      </c>
      <c r="N50" s="96" t="s">
        <v>142</v>
      </c>
      <c r="O50" s="3"/>
    </row>
    <row r="51" spans="1:16" ht="75.75" customHeight="1" x14ac:dyDescent="0.25">
      <c r="A51" s="131"/>
      <c r="B51" s="186"/>
      <c r="C51" s="137"/>
      <c r="D51" s="150"/>
      <c r="E51" s="137"/>
      <c r="F51" s="12" t="s">
        <v>116</v>
      </c>
      <c r="G51" s="22">
        <f t="shared" si="2"/>
        <v>937199237.41307628</v>
      </c>
      <c r="H51" s="22">
        <f>'[1]мест.бюджет 2024'!$BL$19</f>
        <v>175533068.49123266</v>
      </c>
      <c r="I51" s="22">
        <f>'[1]мест.бюджет 2025'!$BL$19</f>
        <v>180732672.7066817</v>
      </c>
      <c r="J51" s="47">
        <f>'[1]мест.бюджет 2026'!$BL$19</f>
        <v>186101196.89106926</v>
      </c>
      <c r="K51" s="22">
        <f>J51*1.04</f>
        <v>193545244.76671204</v>
      </c>
      <c r="L51" s="22">
        <f>K51*1.04</f>
        <v>201287054.55738053</v>
      </c>
      <c r="M51" s="22"/>
      <c r="N51" s="97"/>
    </row>
    <row r="52" spans="1:16" ht="75.75" customHeight="1" x14ac:dyDescent="0.25">
      <c r="A52" s="131"/>
      <c r="B52" s="186"/>
      <c r="C52" s="137"/>
      <c r="D52" s="150"/>
      <c r="E52" s="137"/>
      <c r="F52" s="12" t="s">
        <v>16</v>
      </c>
      <c r="G52" s="22">
        <f t="shared" si="2"/>
        <v>0</v>
      </c>
      <c r="H52" s="22"/>
      <c r="I52" s="22"/>
      <c r="J52" s="47"/>
      <c r="K52" s="22"/>
      <c r="L52" s="22"/>
      <c r="M52" s="22"/>
      <c r="N52" s="97"/>
      <c r="O52" s="3"/>
    </row>
    <row r="53" spans="1:16" ht="75.75" customHeight="1" x14ac:dyDescent="0.25">
      <c r="A53" s="132"/>
      <c r="B53" s="187"/>
      <c r="C53" s="137"/>
      <c r="D53" s="151"/>
      <c r="E53" s="138"/>
      <c r="F53" s="12" t="s">
        <v>17</v>
      </c>
      <c r="G53" s="22">
        <f t="shared" si="2"/>
        <v>0</v>
      </c>
      <c r="H53" s="22"/>
      <c r="I53" s="22"/>
      <c r="J53" s="47"/>
      <c r="K53" s="22"/>
      <c r="L53" s="22"/>
      <c r="M53" s="22"/>
      <c r="N53" s="98"/>
      <c r="O53" s="7"/>
      <c r="P53" s="8"/>
    </row>
    <row r="54" spans="1:16" ht="21.75" customHeight="1" collapsed="1" x14ac:dyDescent="0.25">
      <c r="A54" s="130" t="s">
        <v>24</v>
      </c>
      <c r="B54" s="185" t="s">
        <v>37</v>
      </c>
      <c r="C54" s="136" t="s">
        <v>11</v>
      </c>
      <c r="D54" s="149" t="s">
        <v>26</v>
      </c>
      <c r="E54" s="136" t="s">
        <v>127</v>
      </c>
      <c r="F54" s="12" t="s">
        <v>14</v>
      </c>
      <c r="G54" s="22">
        <f t="shared" si="2"/>
        <v>0</v>
      </c>
      <c r="H54" s="22">
        <f t="shared" ref="H54:M54" si="16">H55+H56+H57</f>
        <v>0</v>
      </c>
      <c r="I54" s="22">
        <f t="shared" si="16"/>
        <v>0</v>
      </c>
      <c r="J54" s="47">
        <f t="shared" si="16"/>
        <v>0</v>
      </c>
      <c r="K54" s="22">
        <f t="shared" si="16"/>
        <v>0</v>
      </c>
      <c r="L54" s="22">
        <f t="shared" si="16"/>
        <v>0</v>
      </c>
      <c r="M54" s="22">
        <f t="shared" si="16"/>
        <v>0</v>
      </c>
      <c r="N54" s="89" t="s">
        <v>140</v>
      </c>
    </row>
    <row r="55" spans="1:16" ht="21.75" customHeight="1" x14ac:dyDescent="0.25">
      <c r="A55" s="131"/>
      <c r="B55" s="186"/>
      <c r="C55" s="137"/>
      <c r="D55" s="150"/>
      <c r="E55" s="137"/>
      <c r="F55" s="12" t="s">
        <v>116</v>
      </c>
      <c r="G55" s="22">
        <f t="shared" si="2"/>
        <v>0</v>
      </c>
      <c r="H55" s="22"/>
      <c r="I55" s="22"/>
      <c r="J55" s="47"/>
      <c r="K55" s="22"/>
      <c r="L55" s="22"/>
      <c r="M55" s="22"/>
      <c r="N55" s="89"/>
    </row>
    <row r="56" spans="1:16" ht="21.75" customHeight="1" x14ac:dyDescent="0.25">
      <c r="A56" s="131"/>
      <c r="B56" s="186"/>
      <c r="C56" s="137"/>
      <c r="D56" s="150"/>
      <c r="E56" s="137"/>
      <c r="F56" s="12" t="s">
        <v>16</v>
      </c>
      <c r="G56" s="22">
        <f t="shared" si="2"/>
        <v>0</v>
      </c>
      <c r="H56" s="22"/>
      <c r="I56" s="22"/>
      <c r="J56" s="47"/>
      <c r="K56" s="22"/>
      <c r="L56" s="22"/>
      <c r="M56" s="22"/>
      <c r="N56" s="89"/>
    </row>
    <row r="57" spans="1:16" ht="21.75" customHeight="1" x14ac:dyDescent="0.25">
      <c r="A57" s="132"/>
      <c r="B57" s="187"/>
      <c r="C57" s="137"/>
      <c r="D57" s="151"/>
      <c r="E57" s="138"/>
      <c r="F57" s="12" t="s">
        <v>17</v>
      </c>
      <c r="G57" s="22">
        <f t="shared" si="2"/>
        <v>0</v>
      </c>
      <c r="H57" s="22"/>
      <c r="I57" s="22"/>
      <c r="J57" s="47"/>
      <c r="K57" s="22"/>
      <c r="L57" s="22"/>
      <c r="M57" s="22"/>
      <c r="N57" s="89"/>
    </row>
    <row r="58" spans="1:16" ht="21.75" customHeight="1" x14ac:dyDescent="0.25">
      <c r="A58" s="146" t="s">
        <v>40</v>
      </c>
      <c r="B58" s="133" t="s">
        <v>134</v>
      </c>
      <c r="C58" s="136" t="s">
        <v>11</v>
      </c>
      <c r="D58" s="143" t="s">
        <v>34</v>
      </c>
      <c r="E58" s="136" t="s">
        <v>127</v>
      </c>
      <c r="F58" s="12" t="s">
        <v>14</v>
      </c>
      <c r="G58" s="22">
        <f t="shared" si="2"/>
        <v>0</v>
      </c>
      <c r="H58" s="22">
        <f t="shared" ref="H58:M58" si="17">H59+H60+H61</f>
        <v>0</v>
      </c>
      <c r="I58" s="22">
        <f t="shared" si="17"/>
        <v>0</v>
      </c>
      <c r="J58" s="47">
        <f t="shared" si="17"/>
        <v>0</v>
      </c>
      <c r="K58" s="22">
        <f t="shared" si="17"/>
        <v>0</v>
      </c>
      <c r="L58" s="22">
        <f t="shared" si="17"/>
        <v>0</v>
      </c>
      <c r="M58" s="22">
        <f t="shared" si="17"/>
        <v>0</v>
      </c>
      <c r="N58" s="83" t="s">
        <v>143</v>
      </c>
    </row>
    <row r="59" spans="1:16" ht="21.75" customHeight="1" x14ac:dyDescent="0.25">
      <c r="A59" s="147"/>
      <c r="B59" s="134"/>
      <c r="C59" s="137"/>
      <c r="D59" s="144"/>
      <c r="E59" s="137"/>
      <c r="F59" s="12" t="s">
        <v>116</v>
      </c>
      <c r="G59" s="22">
        <f t="shared" si="2"/>
        <v>0</v>
      </c>
      <c r="H59" s="22"/>
      <c r="I59" s="22"/>
      <c r="J59" s="47"/>
      <c r="K59" s="22"/>
      <c r="L59" s="22"/>
      <c r="M59" s="22"/>
      <c r="N59" s="84"/>
    </row>
    <row r="60" spans="1:16" ht="21.75" customHeight="1" x14ac:dyDescent="0.25">
      <c r="A60" s="147"/>
      <c r="B60" s="134"/>
      <c r="C60" s="137"/>
      <c r="D60" s="144"/>
      <c r="E60" s="137"/>
      <c r="F60" s="12" t="s">
        <v>16</v>
      </c>
      <c r="G60" s="22">
        <f t="shared" si="2"/>
        <v>0</v>
      </c>
      <c r="H60" s="22"/>
      <c r="I60" s="22"/>
      <c r="J60" s="47"/>
      <c r="K60" s="22"/>
      <c r="L60" s="22"/>
      <c r="M60" s="22"/>
      <c r="N60" s="84"/>
    </row>
    <row r="61" spans="1:16" ht="21" customHeight="1" x14ac:dyDescent="0.25">
      <c r="A61" s="148"/>
      <c r="B61" s="135"/>
      <c r="C61" s="137"/>
      <c r="D61" s="145"/>
      <c r="E61" s="138"/>
      <c r="F61" s="12" t="s">
        <v>17</v>
      </c>
      <c r="G61" s="22">
        <f t="shared" si="2"/>
        <v>0</v>
      </c>
      <c r="H61" s="22"/>
      <c r="I61" s="22"/>
      <c r="J61" s="47"/>
      <c r="K61" s="22"/>
      <c r="L61" s="22"/>
      <c r="M61" s="22"/>
      <c r="N61" s="85"/>
    </row>
    <row r="62" spans="1:16" ht="21.75" customHeight="1" x14ac:dyDescent="0.25">
      <c r="A62" s="146" t="s">
        <v>44</v>
      </c>
      <c r="B62" s="185" t="s">
        <v>130</v>
      </c>
      <c r="C62" s="136" t="s">
        <v>11</v>
      </c>
      <c r="D62" s="143" t="s">
        <v>126</v>
      </c>
      <c r="E62" s="136" t="s">
        <v>127</v>
      </c>
      <c r="F62" s="12" t="s">
        <v>14</v>
      </c>
      <c r="G62" s="22">
        <f t="shared" si="2"/>
        <v>900000</v>
      </c>
      <c r="H62" s="22">
        <f t="shared" ref="H62:M62" si="18">H63+H64+H65</f>
        <v>600000</v>
      </c>
      <c r="I62" s="22">
        <f t="shared" si="18"/>
        <v>300000</v>
      </c>
      <c r="J62" s="47">
        <f t="shared" si="18"/>
        <v>0</v>
      </c>
      <c r="K62" s="22">
        <f t="shared" si="18"/>
        <v>0</v>
      </c>
      <c r="L62" s="22">
        <f t="shared" si="18"/>
        <v>0</v>
      </c>
      <c r="M62" s="22">
        <f t="shared" si="18"/>
        <v>0</v>
      </c>
      <c r="N62" s="102" t="s">
        <v>141</v>
      </c>
    </row>
    <row r="63" spans="1:16" ht="21.75" customHeight="1" x14ac:dyDescent="0.25">
      <c r="A63" s="147"/>
      <c r="B63" s="186"/>
      <c r="C63" s="137"/>
      <c r="D63" s="144"/>
      <c r="E63" s="137"/>
      <c r="F63" s="12" t="s">
        <v>116</v>
      </c>
      <c r="G63" s="22">
        <f t="shared" si="2"/>
        <v>900000</v>
      </c>
      <c r="H63" s="22">
        <f>'[1]Иные цели 2024'!$AI$17</f>
        <v>600000</v>
      </c>
      <c r="I63" s="22">
        <f>'[1]Иные цели 2025'!$AI$17</f>
        <v>300000</v>
      </c>
      <c r="J63" s="47">
        <f>'[1]Иные цели 2026'!$AI$17</f>
        <v>0</v>
      </c>
      <c r="K63" s="22">
        <f>J63</f>
        <v>0</v>
      </c>
      <c r="L63" s="22">
        <f>K63</f>
        <v>0</v>
      </c>
      <c r="M63" s="22"/>
      <c r="N63" s="91"/>
    </row>
    <row r="64" spans="1:16" ht="21.75" customHeight="1" x14ac:dyDescent="0.25">
      <c r="A64" s="147"/>
      <c r="B64" s="186"/>
      <c r="C64" s="137"/>
      <c r="D64" s="144"/>
      <c r="E64" s="137"/>
      <c r="F64" s="12" t="s">
        <v>16</v>
      </c>
      <c r="G64" s="22">
        <f t="shared" si="2"/>
        <v>0</v>
      </c>
      <c r="H64" s="22"/>
      <c r="I64" s="22"/>
      <c r="J64" s="47"/>
      <c r="K64" s="22"/>
      <c r="L64" s="22"/>
      <c r="M64" s="22"/>
      <c r="N64" s="91"/>
    </row>
    <row r="65" spans="1:14" ht="21.75" customHeight="1" x14ac:dyDescent="0.25">
      <c r="A65" s="148"/>
      <c r="B65" s="187"/>
      <c r="C65" s="137"/>
      <c r="D65" s="145"/>
      <c r="E65" s="138"/>
      <c r="F65" s="12" t="s">
        <v>17</v>
      </c>
      <c r="G65" s="22">
        <f t="shared" si="2"/>
        <v>0</v>
      </c>
      <c r="H65" s="22"/>
      <c r="I65" s="22"/>
      <c r="J65" s="47"/>
      <c r="K65" s="22"/>
      <c r="L65" s="22"/>
      <c r="M65" s="22"/>
      <c r="N65" s="103"/>
    </row>
    <row r="66" spans="1:14" ht="21.75" customHeight="1" x14ac:dyDescent="0.25">
      <c r="A66" s="190" t="s">
        <v>48</v>
      </c>
      <c r="B66" s="165" t="s">
        <v>131</v>
      </c>
      <c r="C66" s="86" t="s">
        <v>11</v>
      </c>
      <c r="D66" s="160" t="s">
        <v>39</v>
      </c>
      <c r="E66" s="86" t="s">
        <v>127</v>
      </c>
      <c r="F66" s="48" t="s">
        <v>14</v>
      </c>
      <c r="G66" s="47">
        <f t="shared" si="2"/>
        <v>0</v>
      </c>
      <c r="H66" s="47">
        <f t="shared" ref="H66:M66" si="19">H67+H68+H69</f>
        <v>0</v>
      </c>
      <c r="I66" s="47">
        <f t="shared" si="19"/>
        <v>0</v>
      </c>
      <c r="J66" s="47">
        <f t="shared" si="19"/>
        <v>0</v>
      </c>
      <c r="K66" s="47">
        <f t="shared" si="19"/>
        <v>0</v>
      </c>
      <c r="L66" s="47">
        <f t="shared" si="19"/>
        <v>0</v>
      </c>
      <c r="M66" s="47">
        <f t="shared" si="19"/>
        <v>0</v>
      </c>
      <c r="N66" s="102" t="s">
        <v>168</v>
      </c>
    </row>
    <row r="67" spans="1:14" ht="21.75" customHeight="1" x14ac:dyDescent="0.25">
      <c r="A67" s="191"/>
      <c r="B67" s="166"/>
      <c r="C67" s="87"/>
      <c r="D67" s="161"/>
      <c r="E67" s="87"/>
      <c r="F67" s="48" t="s">
        <v>116</v>
      </c>
      <c r="G67" s="47">
        <f t="shared" si="2"/>
        <v>0</v>
      </c>
      <c r="H67" s="47"/>
      <c r="I67" s="47"/>
      <c r="J67" s="47"/>
      <c r="K67" s="47"/>
      <c r="L67" s="47"/>
      <c r="M67" s="47"/>
      <c r="N67" s="91"/>
    </row>
    <row r="68" spans="1:14" ht="21.75" customHeight="1" x14ac:dyDescent="0.25">
      <c r="A68" s="191"/>
      <c r="B68" s="166"/>
      <c r="C68" s="87"/>
      <c r="D68" s="161"/>
      <c r="E68" s="87"/>
      <c r="F68" s="48" t="s">
        <v>16</v>
      </c>
      <c r="G68" s="47">
        <f t="shared" si="2"/>
        <v>0</v>
      </c>
      <c r="H68" s="47"/>
      <c r="I68" s="47"/>
      <c r="J68" s="47"/>
      <c r="K68" s="47"/>
      <c r="L68" s="47"/>
      <c r="M68" s="47"/>
      <c r="N68" s="91"/>
    </row>
    <row r="69" spans="1:14" ht="21.75" customHeight="1" x14ac:dyDescent="0.25">
      <c r="A69" s="192"/>
      <c r="B69" s="167"/>
      <c r="C69" s="87"/>
      <c r="D69" s="162"/>
      <c r="E69" s="88"/>
      <c r="F69" s="48" t="s">
        <v>17</v>
      </c>
      <c r="G69" s="47">
        <f t="shared" si="2"/>
        <v>0</v>
      </c>
      <c r="H69" s="47"/>
      <c r="I69" s="47"/>
      <c r="J69" s="47"/>
      <c r="K69" s="47"/>
      <c r="L69" s="47"/>
      <c r="M69" s="47"/>
      <c r="N69" s="103"/>
    </row>
    <row r="70" spans="1:14" ht="23.25" customHeight="1" collapsed="1" x14ac:dyDescent="0.25">
      <c r="A70" s="146" t="s">
        <v>80</v>
      </c>
      <c r="B70" s="133" t="s">
        <v>41</v>
      </c>
      <c r="C70" s="136" t="s">
        <v>11</v>
      </c>
      <c r="D70" s="149" t="s">
        <v>39</v>
      </c>
      <c r="E70" s="136" t="s">
        <v>127</v>
      </c>
      <c r="F70" s="12" t="s">
        <v>14</v>
      </c>
      <c r="G70" s="22">
        <f t="shared" si="2"/>
        <v>525000</v>
      </c>
      <c r="H70" s="22">
        <f t="shared" ref="H70:M70" si="20">H71+H72+H73</f>
        <v>105000</v>
      </c>
      <c r="I70" s="22">
        <f t="shared" si="20"/>
        <v>105000</v>
      </c>
      <c r="J70" s="22">
        <f t="shared" si="20"/>
        <v>105000</v>
      </c>
      <c r="K70" s="22">
        <f t="shared" si="20"/>
        <v>105000</v>
      </c>
      <c r="L70" s="22">
        <f t="shared" si="20"/>
        <v>105000</v>
      </c>
      <c r="M70" s="22">
        <f t="shared" si="20"/>
        <v>0</v>
      </c>
      <c r="N70" s="83" t="s">
        <v>172</v>
      </c>
    </row>
    <row r="71" spans="1:14" ht="23.25" customHeight="1" x14ac:dyDescent="0.25">
      <c r="A71" s="147"/>
      <c r="B71" s="134"/>
      <c r="C71" s="137"/>
      <c r="D71" s="150"/>
      <c r="E71" s="137"/>
      <c r="F71" s="12" t="s">
        <v>116</v>
      </c>
      <c r="G71" s="22">
        <f t="shared" si="2"/>
        <v>525000</v>
      </c>
      <c r="H71" s="22">
        <f>'[1]Иные цели 2024'!$B$17</f>
        <v>105000</v>
      </c>
      <c r="I71" s="22">
        <f>H71</f>
        <v>105000</v>
      </c>
      <c r="J71" s="22">
        <f>I71</f>
        <v>105000</v>
      </c>
      <c r="K71" s="22">
        <f>J71</f>
        <v>105000</v>
      </c>
      <c r="L71" s="22">
        <f>K71</f>
        <v>105000</v>
      </c>
      <c r="M71" s="22"/>
      <c r="N71" s="84"/>
    </row>
    <row r="72" spans="1:14" ht="23.25" customHeight="1" x14ac:dyDescent="0.25">
      <c r="A72" s="147"/>
      <c r="B72" s="134"/>
      <c r="C72" s="137"/>
      <c r="D72" s="150"/>
      <c r="E72" s="137"/>
      <c r="F72" s="12" t="s">
        <v>16</v>
      </c>
      <c r="G72" s="22">
        <f t="shared" si="2"/>
        <v>0</v>
      </c>
      <c r="H72" s="22"/>
      <c r="I72" s="22"/>
      <c r="J72" s="22"/>
      <c r="K72" s="22"/>
      <c r="L72" s="22"/>
      <c r="M72" s="22"/>
      <c r="N72" s="84"/>
    </row>
    <row r="73" spans="1:14" ht="23.25" customHeight="1" x14ac:dyDescent="0.25">
      <c r="A73" s="148"/>
      <c r="B73" s="135"/>
      <c r="C73" s="137"/>
      <c r="D73" s="151"/>
      <c r="E73" s="138"/>
      <c r="F73" s="12" t="s">
        <v>17</v>
      </c>
      <c r="G73" s="22">
        <f t="shared" si="2"/>
        <v>0</v>
      </c>
      <c r="H73" s="22"/>
      <c r="I73" s="22"/>
      <c r="J73" s="22"/>
      <c r="K73" s="22"/>
      <c r="L73" s="22"/>
      <c r="M73" s="22"/>
      <c r="N73" s="85"/>
    </row>
    <row r="74" spans="1:14" ht="21.75" customHeight="1" x14ac:dyDescent="0.25">
      <c r="A74" s="130" t="s">
        <v>87</v>
      </c>
      <c r="B74" s="133" t="s">
        <v>129</v>
      </c>
      <c r="C74" s="136" t="s">
        <v>11</v>
      </c>
      <c r="D74" s="143" t="s">
        <v>34</v>
      </c>
      <c r="E74" s="136" t="s">
        <v>127</v>
      </c>
      <c r="F74" s="12" t="s">
        <v>14</v>
      </c>
      <c r="G74" s="22">
        <f t="shared" si="2"/>
        <v>6920474.7874055272</v>
      </c>
      <c r="H74" s="22">
        <f t="shared" ref="H74:M74" si="21">H75+H76+H77</f>
        <v>1277707.284</v>
      </c>
      <c r="I74" s="22">
        <f t="shared" si="21"/>
        <v>1328815.5753600001</v>
      </c>
      <c r="J74" s="47">
        <f t="shared" si="21"/>
        <v>1381968.1983744001</v>
      </c>
      <c r="K74" s="22">
        <f t="shared" si="21"/>
        <v>1437246.9263093763</v>
      </c>
      <c r="L74" s="22">
        <f t="shared" si="21"/>
        <v>1494736.8033617514</v>
      </c>
      <c r="M74" s="22">
        <f t="shared" si="21"/>
        <v>0</v>
      </c>
      <c r="N74" s="92" t="s">
        <v>173</v>
      </c>
    </row>
    <row r="75" spans="1:14" ht="21.75" customHeight="1" x14ac:dyDescent="0.25">
      <c r="A75" s="131"/>
      <c r="B75" s="134"/>
      <c r="C75" s="137"/>
      <c r="D75" s="144"/>
      <c r="E75" s="137"/>
      <c r="F75" s="12" t="s">
        <v>116</v>
      </c>
      <c r="G75" s="22">
        <f t="shared" si="2"/>
        <v>6920474.7874055272</v>
      </c>
      <c r="H75" s="22">
        <f>'[1]Иные цели 2024'!$Z$17</f>
        <v>1277707.284</v>
      </c>
      <c r="I75" s="22">
        <f>'[1]Иные цели 2025'!$Z$17</f>
        <v>1328815.5753600001</v>
      </c>
      <c r="J75" s="47">
        <f>'[1]Иные цели 2026'!$Z$17</f>
        <v>1381968.1983744001</v>
      </c>
      <c r="K75" s="22">
        <f>J75*1.04</f>
        <v>1437246.9263093763</v>
      </c>
      <c r="L75" s="22">
        <f>K75*1.04</f>
        <v>1494736.8033617514</v>
      </c>
      <c r="M75" s="22"/>
      <c r="N75" s="93"/>
    </row>
    <row r="76" spans="1:14" ht="21.75" customHeight="1" x14ac:dyDescent="0.25">
      <c r="A76" s="131"/>
      <c r="B76" s="134"/>
      <c r="C76" s="137"/>
      <c r="D76" s="144"/>
      <c r="E76" s="137"/>
      <c r="F76" s="12" t="s">
        <v>16</v>
      </c>
      <c r="G76" s="22">
        <f t="shared" ref="G76:G139" si="22">H76+I76+J76+K76+M76+L76</f>
        <v>0</v>
      </c>
      <c r="H76" s="22"/>
      <c r="I76" s="22"/>
      <c r="J76" s="47"/>
      <c r="K76" s="22"/>
      <c r="L76" s="22"/>
      <c r="M76" s="22"/>
      <c r="N76" s="93"/>
    </row>
    <row r="77" spans="1:14" ht="21.75" customHeight="1" x14ac:dyDescent="0.25">
      <c r="A77" s="132"/>
      <c r="B77" s="135"/>
      <c r="C77" s="137"/>
      <c r="D77" s="145"/>
      <c r="E77" s="138"/>
      <c r="F77" s="12" t="s">
        <v>17</v>
      </c>
      <c r="G77" s="22">
        <f t="shared" si="22"/>
        <v>0</v>
      </c>
      <c r="H77" s="22"/>
      <c r="I77" s="22"/>
      <c r="J77" s="47"/>
      <c r="K77" s="22"/>
      <c r="L77" s="22"/>
      <c r="M77" s="22"/>
      <c r="N77" s="94"/>
    </row>
    <row r="78" spans="1:14" ht="21.75" customHeight="1" collapsed="1" x14ac:dyDescent="0.25">
      <c r="A78" s="130" t="s">
        <v>108</v>
      </c>
      <c r="B78" s="133" t="s">
        <v>109</v>
      </c>
      <c r="C78" s="136" t="s">
        <v>11</v>
      </c>
      <c r="D78" s="136" t="s">
        <v>98</v>
      </c>
      <c r="E78" s="136" t="s">
        <v>127</v>
      </c>
      <c r="F78" s="12" t="s">
        <v>14</v>
      </c>
      <c r="G78" s="22">
        <f t="shared" si="22"/>
        <v>482758.96666666667</v>
      </c>
      <c r="H78" s="22">
        <f t="shared" ref="H78:M78" si="23">H79+H80+H81</f>
        <v>48275.89666666666</v>
      </c>
      <c r="I78" s="22">
        <f t="shared" si="23"/>
        <v>62069.009999999995</v>
      </c>
      <c r="J78" s="47">
        <f t="shared" si="23"/>
        <v>124138.01999999999</v>
      </c>
      <c r="K78" s="22">
        <f t="shared" si="23"/>
        <v>124138.01999999999</v>
      </c>
      <c r="L78" s="22">
        <f t="shared" si="23"/>
        <v>124138.01999999999</v>
      </c>
      <c r="M78" s="22">
        <f t="shared" si="23"/>
        <v>0</v>
      </c>
      <c r="N78" s="92" t="s">
        <v>110</v>
      </c>
    </row>
    <row r="79" spans="1:14" ht="21.75" customHeight="1" x14ac:dyDescent="0.25">
      <c r="A79" s="131"/>
      <c r="B79" s="134"/>
      <c r="C79" s="137"/>
      <c r="D79" s="137"/>
      <c r="E79" s="137"/>
      <c r="F79" s="12" t="s">
        <v>116</v>
      </c>
      <c r="G79" s="22">
        <f t="shared" si="22"/>
        <v>482758.96666666667</v>
      </c>
      <c r="H79" s="22">
        <f>'[1]Иные цели 2024'!$C$17</f>
        <v>48275.89666666666</v>
      </c>
      <c r="I79" s="22">
        <f>'[1]Иные цели 2025'!$C$17</f>
        <v>62069.009999999995</v>
      </c>
      <c r="J79" s="47">
        <f>'[1]Иные цели 2026'!$C$17</f>
        <v>124138.01999999999</v>
      </c>
      <c r="K79" s="22">
        <f>J79</f>
        <v>124138.01999999999</v>
      </c>
      <c r="L79" s="22">
        <f>K79</f>
        <v>124138.01999999999</v>
      </c>
      <c r="M79" s="22"/>
      <c r="N79" s="93"/>
    </row>
    <row r="80" spans="1:14" ht="21.75" customHeight="1" x14ac:dyDescent="0.25">
      <c r="A80" s="131"/>
      <c r="B80" s="134"/>
      <c r="C80" s="137"/>
      <c r="D80" s="137"/>
      <c r="E80" s="137"/>
      <c r="F80" s="12" t="s">
        <v>16</v>
      </c>
      <c r="G80" s="22">
        <f t="shared" si="22"/>
        <v>0</v>
      </c>
      <c r="H80" s="22"/>
      <c r="I80" s="22"/>
      <c r="J80" s="47"/>
      <c r="K80" s="47"/>
      <c r="L80" s="47"/>
      <c r="M80" s="47"/>
      <c r="N80" s="93"/>
    </row>
    <row r="81" spans="1:15" ht="21.75" customHeight="1" x14ac:dyDescent="0.25">
      <c r="A81" s="132"/>
      <c r="B81" s="135"/>
      <c r="C81" s="138"/>
      <c r="D81" s="138"/>
      <c r="E81" s="138"/>
      <c r="F81" s="12" t="s">
        <v>17</v>
      </c>
      <c r="G81" s="22">
        <f t="shared" si="22"/>
        <v>0</v>
      </c>
      <c r="H81" s="22"/>
      <c r="I81" s="22"/>
      <c r="J81" s="47"/>
      <c r="K81" s="22"/>
      <c r="L81" s="22"/>
      <c r="M81" s="22"/>
      <c r="N81" s="94"/>
    </row>
    <row r="82" spans="1:15" ht="21.75" customHeight="1" x14ac:dyDescent="0.25">
      <c r="A82" s="130" t="s">
        <v>112</v>
      </c>
      <c r="B82" s="185" t="s">
        <v>21</v>
      </c>
      <c r="C82" s="136" t="s">
        <v>11</v>
      </c>
      <c r="D82" s="149" t="s">
        <v>26</v>
      </c>
      <c r="E82" s="136" t="s">
        <v>127</v>
      </c>
      <c r="F82" s="12" t="s">
        <v>14</v>
      </c>
      <c r="G82" s="22">
        <f t="shared" si="22"/>
        <v>10101334</v>
      </c>
      <c r="H82" s="22">
        <f t="shared" ref="H82:M82" si="24">H83+H84+H85</f>
        <v>2084297</v>
      </c>
      <c r="I82" s="22">
        <f t="shared" si="24"/>
        <v>2075303</v>
      </c>
      <c r="J82" s="47">
        <f t="shared" si="24"/>
        <v>1980578</v>
      </c>
      <c r="K82" s="22">
        <f t="shared" si="24"/>
        <v>1980578</v>
      </c>
      <c r="L82" s="22">
        <f>L83+L84+L85</f>
        <v>1980578</v>
      </c>
      <c r="M82" s="22">
        <f t="shared" si="24"/>
        <v>0</v>
      </c>
      <c r="N82" s="62" t="s">
        <v>138</v>
      </c>
    </row>
    <row r="83" spans="1:15" ht="21.75" customHeight="1" x14ac:dyDescent="0.25">
      <c r="A83" s="131"/>
      <c r="B83" s="186"/>
      <c r="C83" s="137"/>
      <c r="D83" s="150"/>
      <c r="E83" s="137"/>
      <c r="F83" s="12" t="s">
        <v>116</v>
      </c>
      <c r="G83" s="22">
        <f t="shared" si="22"/>
        <v>10101334</v>
      </c>
      <c r="H83" s="22">
        <f>'[1]Иные цели 2024'!$H$17</f>
        <v>2084297</v>
      </c>
      <c r="I83" s="22">
        <f>'[1]Иные цели 2025'!$H$17</f>
        <v>2075303</v>
      </c>
      <c r="J83" s="47">
        <f>'[1]Иные цели 2026'!$H$17</f>
        <v>1980578</v>
      </c>
      <c r="K83" s="22">
        <f>J83</f>
        <v>1980578</v>
      </c>
      <c r="L83" s="22">
        <f>K83</f>
        <v>1980578</v>
      </c>
      <c r="M83" s="22"/>
      <c r="N83" s="63"/>
    </row>
    <row r="84" spans="1:15" ht="21.75" customHeight="1" x14ac:dyDescent="0.25">
      <c r="A84" s="131"/>
      <c r="B84" s="186"/>
      <c r="C84" s="137"/>
      <c r="D84" s="150"/>
      <c r="E84" s="137"/>
      <c r="F84" s="12" t="s">
        <v>16</v>
      </c>
      <c r="G84" s="22">
        <f t="shared" si="22"/>
        <v>0</v>
      </c>
      <c r="H84" s="22"/>
      <c r="I84" s="22"/>
      <c r="J84" s="47"/>
      <c r="K84" s="22"/>
      <c r="L84" s="22"/>
      <c r="M84" s="22"/>
      <c r="N84" s="63"/>
    </row>
    <row r="85" spans="1:15" ht="21.75" customHeight="1" x14ac:dyDescent="0.25">
      <c r="A85" s="132"/>
      <c r="B85" s="187"/>
      <c r="C85" s="137"/>
      <c r="D85" s="151"/>
      <c r="E85" s="138"/>
      <c r="F85" s="12" t="s">
        <v>17</v>
      </c>
      <c r="G85" s="22">
        <f t="shared" si="22"/>
        <v>0</v>
      </c>
      <c r="H85" s="22"/>
      <c r="I85" s="22"/>
      <c r="J85" s="47"/>
      <c r="K85" s="22"/>
      <c r="L85" s="22"/>
      <c r="M85" s="22"/>
      <c r="N85" s="64"/>
    </row>
    <row r="86" spans="1:15" ht="21.75" customHeight="1" x14ac:dyDescent="0.25">
      <c r="A86" s="130" t="s">
        <v>123</v>
      </c>
      <c r="B86" s="185" t="s">
        <v>22</v>
      </c>
      <c r="C86" s="136" t="s">
        <v>11</v>
      </c>
      <c r="D86" s="149" t="s">
        <v>26</v>
      </c>
      <c r="E86" s="136" t="s">
        <v>127</v>
      </c>
      <c r="F86" s="12" t="s">
        <v>14</v>
      </c>
      <c r="G86" s="22">
        <f t="shared" si="22"/>
        <v>334230</v>
      </c>
      <c r="H86" s="22">
        <f t="shared" ref="H86:M86" si="25">H87+H88+H89</f>
        <v>66310</v>
      </c>
      <c r="I86" s="22">
        <f t="shared" si="25"/>
        <v>66980</v>
      </c>
      <c r="J86" s="47">
        <f t="shared" si="25"/>
        <v>66980</v>
      </c>
      <c r="K86" s="22">
        <f t="shared" si="25"/>
        <v>66980</v>
      </c>
      <c r="L86" s="22">
        <f>L87+L88+L89</f>
        <v>66980</v>
      </c>
      <c r="M86" s="22">
        <f t="shared" si="25"/>
        <v>0</v>
      </c>
      <c r="N86" s="62" t="s">
        <v>138</v>
      </c>
    </row>
    <row r="87" spans="1:15" ht="21.75" customHeight="1" x14ac:dyDescent="0.25">
      <c r="A87" s="131"/>
      <c r="B87" s="186"/>
      <c r="C87" s="137"/>
      <c r="D87" s="150"/>
      <c r="E87" s="137"/>
      <c r="F87" s="12" t="s">
        <v>116</v>
      </c>
      <c r="G87" s="22">
        <f t="shared" si="22"/>
        <v>334230</v>
      </c>
      <c r="H87" s="22">
        <f>'[1]Иные цели 2024'!$F$17</f>
        <v>66310</v>
      </c>
      <c r="I87" s="22">
        <f>'[1]Иные цели 2025'!$F$17</f>
        <v>66980</v>
      </c>
      <c r="J87" s="47">
        <f>'[1]Иные цели 2026'!$F$17</f>
        <v>66980</v>
      </c>
      <c r="K87" s="22">
        <f>J87</f>
        <v>66980</v>
      </c>
      <c r="L87" s="22">
        <f>K87</f>
        <v>66980</v>
      </c>
      <c r="M87" s="22"/>
      <c r="N87" s="63"/>
    </row>
    <row r="88" spans="1:15" ht="21.75" customHeight="1" x14ac:dyDescent="0.25">
      <c r="A88" s="131"/>
      <c r="B88" s="186"/>
      <c r="C88" s="137"/>
      <c r="D88" s="150"/>
      <c r="E88" s="137"/>
      <c r="F88" s="12" t="s">
        <v>16</v>
      </c>
      <c r="G88" s="22">
        <f t="shared" si="22"/>
        <v>0</v>
      </c>
      <c r="H88" s="22"/>
      <c r="I88" s="22"/>
      <c r="J88" s="47"/>
      <c r="K88" s="22"/>
      <c r="L88" s="22"/>
      <c r="M88" s="22"/>
      <c r="N88" s="63"/>
    </row>
    <row r="89" spans="1:15" ht="21.75" customHeight="1" x14ac:dyDescent="0.25">
      <c r="A89" s="132"/>
      <c r="B89" s="187"/>
      <c r="C89" s="137"/>
      <c r="D89" s="151"/>
      <c r="E89" s="138"/>
      <c r="F89" s="12" t="s">
        <v>17</v>
      </c>
      <c r="G89" s="22">
        <f t="shared" si="22"/>
        <v>0</v>
      </c>
      <c r="H89" s="22"/>
      <c r="I89" s="22"/>
      <c r="J89" s="47"/>
      <c r="K89" s="22"/>
      <c r="L89" s="22"/>
      <c r="M89" s="22"/>
      <c r="N89" s="64"/>
    </row>
    <row r="90" spans="1:15" ht="21.75" hidden="1" customHeight="1" outlineLevel="1" x14ac:dyDescent="0.25">
      <c r="A90" s="130" t="s">
        <v>35</v>
      </c>
      <c r="B90" s="133" t="s">
        <v>36</v>
      </c>
      <c r="C90" s="136" t="s">
        <v>11</v>
      </c>
      <c r="D90" s="149" t="s">
        <v>26</v>
      </c>
      <c r="E90" s="136" t="s">
        <v>127</v>
      </c>
      <c r="F90" s="12" t="s">
        <v>14</v>
      </c>
      <c r="G90" s="22">
        <f t="shared" si="22"/>
        <v>0</v>
      </c>
      <c r="H90" s="22">
        <f t="shared" ref="H90:M90" si="26">H91+H92+H93</f>
        <v>0</v>
      </c>
      <c r="I90" s="22">
        <f t="shared" si="26"/>
        <v>0</v>
      </c>
      <c r="J90" s="47">
        <f t="shared" si="26"/>
        <v>0</v>
      </c>
      <c r="K90" s="22">
        <f t="shared" si="26"/>
        <v>0</v>
      </c>
      <c r="L90" s="22">
        <f>L91+L92+L93</f>
        <v>0</v>
      </c>
      <c r="M90" s="22">
        <f t="shared" si="26"/>
        <v>0</v>
      </c>
      <c r="N90" s="50"/>
    </row>
    <row r="91" spans="1:15" ht="21.75" hidden="1" customHeight="1" outlineLevel="1" x14ac:dyDescent="0.25">
      <c r="A91" s="131"/>
      <c r="B91" s="134"/>
      <c r="C91" s="137"/>
      <c r="D91" s="150"/>
      <c r="E91" s="137"/>
      <c r="F91" s="12" t="s">
        <v>116</v>
      </c>
      <c r="G91" s="22">
        <f t="shared" si="22"/>
        <v>0</v>
      </c>
      <c r="H91" s="22">
        <v>0</v>
      </c>
      <c r="I91" s="22">
        <v>0</v>
      </c>
      <c r="J91" s="47">
        <v>0</v>
      </c>
      <c r="K91" s="22">
        <v>0</v>
      </c>
      <c r="L91" s="22">
        <v>0</v>
      </c>
      <c r="M91" s="22">
        <v>0</v>
      </c>
      <c r="N91" s="50"/>
    </row>
    <row r="92" spans="1:15" ht="21.75" hidden="1" customHeight="1" outlineLevel="1" x14ac:dyDescent="0.25">
      <c r="A92" s="131"/>
      <c r="B92" s="134"/>
      <c r="C92" s="137"/>
      <c r="D92" s="150"/>
      <c r="E92" s="137"/>
      <c r="F92" s="12" t="s">
        <v>16</v>
      </c>
      <c r="G92" s="22">
        <f t="shared" si="22"/>
        <v>0</v>
      </c>
      <c r="H92" s="22">
        <v>0</v>
      </c>
      <c r="I92" s="22">
        <v>0</v>
      </c>
      <c r="J92" s="47">
        <v>0</v>
      </c>
      <c r="K92" s="22">
        <v>0</v>
      </c>
      <c r="L92" s="22">
        <v>0</v>
      </c>
      <c r="M92" s="22">
        <v>0</v>
      </c>
      <c r="N92" s="50"/>
    </row>
    <row r="93" spans="1:15" ht="21.75" hidden="1" customHeight="1" outlineLevel="1" x14ac:dyDescent="0.25">
      <c r="A93" s="132"/>
      <c r="B93" s="135"/>
      <c r="C93" s="137"/>
      <c r="D93" s="151"/>
      <c r="E93" s="138"/>
      <c r="F93" s="12" t="s">
        <v>17</v>
      </c>
      <c r="G93" s="22">
        <f t="shared" si="22"/>
        <v>0</v>
      </c>
      <c r="H93" s="22">
        <v>0</v>
      </c>
      <c r="I93" s="22">
        <v>0</v>
      </c>
      <c r="J93" s="47">
        <v>0</v>
      </c>
      <c r="K93" s="22">
        <v>0</v>
      </c>
      <c r="L93" s="22">
        <v>0</v>
      </c>
      <c r="M93" s="22">
        <v>0</v>
      </c>
      <c r="N93" s="50"/>
    </row>
    <row r="94" spans="1:15" ht="21.75" hidden="1" customHeight="1" outlineLevel="1" x14ac:dyDescent="0.25">
      <c r="A94" s="130" t="s">
        <v>42</v>
      </c>
      <c r="B94" s="133" t="s">
        <v>43</v>
      </c>
      <c r="C94" s="136" t="s">
        <v>11</v>
      </c>
      <c r="D94" s="149" t="s">
        <v>26</v>
      </c>
      <c r="E94" s="136" t="s">
        <v>127</v>
      </c>
      <c r="F94" s="12" t="s">
        <v>14</v>
      </c>
      <c r="G94" s="22">
        <f t="shared" si="22"/>
        <v>0</v>
      </c>
      <c r="H94" s="22">
        <f t="shared" ref="H94:M94" si="27">H95+H96+H97</f>
        <v>0</v>
      </c>
      <c r="I94" s="22">
        <f t="shared" si="27"/>
        <v>0</v>
      </c>
      <c r="J94" s="22">
        <f t="shared" si="27"/>
        <v>0</v>
      </c>
      <c r="K94" s="22">
        <f t="shared" si="27"/>
        <v>0</v>
      </c>
      <c r="L94" s="22">
        <f>L95+L96+L97</f>
        <v>0</v>
      </c>
      <c r="M94" s="22">
        <f t="shared" si="27"/>
        <v>0</v>
      </c>
      <c r="N94" s="188"/>
    </row>
    <row r="95" spans="1:15" ht="21.75" hidden="1" customHeight="1" outlineLevel="1" x14ac:dyDescent="0.25">
      <c r="A95" s="131"/>
      <c r="B95" s="134"/>
      <c r="C95" s="137"/>
      <c r="D95" s="150"/>
      <c r="E95" s="137"/>
      <c r="F95" s="12" t="s">
        <v>116</v>
      </c>
      <c r="G95" s="22">
        <f t="shared" si="22"/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188"/>
    </row>
    <row r="96" spans="1:15" ht="21.75" hidden="1" customHeight="1" outlineLevel="1" x14ac:dyDescent="0.25">
      <c r="A96" s="131"/>
      <c r="B96" s="134"/>
      <c r="C96" s="137"/>
      <c r="D96" s="150"/>
      <c r="E96" s="137"/>
      <c r="F96" s="12" t="s">
        <v>16</v>
      </c>
      <c r="G96" s="22">
        <f t="shared" si="22"/>
        <v>0</v>
      </c>
      <c r="H96" s="22"/>
      <c r="I96" s="22"/>
      <c r="J96" s="22"/>
      <c r="K96" s="22"/>
      <c r="L96" s="22"/>
      <c r="M96" s="22"/>
      <c r="N96" s="188"/>
      <c r="O96" s="9"/>
    </row>
    <row r="97" spans="1:16" ht="21.75" hidden="1" customHeight="1" outlineLevel="1" x14ac:dyDescent="0.25">
      <c r="A97" s="132"/>
      <c r="B97" s="135"/>
      <c r="C97" s="137"/>
      <c r="D97" s="151"/>
      <c r="E97" s="138"/>
      <c r="F97" s="12" t="s">
        <v>17</v>
      </c>
      <c r="G97" s="22">
        <f t="shared" si="22"/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189"/>
    </row>
    <row r="98" spans="1:16" ht="21.75" customHeight="1" collapsed="1" x14ac:dyDescent="0.25">
      <c r="A98" s="171"/>
      <c r="B98" s="174" t="s">
        <v>128</v>
      </c>
      <c r="C98" s="177" t="s">
        <v>11</v>
      </c>
      <c r="D98" s="180" t="s">
        <v>45</v>
      </c>
      <c r="E98" s="177" t="s">
        <v>127</v>
      </c>
      <c r="F98" s="37" t="s">
        <v>14</v>
      </c>
      <c r="G98" s="38">
        <f t="shared" si="22"/>
        <v>138020772.70492893</v>
      </c>
      <c r="H98" s="38">
        <f>H99+H100+H101</f>
        <v>25773721.562075999</v>
      </c>
      <c r="I98" s="38">
        <f>I99+I100+I101</f>
        <v>26601355.626811996</v>
      </c>
      <c r="J98" s="38">
        <f>J99+J100+J101</f>
        <v>27439667.707598962</v>
      </c>
      <c r="K98" s="38">
        <f t="shared" ref="K98:M98" si="28">K99+K100+K101</f>
        <v>28533974.415902924</v>
      </c>
      <c r="L98" s="38">
        <f>L99+L100+L101</f>
        <v>29672053.392539039</v>
      </c>
      <c r="M98" s="38">
        <f t="shared" si="28"/>
        <v>0</v>
      </c>
      <c r="N98" s="99"/>
    </row>
    <row r="99" spans="1:16" ht="21.75" customHeight="1" x14ac:dyDescent="0.25">
      <c r="A99" s="172"/>
      <c r="B99" s="175"/>
      <c r="C99" s="178"/>
      <c r="D99" s="181"/>
      <c r="E99" s="178"/>
      <c r="F99" s="37" t="s">
        <v>116</v>
      </c>
      <c r="G99" s="38">
        <f t="shared" si="22"/>
        <v>138020772.70492893</v>
      </c>
      <c r="H99" s="38">
        <f t="shared" ref="H99:M101" si="29">H103+H119+H107+H111+H115+H123</f>
        <v>25773721.562075999</v>
      </c>
      <c r="I99" s="38">
        <f t="shared" si="29"/>
        <v>26601355.626811996</v>
      </c>
      <c r="J99" s="38">
        <f t="shared" si="29"/>
        <v>27439667.707598962</v>
      </c>
      <c r="K99" s="38">
        <f t="shared" si="29"/>
        <v>28533974.415902924</v>
      </c>
      <c r="L99" s="38">
        <f t="shared" si="29"/>
        <v>29672053.392539039</v>
      </c>
      <c r="M99" s="38">
        <f t="shared" si="29"/>
        <v>0</v>
      </c>
      <c r="N99" s="100"/>
    </row>
    <row r="100" spans="1:16" ht="21.75" customHeight="1" x14ac:dyDescent="0.25">
      <c r="A100" s="172"/>
      <c r="B100" s="175"/>
      <c r="C100" s="178"/>
      <c r="D100" s="181"/>
      <c r="E100" s="178"/>
      <c r="F100" s="37" t="s">
        <v>16</v>
      </c>
      <c r="G100" s="38">
        <f t="shared" si="22"/>
        <v>0</v>
      </c>
      <c r="H100" s="38">
        <f t="shared" si="29"/>
        <v>0</v>
      </c>
      <c r="I100" s="38">
        <f t="shared" si="29"/>
        <v>0</v>
      </c>
      <c r="J100" s="38">
        <f t="shared" si="29"/>
        <v>0</v>
      </c>
      <c r="K100" s="38">
        <f t="shared" si="29"/>
        <v>0</v>
      </c>
      <c r="L100" s="38">
        <f t="shared" si="29"/>
        <v>0</v>
      </c>
      <c r="M100" s="38">
        <f t="shared" si="29"/>
        <v>0</v>
      </c>
      <c r="N100" s="100"/>
    </row>
    <row r="101" spans="1:16" ht="21.75" customHeight="1" x14ac:dyDescent="0.25">
      <c r="A101" s="173"/>
      <c r="B101" s="176"/>
      <c r="C101" s="179"/>
      <c r="D101" s="182"/>
      <c r="E101" s="179"/>
      <c r="F101" s="37" t="s">
        <v>17</v>
      </c>
      <c r="G101" s="38">
        <f t="shared" si="22"/>
        <v>0</v>
      </c>
      <c r="H101" s="38">
        <f t="shared" si="29"/>
        <v>0</v>
      </c>
      <c r="I101" s="38">
        <f t="shared" si="29"/>
        <v>0</v>
      </c>
      <c r="J101" s="38">
        <f t="shared" si="29"/>
        <v>0</v>
      </c>
      <c r="K101" s="38">
        <f t="shared" si="29"/>
        <v>0</v>
      </c>
      <c r="L101" s="38">
        <f t="shared" si="29"/>
        <v>0</v>
      </c>
      <c r="M101" s="38">
        <f t="shared" si="29"/>
        <v>0</v>
      </c>
      <c r="N101" s="101"/>
    </row>
    <row r="102" spans="1:16" ht="45" customHeight="1" x14ac:dyDescent="0.25">
      <c r="A102" s="130" t="s">
        <v>18</v>
      </c>
      <c r="B102" s="133" t="s">
        <v>46</v>
      </c>
      <c r="C102" s="136" t="s">
        <v>11</v>
      </c>
      <c r="D102" s="149" t="s">
        <v>39</v>
      </c>
      <c r="E102" s="136" t="s">
        <v>127</v>
      </c>
      <c r="F102" s="12" t="s">
        <v>14</v>
      </c>
      <c r="G102" s="22">
        <f t="shared" si="22"/>
        <v>113519830.21211109</v>
      </c>
      <c r="H102" s="22">
        <f t="shared" ref="H102:M102" si="30">H103+H104+H105</f>
        <v>21190103.972075999</v>
      </c>
      <c r="I102" s="22">
        <f t="shared" si="30"/>
        <v>21881655.334411997</v>
      </c>
      <c r="J102" s="47">
        <f t="shared" si="30"/>
        <v>22567936.604825437</v>
      </c>
      <c r="K102" s="22">
        <f t="shared" si="30"/>
        <v>23470654.069018457</v>
      </c>
      <c r="L102" s="22">
        <f>L103+L104+L105</f>
        <v>24409480.231779195</v>
      </c>
      <c r="M102" s="22">
        <f t="shared" si="30"/>
        <v>0</v>
      </c>
      <c r="N102" s="96" t="s">
        <v>147</v>
      </c>
    </row>
    <row r="103" spans="1:16" ht="45" customHeight="1" x14ac:dyDescent="0.25">
      <c r="A103" s="131"/>
      <c r="B103" s="134"/>
      <c r="C103" s="137"/>
      <c r="D103" s="150"/>
      <c r="E103" s="137"/>
      <c r="F103" s="12" t="s">
        <v>116</v>
      </c>
      <c r="G103" s="22">
        <f t="shared" si="22"/>
        <v>113519830.21211109</v>
      </c>
      <c r="H103" s="22">
        <f>'[1]мест.бюджет 2024'!$BM$19</f>
        <v>21190103.972075999</v>
      </c>
      <c r="I103" s="22">
        <f>'[1]мест.бюджет 2025'!$BM$19</f>
        <v>21881655.334411997</v>
      </c>
      <c r="J103" s="47">
        <f>'[1]мест.бюджет 2026'!$BM$19</f>
        <v>22567936.604825437</v>
      </c>
      <c r="K103" s="22">
        <f>J103*1.04</f>
        <v>23470654.069018457</v>
      </c>
      <c r="L103" s="22">
        <f>K103*1.04</f>
        <v>24409480.231779195</v>
      </c>
      <c r="M103" s="22"/>
      <c r="N103" s="97"/>
      <c r="O103" s="10"/>
      <c r="P103" s="7"/>
    </row>
    <row r="104" spans="1:16" ht="45" customHeight="1" x14ac:dyDescent="0.25">
      <c r="A104" s="131"/>
      <c r="B104" s="134"/>
      <c r="C104" s="137"/>
      <c r="D104" s="150"/>
      <c r="E104" s="137"/>
      <c r="F104" s="12" t="s">
        <v>16</v>
      </c>
      <c r="G104" s="22">
        <f t="shared" si="22"/>
        <v>0</v>
      </c>
      <c r="H104" s="22"/>
      <c r="I104" s="22"/>
      <c r="J104" s="47"/>
      <c r="K104" s="22"/>
      <c r="L104" s="22"/>
      <c r="M104" s="22"/>
      <c r="N104" s="97"/>
    </row>
    <row r="105" spans="1:16" ht="45" customHeight="1" x14ac:dyDescent="0.25">
      <c r="A105" s="132"/>
      <c r="B105" s="135"/>
      <c r="C105" s="137"/>
      <c r="D105" s="151"/>
      <c r="E105" s="138"/>
      <c r="F105" s="12" t="s">
        <v>17</v>
      </c>
      <c r="G105" s="22">
        <f t="shared" si="22"/>
        <v>0</v>
      </c>
      <c r="H105" s="22"/>
      <c r="I105" s="22"/>
      <c r="J105" s="47"/>
      <c r="K105" s="22"/>
      <c r="L105" s="22"/>
      <c r="M105" s="22"/>
      <c r="N105" s="97"/>
    </row>
    <row r="106" spans="1:16" ht="21.75" customHeight="1" outlineLevel="1" x14ac:dyDescent="0.25">
      <c r="A106" s="130" t="s">
        <v>24</v>
      </c>
      <c r="B106" s="133" t="s">
        <v>94</v>
      </c>
      <c r="C106" s="136" t="s">
        <v>11</v>
      </c>
      <c r="D106" s="149" t="s">
        <v>39</v>
      </c>
      <c r="E106" s="136" t="s">
        <v>127</v>
      </c>
      <c r="F106" s="12" t="s">
        <v>14</v>
      </c>
      <c r="G106" s="22">
        <f t="shared" si="22"/>
        <v>0</v>
      </c>
      <c r="H106" s="22">
        <f t="shared" ref="H106:M106" si="31">H107+H108+H109</f>
        <v>0</v>
      </c>
      <c r="I106" s="22">
        <f t="shared" si="31"/>
        <v>0</v>
      </c>
      <c r="J106" s="22">
        <f t="shared" si="31"/>
        <v>0</v>
      </c>
      <c r="K106" s="22">
        <f t="shared" si="31"/>
        <v>0</v>
      </c>
      <c r="L106" s="22">
        <f t="shared" si="31"/>
        <v>0</v>
      </c>
      <c r="M106" s="22">
        <f t="shared" si="31"/>
        <v>0</v>
      </c>
      <c r="N106" s="90" t="s">
        <v>145</v>
      </c>
    </row>
    <row r="107" spans="1:16" ht="21.75" customHeight="1" outlineLevel="1" x14ac:dyDescent="0.25">
      <c r="A107" s="131"/>
      <c r="B107" s="134"/>
      <c r="C107" s="137"/>
      <c r="D107" s="150"/>
      <c r="E107" s="137"/>
      <c r="F107" s="12" t="s">
        <v>116</v>
      </c>
      <c r="G107" s="22">
        <f t="shared" si="22"/>
        <v>0</v>
      </c>
      <c r="H107" s="22"/>
      <c r="I107" s="22"/>
      <c r="J107" s="22"/>
      <c r="K107" s="22"/>
      <c r="L107" s="22"/>
      <c r="M107" s="22"/>
      <c r="N107" s="90"/>
    </row>
    <row r="108" spans="1:16" ht="21.75" customHeight="1" outlineLevel="1" x14ac:dyDescent="0.25">
      <c r="A108" s="131"/>
      <c r="B108" s="134"/>
      <c r="C108" s="137"/>
      <c r="D108" s="150"/>
      <c r="E108" s="137"/>
      <c r="F108" s="12" t="s">
        <v>16</v>
      </c>
      <c r="G108" s="22">
        <f t="shared" si="22"/>
        <v>0</v>
      </c>
      <c r="H108" s="22"/>
      <c r="I108" s="22"/>
      <c r="J108" s="22"/>
      <c r="K108" s="22"/>
      <c r="L108" s="22"/>
      <c r="M108" s="22"/>
      <c r="N108" s="90"/>
    </row>
    <row r="109" spans="1:16" ht="21.75" customHeight="1" outlineLevel="1" x14ac:dyDescent="0.25">
      <c r="A109" s="132"/>
      <c r="B109" s="135"/>
      <c r="C109" s="137"/>
      <c r="D109" s="151"/>
      <c r="E109" s="138"/>
      <c r="F109" s="12" t="s">
        <v>17</v>
      </c>
      <c r="G109" s="22">
        <f t="shared" si="22"/>
        <v>0</v>
      </c>
      <c r="H109" s="22"/>
      <c r="I109" s="22"/>
      <c r="J109" s="22"/>
      <c r="K109" s="22"/>
      <c r="L109" s="22"/>
      <c r="M109" s="22"/>
      <c r="N109" s="90"/>
    </row>
    <row r="110" spans="1:16" ht="21.75" customHeight="1" outlineLevel="1" x14ac:dyDescent="0.25">
      <c r="A110" s="130" t="s">
        <v>40</v>
      </c>
      <c r="B110" s="133" t="s">
        <v>95</v>
      </c>
      <c r="C110" s="136" t="s">
        <v>11</v>
      </c>
      <c r="D110" s="149" t="s">
        <v>39</v>
      </c>
      <c r="E110" s="136" t="s">
        <v>127</v>
      </c>
      <c r="F110" s="12" t="s">
        <v>14</v>
      </c>
      <c r="G110" s="22">
        <f t="shared" si="22"/>
        <v>0</v>
      </c>
      <c r="H110" s="22">
        <f t="shared" ref="H110:M110" si="32">H111+H112+H113</f>
        <v>0</v>
      </c>
      <c r="I110" s="22">
        <f t="shared" si="32"/>
        <v>0</v>
      </c>
      <c r="J110" s="22">
        <f t="shared" si="32"/>
        <v>0</v>
      </c>
      <c r="K110" s="22">
        <f t="shared" si="32"/>
        <v>0</v>
      </c>
      <c r="L110" s="22">
        <f t="shared" si="32"/>
        <v>0</v>
      </c>
      <c r="M110" s="22">
        <f t="shared" si="32"/>
        <v>0</v>
      </c>
      <c r="N110" s="90" t="s">
        <v>146</v>
      </c>
    </row>
    <row r="111" spans="1:16" ht="21.75" customHeight="1" outlineLevel="1" x14ac:dyDescent="0.25">
      <c r="A111" s="131"/>
      <c r="B111" s="134"/>
      <c r="C111" s="137"/>
      <c r="D111" s="150"/>
      <c r="E111" s="137"/>
      <c r="F111" s="12" t="s">
        <v>116</v>
      </c>
      <c r="G111" s="22">
        <f t="shared" si="22"/>
        <v>0</v>
      </c>
      <c r="H111" s="22"/>
      <c r="I111" s="22"/>
      <c r="J111" s="22"/>
      <c r="K111" s="22"/>
      <c r="L111" s="22"/>
      <c r="M111" s="22"/>
      <c r="N111" s="90"/>
    </row>
    <row r="112" spans="1:16" ht="21.75" customHeight="1" outlineLevel="1" x14ac:dyDescent="0.25">
      <c r="A112" s="131"/>
      <c r="B112" s="134"/>
      <c r="C112" s="137"/>
      <c r="D112" s="150"/>
      <c r="E112" s="137"/>
      <c r="F112" s="12" t="s">
        <v>16</v>
      </c>
      <c r="G112" s="22">
        <f t="shared" si="22"/>
        <v>0</v>
      </c>
      <c r="H112" s="22"/>
      <c r="I112" s="22"/>
      <c r="J112" s="22"/>
      <c r="K112" s="22"/>
      <c r="L112" s="22"/>
      <c r="M112" s="22"/>
      <c r="N112" s="90"/>
    </row>
    <row r="113" spans="1:14" ht="21.75" customHeight="1" outlineLevel="1" x14ac:dyDescent="0.25">
      <c r="A113" s="132"/>
      <c r="B113" s="135"/>
      <c r="C113" s="137"/>
      <c r="D113" s="151"/>
      <c r="E113" s="138"/>
      <c r="F113" s="12" t="s">
        <v>17</v>
      </c>
      <c r="G113" s="22">
        <f t="shared" si="22"/>
        <v>0</v>
      </c>
      <c r="H113" s="22"/>
      <c r="I113" s="22"/>
      <c r="J113" s="22"/>
      <c r="K113" s="22"/>
      <c r="L113" s="22"/>
      <c r="M113" s="22"/>
      <c r="N113" s="90"/>
    </row>
    <row r="114" spans="1:14" ht="21.75" customHeight="1" x14ac:dyDescent="0.25">
      <c r="A114" s="130" t="s">
        <v>97</v>
      </c>
      <c r="B114" s="185" t="s">
        <v>132</v>
      </c>
      <c r="C114" s="136" t="s">
        <v>11</v>
      </c>
      <c r="D114" s="149" t="s">
        <v>47</v>
      </c>
      <c r="E114" s="136" t="s">
        <v>127</v>
      </c>
      <c r="F114" s="12" t="s">
        <v>14</v>
      </c>
      <c r="G114" s="22">
        <f t="shared" si="22"/>
        <v>24099942.492817834</v>
      </c>
      <c r="H114" s="22">
        <f t="shared" ref="H114:M114" si="33">H115+H116+H117</f>
        <v>4501617.59</v>
      </c>
      <c r="I114" s="22">
        <f t="shared" si="33"/>
        <v>4646700.2923999997</v>
      </c>
      <c r="J114" s="47">
        <f t="shared" si="33"/>
        <v>4789731.1027735248</v>
      </c>
      <c r="K114" s="22">
        <f t="shared" si="33"/>
        <v>4981320.3468844658</v>
      </c>
      <c r="L114" s="22">
        <f t="shared" si="33"/>
        <v>5180573.1607598448</v>
      </c>
      <c r="M114" s="22">
        <f t="shared" si="33"/>
        <v>0</v>
      </c>
      <c r="N114" s="63" t="s">
        <v>144</v>
      </c>
    </row>
    <row r="115" spans="1:14" ht="21.75" customHeight="1" x14ac:dyDescent="0.25">
      <c r="A115" s="131"/>
      <c r="B115" s="186"/>
      <c r="C115" s="137"/>
      <c r="D115" s="150"/>
      <c r="E115" s="137"/>
      <c r="F115" s="12" t="s">
        <v>116</v>
      </c>
      <c r="G115" s="22">
        <f t="shared" si="22"/>
        <v>24099942.492817834</v>
      </c>
      <c r="H115" s="22">
        <f>'[1]мест.бюджет 2024'!$BN$19+'[1]Иные цели 2024'!$D$17</f>
        <v>4501617.59</v>
      </c>
      <c r="I115" s="22">
        <f>'[1]мест.бюджет 2025'!$BN$19+'[1]Иные цели 2025'!$D$17</f>
        <v>4646700.2923999997</v>
      </c>
      <c r="J115" s="47">
        <f>'[1]мест.бюджет 2026'!$BN$19+'[1]Иные цели 2026'!$D$17</f>
        <v>4789731.1027735248</v>
      </c>
      <c r="K115" s="22">
        <f>J115*1.04</f>
        <v>4981320.3468844658</v>
      </c>
      <c r="L115" s="22">
        <f>K115*1.04</f>
        <v>5180573.1607598448</v>
      </c>
      <c r="M115" s="22"/>
      <c r="N115" s="63"/>
    </row>
    <row r="116" spans="1:14" ht="21.75" customHeight="1" x14ac:dyDescent="0.25">
      <c r="A116" s="131"/>
      <c r="B116" s="186"/>
      <c r="C116" s="137"/>
      <c r="D116" s="150"/>
      <c r="E116" s="137"/>
      <c r="F116" s="12" t="s">
        <v>16</v>
      </c>
      <c r="G116" s="22">
        <f t="shared" si="22"/>
        <v>0</v>
      </c>
      <c r="H116" s="22"/>
      <c r="I116" s="22"/>
      <c r="J116" s="47"/>
      <c r="K116" s="22"/>
      <c r="L116" s="22"/>
      <c r="M116" s="22"/>
      <c r="N116" s="63"/>
    </row>
    <row r="117" spans="1:14" ht="21.75" customHeight="1" x14ac:dyDescent="0.25">
      <c r="A117" s="132"/>
      <c r="B117" s="187"/>
      <c r="C117" s="137"/>
      <c r="D117" s="151"/>
      <c r="E117" s="138"/>
      <c r="F117" s="12" t="s">
        <v>17</v>
      </c>
      <c r="G117" s="22">
        <f t="shared" si="22"/>
        <v>0</v>
      </c>
      <c r="H117" s="22"/>
      <c r="I117" s="22"/>
      <c r="J117" s="47"/>
      <c r="K117" s="22"/>
      <c r="L117" s="22"/>
      <c r="M117" s="22"/>
      <c r="N117" s="63"/>
    </row>
    <row r="118" spans="1:14" ht="21.75" customHeight="1" x14ac:dyDescent="0.25">
      <c r="A118" s="130" t="s">
        <v>112</v>
      </c>
      <c r="B118" s="185" t="s">
        <v>21</v>
      </c>
      <c r="C118" s="136" t="s">
        <v>11</v>
      </c>
      <c r="D118" s="149" t="s">
        <v>39</v>
      </c>
      <c r="E118" s="136" t="s">
        <v>127</v>
      </c>
      <c r="F118" s="12" t="s">
        <v>14</v>
      </c>
      <c r="G118" s="22">
        <f t="shared" si="22"/>
        <v>401000</v>
      </c>
      <c r="H118" s="22">
        <f t="shared" ref="H118:M118" si="34">H119+H120+H121</f>
        <v>82000</v>
      </c>
      <c r="I118" s="22">
        <f t="shared" si="34"/>
        <v>73000</v>
      </c>
      <c r="J118" s="47">
        <f t="shared" si="34"/>
        <v>82000</v>
      </c>
      <c r="K118" s="22">
        <f t="shared" si="34"/>
        <v>82000</v>
      </c>
      <c r="L118" s="22">
        <f>L119+L120+L121</f>
        <v>82000</v>
      </c>
      <c r="M118" s="22">
        <f t="shared" si="34"/>
        <v>0</v>
      </c>
      <c r="N118" s="62" t="s">
        <v>138</v>
      </c>
    </row>
    <row r="119" spans="1:14" ht="21.75" customHeight="1" x14ac:dyDescent="0.25">
      <c r="A119" s="131"/>
      <c r="B119" s="186"/>
      <c r="C119" s="137"/>
      <c r="D119" s="150"/>
      <c r="E119" s="137"/>
      <c r="F119" s="12" t="s">
        <v>116</v>
      </c>
      <c r="G119" s="22">
        <f t="shared" si="22"/>
        <v>401000</v>
      </c>
      <c r="H119" s="22">
        <f>'[1]Иные цели 2024'!$I$17</f>
        <v>82000</v>
      </c>
      <c r="I119" s="22">
        <f>'[1]Иные цели 2025'!$I$17</f>
        <v>73000</v>
      </c>
      <c r="J119" s="47">
        <f>'[1]Иные цели 2026'!$I$17</f>
        <v>82000</v>
      </c>
      <c r="K119" s="22">
        <f>J119</f>
        <v>82000</v>
      </c>
      <c r="L119" s="22">
        <f>K119</f>
        <v>82000</v>
      </c>
      <c r="M119" s="22"/>
      <c r="N119" s="63"/>
    </row>
    <row r="120" spans="1:14" ht="21.75" customHeight="1" x14ac:dyDescent="0.25">
      <c r="A120" s="131"/>
      <c r="B120" s="186"/>
      <c r="C120" s="137"/>
      <c r="D120" s="150"/>
      <c r="E120" s="137"/>
      <c r="F120" s="12" t="s">
        <v>16</v>
      </c>
      <c r="G120" s="22">
        <f t="shared" si="22"/>
        <v>0</v>
      </c>
      <c r="H120" s="22"/>
      <c r="I120" s="22"/>
      <c r="J120" s="47"/>
      <c r="K120" s="22"/>
      <c r="L120" s="22"/>
      <c r="M120" s="22"/>
      <c r="N120" s="63"/>
    </row>
    <row r="121" spans="1:14" ht="21.75" customHeight="1" x14ac:dyDescent="0.25">
      <c r="A121" s="132"/>
      <c r="B121" s="187"/>
      <c r="C121" s="137"/>
      <c r="D121" s="151"/>
      <c r="E121" s="138"/>
      <c r="F121" s="12" t="s">
        <v>17</v>
      </c>
      <c r="G121" s="22">
        <f t="shared" si="22"/>
        <v>0</v>
      </c>
      <c r="H121" s="22"/>
      <c r="I121" s="22"/>
      <c r="J121" s="47"/>
      <c r="K121" s="22"/>
      <c r="L121" s="22"/>
      <c r="M121" s="22"/>
      <c r="N121" s="64"/>
    </row>
    <row r="122" spans="1:14" ht="21.75" customHeight="1" x14ac:dyDescent="0.25">
      <c r="A122" s="130" t="s">
        <v>123</v>
      </c>
      <c r="B122" s="185" t="s">
        <v>22</v>
      </c>
      <c r="C122" s="136" t="s">
        <v>11</v>
      </c>
      <c r="D122" s="149" t="s">
        <v>125</v>
      </c>
      <c r="E122" s="136" t="s">
        <v>127</v>
      </c>
      <c r="F122" s="12" t="s">
        <v>14</v>
      </c>
      <c r="G122" s="22">
        <f t="shared" si="22"/>
        <v>0</v>
      </c>
      <c r="H122" s="22">
        <f t="shared" ref="H122:M122" si="35">H123+H124+H125</f>
        <v>0</v>
      </c>
      <c r="I122" s="22">
        <f t="shared" si="35"/>
        <v>0</v>
      </c>
      <c r="J122" s="47">
        <f t="shared" si="35"/>
        <v>0</v>
      </c>
      <c r="K122" s="22">
        <f t="shared" si="35"/>
        <v>0</v>
      </c>
      <c r="L122" s="22">
        <f>L123+L124+L125</f>
        <v>0</v>
      </c>
      <c r="M122" s="22">
        <f t="shared" si="35"/>
        <v>0</v>
      </c>
      <c r="N122" s="62" t="s">
        <v>138</v>
      </c>
    </row>
    <row r="123" spans="1:14" ht="21.75" customHeight="1" x14ac:dyDescent="0.25">
      <c r="A123" s="131"/>
      <c r="B123" s="186"/>
      <c r="C123" s="137"/>
      <c r="D123" s="150"/>
      <c r="E123" s="137"/>
      <c r="F123" s="12" t="s">
        <v>116</v>
      </c>
      <c r="G123" s="22">
        <f t="shared" si="22"/>
        <v>0</v>
      </c>
      <c r="H123" s="22"/>
      <c r="I123" s="22"/>
      <c r="J123" s="47"/>
      <c r="K123" s="22"/>
      <c r="L123" s="22"/>
      <c r="M123" s="22"/>
      <c r="N123" s="63"/>
    </row>
    <row r="124" spans="1:14" ht="21.75" customHeight="1" x14ac:dyDescent="0.25">
      <c r="A124" s="131"/>
      <c r="B124" s="186"/>
      <c r="C124" s="137"/>
      <c r="D124" s="150"/>
      <c r="E124" s="137"/>
      <c r="F124" s="12" t="s">
        <v>16</v>
      </c>
      <c r="G124" s="22">
        <f t="shared" si="22"/>
        <v>0</v>
      </c>
      <c r="H124" s="22"/>
      <c r="I124" s="22"/>
      <c r="J124" s="47"/>
      <c r="K124" s="22"/>
      <c r="L124" s="22"/>
      <c r="M124" s="22"/>
      <c r="N124" s="63"/>
    </row>
    <row r="125" spans="1:14" ht="21.75" customHeight="1" x14ac:dyDescent="0.25">
      <c r="A125" s="132"/>
      <c r="B125" s="187"/>
      <c r="C125" s="137"/>
      <c r="D125" s="151"/>
      <c r="E125" s="138"/>
      <c r="F125" s="12" t="s">
        <v>17</v>
      </c>
      <c r="G125" s="22">
        <f t="shared" si="22"/>
        <v>0</v>
      </c>
      <c r="H125" s="22"/>
      <c r="I125" s="22"/>
      <c r="J125" s="47"/>
      <c r="K125" s="22"/>
      <c r="L125" s="22"/>
      <c r="M125" s="22"/>
      <c r="N125" s="64"/>
    </row>
    <row r="126" spans="1:14" ht="21.75" customHeight="1" x14ac:dyDescent="0.25">
      <c r="A126" s="171"/>
      <c r="B126" s="174" t="s">
        <v>49</v>
      </c>
      <c r="C126" s="177" t="s">
        <v>11</v>
      </c>
      <c r="D126" s="180" t="s">
        <v>47</v>
      </c>
      <c r="E126" s="177" t="s">
        <v>127</v>
      </c>
      <c r="F126" s="37" t="s">
        <v>14</v>
      </c>
      <c r="G126" s="38">
        <f t="shared" si="22"/>
        <v>42460732.287233718</v>
      </c>
      <c r="H126" s="38">
        <f>H127+H128+H129</f>
        <v>7939039.3432254884</v>
      </c>
      <c r="I126" s="38">
        <f>I127+I128+I129</f>
        <v>8204750.1969545074</v>
      </c>
      <c r="J126" s="38">
        <f>J127+J128+J129</f>
        <v>8481089.4848326892</v>
      </c>
      <c r="K126" s="38">
        <f t="shared" ref="K126:M126" si="36">K127+K128+K129</f>
        <v>8768482.3442259971</v>
      </c>
      <c r="L126" s="38">
        <f>L127+L128+L129</f>
        <v>9067370.9179950375</v>
      </c>
      <c r="M126" s="38">
        <f t="shared" si="36"/>
        <v>0</v>
      </c>
      <c r="N126" s="183"/>
    </row>
    <row r="127" spans="1:14" ht="21.75" customHeight="1" x14ac:dyDescent="0.25">
      <c r="A127" s="172"/>
      <c r="B127" s="175"/>
      <c r="C127" s="178"/>
      <c r="D127" s="181"/>
      <c r="E127" s="178"/>
      <c r="F127" s="37" t="s">
        <v>116</v>
      </c>
      <c r="G127" s="38">
        <f t="shared" si="22"/>
        <v>42460732.287233718</v>
      </c>
      <c r="H127" s="38">
        <f t="shared" ref="H127:I129" si="37">+H131+H135+H139+H143+H147+H151</f>
        <v>7939039.3432254884</v>
      </c>
      <c r="I127" s="38">
        <f t="shared" si="37"/>
        <v>8204750.1969545074</v>
      </c>
      <c r="J127" s="38">
        <f>+J131+J135+J139+J143+J147+J151+J155</f>
        <v>8481089.4848326892</v>
      </c>
      <c r="K127" s="38">
        <f>+K131+K135+K139+K143+K147+K151+K155</f>
        <v>8768482.3442259971</v>
      </c>
      <c r="L127" s="38">
        <f>+L131+L135+L139+L143+L147+L151+L155</f>
        <v>9067370.9179950375</v>
      </c>
      <c r="M127" s="38">
        <f>+M131+M135+M139+M143+M147+M151+M155</f>
        <v>0</v>
      </c>
      <c r="N127" s="184"/>
    </row>
    <row r="128" spans="1:14" ht="21.75" customHeight="1" x14ac:dyDescent="0.25">
      <c r="A128" s="172"/>
      <c r="B128" s="175"/>
      <c r="C128" s="178"/>
      <c r="D128" s="181"/>
      <c r="E128" s="178"/>
      <c r="F128" s="37" t="s">
        <v>16</v>
      </c>
      <c r="G128" s="38">
        <f t="shared" si="22"/>
        <v>0</v>
      </c>
      <c r="H128" s="38">
        <f t="shared" si="37"/>
        <v>0</v>
      </c>
      <c r="I128" s="38">
        <f t="shared" si="37"/>
        <v>0</v>
      </c>
      <c r="J128" s="38">
        <f t="shared" ref="J128:M129" si="38">+J132+J136+J140+J144+J148+J152+J156</f>
        <v>0</v>
      </c>
      <c r="K128" s="38">
        <f t="shared" si="38"/>
        <v>0</v>
      </c>
      <c r="L128" s="38">
        <f t="shared" si="38"/>
        <v>0</v>
      </c>
      <c r="M128" s="38">
        <f t="shared" si="38"/>
        <v>0</v>
      </c>
      <c r="N128" s="184"/>
    </row>
    <row r="129" spans="1:15" ht="21.75" customHeight="1" x14ac:dyDescent="0.25">
      <c r="A129" s="173"/>
      <c r="B129" s="176"/>
      <c r="C129" s="179"/>
      <c r="D129" s="182"/>
      <c r="E129" s="179"/>
      <c r="F129" s="37" t="s">
        <v>17</v>
      </c>
      <c r="G129" s="38">
        <f t="shared" si="22"/>
        <v>0</v>
      </c>
      <c r="H129" s="38">
        <f t="shared" si="37"/>
        <v>0</v>
      </c>
      <c r="I129" s="38">
        <f t="shared" si="37"/>
        <v>0</v>
      </c>
      <c r="J129" s="38">
        <f t="shared" si="38"/>
        <v>0</v>
      </c>
      <c r="K129" s="38">
        <f t="shared" si="38"/>
        <v>0</v>
      </c>
      <c r="L129" s="38">
        <f t="shared" si="38"/>
        <v>0</v>
      </c>
      <c r="M129" s="38">
        <f t="shared" si="38"/>
        <v>0</v>
      </c>
      <c r="N129" s="184"/>
    </row>
    <row r="130" spans="1:15" ht="21.75" customHeight="1" x14ac:dyDescent="0.25">
      <c r="A130" s="130" t="s">
        <v>66</v>
      </c>
      <c r="B130" s="133" t="s">
        <v>53</v>
      </c>
      <c r="C130" s="136" t="s">
        <v>11</v>
      </c>
      <c r="D130" s="143" t="s">
        <v>54</v>
      </c>
      <c r="E130" s="136" t="s">
        <v>127</v>
      </c>
      <c r="F130" s="12" t="s">
        <v>14</v>
      </c>
      <c r="G130" s="22">
        <f t="shared" si="22"/>
        <v>2012400</v>
      </c>
      <c r="H130" s="22">
        <f t="shared" ref="H130:M130" si="39">H131+H132+H133</f>
        <v>402480</v>
      </c>
      <c r="I130" s="22">
        <f t="shared" si="39"/>
        <v>402480</v>
      </c>
      <c r="J130" s="22">
        <f t="shared" si="39"/>
        <v>402480</v>
      </c>
      <c r="K130" s="22">
        <f t="shared" si="39"/>
        <v>402480</v>
      </c>
      <c r="L130" s="22">
        <f>L131+L132+L133</f>
        <v>402480</v>
      </c>
      <c r="M130" s="22">
        <f t="shared" si="39"/>
        <v>0</v>
      </c>
      <c r="N130" s="62" t="s">
        <v>55</v>
      </c>
    </row>
    <row r="131" spans="1:15" ht="21.75" customHeight="1" x14ac:dyDescent="0.25">
      <c r="A131" s="131"/>
      <c r="B131" s="134"/>
      <c r="C131" s="137"/>
      <c r="D131" s="144"/>
      <c r="E131" s="137"/>
      <c r="F131" s="12" t="s">
        <v>116</v>
      </c>
      <c r="G131" s="22">
        <f t="shared" si="22"/>
        <v>2012400</v>
      </c>
      <c r="H131" s="22">
        <f>'[1]Иные цели 2024'!$E$17</f>
        <v>402480</v>
      </c>
      <c r="I131" s="22">
        <f>'[1]Иные цели 2025'!$E$17</f>
        <v>402480</v>
      </c>
      <c r="J131" s="22">
        <f>'[1]Иные цели 2026'!$E$17</f>
        <v>402480</v>
      </c>
      <c r="K131" s="22">
        <f>J131</f>
        <v>402480</v>
      </c>
      <c r="L131" s="22">
        <f>K131</f>
        <v>402480</v>
      </c>
      <c r="M131" s="22"/>
      <c r="N131" s="63"/>
    </row>
    <row r="132" spans="1:15" ht="21.75" customHeight="1" x14ac:dyDescent="0.25">
      <c r="A132" s="131"/>
      <c r="B132" s="134"/>
      <c r="C132" s="137"/>
      <c r="D132" s="144"/>
      <c r="E132" s="137"/>
      <c r="F132" s="12" t="s">
        <v>16</v>
      </c>
      <c r="G132" s="22">
        <f t="shared" si="22"/>
        <v>0</v>
      </c>
      <c r="H132" s="22"/>
      <c r="I132" s="22"/>
      <c r="J132" s="22"/>
      <c r="K132" s="22"/>
      <c r="L132" s="22"/>
      <c r="M132" s="22"/>
      <c r="N132" s="63"/>
    </row>
    <row r="133" spans="1:15" ht="21.75" customHeight="1" x14ac:dyDescent="0.25">
      <c r="A133" s="132"/>
      <c r="B133" s="135"/>
      <c r="C133" s="137"/>
      <c r="D133" s="145"/>
      <c r="E133" s="138"/>
      <c r="F133" s="12" t="s">
        <v>17</v>
      </c>
      <c r="G133" s="22">
        <f t="shared" si="22"/>
        <v>0</v>
      </c>
      <c r="H133" s="22"/>
      <c r="I133" s="22"/>
      <c r="J133" s="22"/>
      <c r="K133" s="22"/>
      <c r="L133" s="22"/>
      <c r="M133" s="22"/>
      <c r="N133" s="64"/>
    </row>
    <row r="134" spans="1:15" ht="21.75" customHeight="1" x14ac:dyDescent="0.25">
      <c r="A134" s="130" t="s">
        <v>68</v>
      </c>
      <c r="B134" s="133" t="s">
        <v>56</v>
      </c>
      <c r="C134" s="136" t="s">
        <v>11</v>
      </c>
      <c r="D134" s="149" t="s">
        <v>125</v>
      </c>
      <c r="E134" s="136" t="s">
        <v>127</v>
      </c>
      <c r="F134" s="12" t="s">
        <v>14</v>
      </c>
      <c r="G134" s="22">
        <f t="shared" si="22"/>
        <v>4468940</v>
      </c>
      <c r="H134" s="22">
        <f t="shared" ref="H134:M134" si="40">H135+H136+H137</f>
        <v>893788</v>
      </c>
      <c r="I134" s="22">
        <f t="shared" si="40"/>
        <v>893788</v>
      </c>
      <c r="J134" s="22">
        <f t="shared" si="40"/>
        <v>893788</v>
      </c>
      <c r="K134" s="22">
        <f t="shared" si="40"/>
        <v>893788</v>
      </c>
      <c r="L134" s="22">
        <f>L135+L136+L137</f>
        <v>893788</v>
      </c>
      <c r="M134" s="22">
        <f t="shared" si="40"/>
        <v>0</v>
      </c>
      <c r="N134" s="62" t="s">
        <v>57</v>
      </c>
    </row>
    <row r="135" spans="1:15" ht="21.75" customHeight="1" x14ac:dyDescent="0.25">
      <c r="A135" s="131"/>
      <c r="B135" s="134"/>
      <c r="C135" s="137"/>
      <c r="D135" s="150"/>
      <c r="E135" s="137"/>
      <c r="F135" s="12" t="s">
        <v>116</v>
      </c>
      <c r="G135" s="22">
        <f t="shared" si="22"/>
        <v>4468940</v>
      </c>
      <c r="H135" s="22">
        <f>'[1]Иные цели 2024'!$AB$17</f>
        <v>893788</v>
      </c>
      <c r="I135" s="22">
        <f>'[1]Иные цели 2025'!$AB$17</f>
        <v>893788</v>
      </c>
      <c r="J135" s="22">
        <f>'[1]Иные цели 2026'!$AB$17</f>
        <v>893788</v>
      </c>
      <c r="K135" s="22">
        <f>J135</f>
        <v>893788</v>
      </c>
      <c r="L135" s="22">
        <f>K135</f>
        <v>893788</v>
      </c>
      <c r="M135" s="22"/>
      <c r="N135" s="63"/>
      <c r="O135" s="11"/>
    </row>
    <row r="136" spans="1:15" ht="21.75" customHeight="1" x14ac:dyDescent="0.25">
      <c r="A136" s="131"/>
      <c r="B136" s="134"/>
      <c r="C136" s="137"/>
      <c r="D136" s="150"/>
      <c r="E136" s="137"/>
      <c r="F136" s="12" t="s">
        <v>16</v>
      </c>
      <c r="G136" s="22">
        <f t="shared" si="22"/>
        <v>0</v>
      </c>
      <c r="H136" s="22"/>
      <c r="I136" s="22"/>
      <c r="J136" s="22"/>
      <c r="K136" s="22"/>
      <c r="L136" s="22"/>
      <c r="M136" s="22"/>
      <c r="N136" s="63"/>
    </row>
    <row r="137" spans="1:15" ht="21.75" customHeight="1" x14ac:dyDescent="0.25">
      <c r="A137" s="132"/>
      <c r="B137" s="135"/>
      <c r="C137" s="137"/>
      <c r="D137" s="151"/>
      <c r="E137" s="138"/>
      <c r="F137" s="12" t="s">
        <v>17</v>
      </c>
      <c r="G137" s="22">
        <f t="shared" si="22"/>
        <v>0</v>
      </c>
      <c r="H137" s="22"/>
      <c r="I137" s="22"/>
      <c r="J137" s="22"/>
      <c r="K137" s="22"/>
      <c r="L137" s="22"/>
      <c r="M137" s="22"/>
      <c r="N137" s="64"/>
    </row>
    <row r="138" spans="1:15" ht="21.75" customHeight="1" x14ac:dyDescent="0.25">
      <c r="A138" s="130" t="s">
        <v>69</v>
      </c>
      <c r="B138" s="133" t="s">
        <v>58</v>
      </c>
      <c r="C138" s="136" t="s">
        <v>11</v>
      </c>
      <c r="D138" s="149" t="s">
        <v>125</v>
      </c>
      <c r="E138" s="136" t="s">
        <v>127</v>
      </c>
      <c r="F138" s="12" t="s">
        <v>14</v>
      </c>
      <c r="G138" s="22">
        <f t="shared" si="22"/>
        <v>0</v>
      </c>
      <c r="H138" s="22">
        <f t="shared" ref="H138:M138" si="41">H139+H140+H141</f>
        <v>0</v>
      </c>
      <c r="I138" s="22">
        <f t="shared" si="41"/>
        <v>0</v>
      </c>
      <c r="J138" s="22">
        <f t="shared" si="41"/>
        <v>0</v>
      </c>
      <c r="K138" s="22">
        <f t="shared" si="41"/>
        <v>0</v>
      </c>
      <c r="L138" s="22">
        <f>L139+L140+L141</f>
        <v>0</v>
      </c>
      <c r="M138" s="22">
        <f t="shared" si="41"/>
        <v>0</v>
      </c>
      <c r="N138" s="62" t="s">
        <v>174</v>
      </c>
    </row>
    <row r="139" spans="1:15" ht="21.75" customHeight="1" x14ac:dyDescent="0.25">
      <c r="A139" s="131"/>
      <c r="B139" s="134"/>
      <c r="C139" s="137"/>
      <c r="D139" s="150"/>
      <c r="E139" s="137"/>
      <c r="F139" s="12" t="s">
        <v>116</v>
      </c>
      <c r="G139" s="22">
        <f t="shared" si="22"/>
        <v>0</v>
      </c>
      <c r="H139" s="22"/>
      <c r="I139" s="22"/>
      <c r="J139" s="22"/>
      <c r="K139" s="22"/>
      <c r="L139" s="22"/>
      <c r="M139" s="22"/>
      <c r="N139" s="63"/>
      <c r="O139" s="11"/>
    </row>
    <row r="140" spans="1:15" ht="21.75" customHeight="1" x14ac:dyDescent="0.25">
      <c r="A140" s="131"/>
      <c r="B140" s="134"/>
      <c r="C140" s="137"/>
      <c r="D140" s="150"/>
      <c r="E140" s="137"/>
      <c r="F140" s="12" t="s">
        <v>16</v>
      </c>
      <c r="G140" s="22">
        <f t="shared" ref="G140:G203" si="42">H140+I140+J140+K140+M140+L140</f>
        <v>0</v>
      </c>
      <c r="H140" s="22"/>
      <c r="I140" s="22"/>
      <c r="J140" s="22"/>
      <c r="K140" s="22"/>
      <c r="L140" s="22"/>
      <c r="M140" s="22"/>
      <c r="N140" s="63"/>
    </row>
    <row r="141" spans="1:15" ht="21.75" customHeight="1" x14ac:dyDescent="0.25">
      <c r="A141" s="132"/>
      <c r="B141" s="135"/>
      <c r="C141" s="137"/>
      <c r="D141" s="151"/>
      <c r="E141" s="138"/>
      <c r="F141" s="12" t="s">
        <v>17</v>
      </c>
      <c r="G141" s="22">
        <f t="shared" si="42"/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64"/>
    </row>
    <row r="142" spans="1:15" ht="21.75" customHeight="1" x14ac:dyDescent="0.25">
      <c r="A142" s="130" t="s">
        <v>104</v>
      </c>
      <c r="B142" s="133" t="s">
        <v>60</v>
      </c>
      <c r="C142" s="136" t="s">
        <v>11</v>
      </c>
      <c r="D142" s="149" t="s">
        <v>39</v>
      </c>
      <c r="E142" s="136" t="s">
        <v>127</v>
      </c>
      <c r="F142" s="12" t="s">
        <v>14</v>
      </c>
      <c r="G142" s="22">
        <f t="shared" si="42"/>
        <v>99839.294872493861</v>
      </c>
      <c r="H142" s="22">
        <f t="shared" ref="H142:M142" si="43">H143+H144+H145</f>
        <v>18433.040825488402</v>
      </c>
      <c r="I142" s="22">
        <f t="shared" si="43"/>
        <v>19170.362458507938</v>
      </c>
      <c r="J142" s="22">
        <f t="shared" si="43"/>
        <v>19937.17695684826</v>
      </c>
      <c r="K142" s="22">
        <f t="shared" si="43"/>
        <v>20734.66403512219</v>
      </c>
      <c r="L142" s="22">
        <f>L143+L144+L145</f>
        <v>21564.050596527079</v>
      </c>
      <c r="M142" s="22">
        <f t="shared" si="43"/>
        <v>0</v>
      </c>
      <c r="N142" s="62" t="s">
        <v>61</v>
      </c>
    </row>
    <row r="143" spans="1:15" ht="21.75" customHeight="1" x14ac:dyDescent="0.25">
      <c r="A143" s="131"/>
      <c r="B143" s="134"/>
      <c r="C143" s="137"/>
      <c r="D143" s="150"/>
      <c r="E143" s="137"/>
      <c r="F143" s="12" t="s">
        <v>116</v>
      </c>
      <c r="G143" s="22">
        <f t="shared" si="42"/>
        <v>99839.294872493861</v>
      </c>
      <c r="H143" s="22">
        <f>'[1]Иные цели 2024'!$AC$17</f>
        <v>18433.040825488402</v>
      </c>
      <c r="I143" s="22">
        <f>'[1]Иные цели 2025'!$AC$17</f>
        <v>19170.362458507938</v>
      </c>
      <c r="J143" s="47">
        <f>'[1]Иные цели 2026'!$AC$17</f>
        <v>19937.17695684826</v>
      </c>
      <c r="K143" s="47">
        <f>J143*1.04</f>
        <v>20734.66403512219</v>
      </c>
      <c r="L143" s="47">
        <f>K143*1.04</f>
        <v>21564.050596527079</v>
      </c>
      <c r="M143" s="47"/>
      <c r="N143" s="63"/>
    </row>
    <row r="144" spans="1:15" ht="21.75" customHeight="1" x14ac:dyDescent="0.25">
      <c r="A144" s="131"/>
      <c r="B144" s="134"/>
      <c r="C144" s="137"/>
      <c r="D144" s="150"/>
      <c r="E144" s="137"/>
      <c r="F144" s="12" t="s">
        <v>16</v>
      </c>
      <c r="G144" s="22">
        <f t="shared" si="42"/>
        <v>0</v>
      </c>
      <c r="H144" s="22"/>
      <c r="I144" s="22"/>
      <c r="J144" s="47"/>
      <c r="K144" s="47"/>
      <c r="L144" s="47"/>
      <c r="M144" s="47"/>
      <c r="N144" s="63"/>
    </row>
    <row r="145" spans="1:14" ht="21.75" customHeight="1" x14ac:dyDescent="0.25">
      <c r="A145" s="132"/>
      <c r="B145" s="135"/>
      <c r="C145" s="137"/>
      <c r="D145" s="151"/>
      <c r="E145" s="138"/>
      <c r="F145" s="12" t="s">
        <v>17</v>
      </c>
      <c r="G145" s="22">
        <f t="shared" si="42"/>
        <v>0</v>
      </c>
      <c r="H145" s="22"/>
      <c r="I145" s="22"/>
      <c r="J145" s="47"/>
      <c r="K145" s="47"/>
      <c r="L145" s="47"/>
      <c r="M145" s="47"/>
      <c r="N145" s="64"/>
    </row>
    <row r="146" spans="1:14" ht="21.75" customHeight="1" x14ac:dyDescent="0.25">
      <c r="A146" s="130" t="s">
        <v>72</v>
      </c>
      <c r="B146" s="133" t="s">
        <v>62</v>
      </c>
      <c r="C146" s="136" t="s">
        <v>11</v>
      </c>
      <c r="D146" s="149" t="s">
        <v>39</v>
      </c>
      <c r="E146" s="136" t="s">
        <v>127</v>
      </c>
      <c r="F146" s="12" t="s">
        <v>14</v>
      </c>
      <c r="G146" s="22">
        <f t="shared" si="42"/>
        <v>20333140.290045444</v>
      </c>
      <c r="H146" s="22">
        <f t="shared" ref="H146:M146" si="44">H147+H148+H149</f>
        <v>3754049</v>
      </c>
      <c r="I146" s="22">
        <f t="shared" si="44"/>
        <v>3904210.9600000004</v>
      </c>
      <c r="J146" s="22">
        <f t="shared" si="44"/>
        <v>4060379.3984000003</v>
      </c>
      <c r="K146" s="22">
        <f t="shared" si="44"/>
        <v>4222794.5743360007</v>
      </c>
      <c r="L146" s="22">
        <f>L147+L148+L149</f>
        <v>4391706.3573094411</v>
      </c>
      <c r="M146" s="22">
        <f t="shared" si="44"/>
        <v>0</v>
      </c>
      <c r="N146" s="62" t="s">
        <v>63</v>
      </c>
    </row>
    <row r="147" spans="1:14" ht="21.75" customHeight="1" x14ac:dyDescent="0.25">
      <c r="A147" s="131"/>
      <c r="B147" s="134"/>
      <c r="C147" s="137"/>
      <c r="D147" s="150"/>
      <c r="E147" s="137"/>
      <c r="F147" s="12" t="s">
        <v>116</v>
      </c>
      <c r="G147" s="22">
        <f t="shared" si="42"/>
        <v>20333140.290045444</v>
      </c>
      <c r="H147" s="22">
        <f>'[1]Иные цели 2024'!$AF$17</f>
        <v>3754049</v>
      </c>
      <c r="I147" s="22">
        <f>'[1]Иные цели 2025'!$AF$17</f>
        <v>3904210.9600000004</v>
      </c>
      <c r="J147" s="22">
        <f>'[1]Иные цели 2026'!$AF$17</f>
        <v>4060379.3984000003</v>
      </c>
      <c r="K147" s="22">
        <f>J147*1.04</f>
        <v>4222794.5743360007</v>
      </c>
      <c r="L147" s="22">
        <f>K147*1.04</f>
        <v>4391706.3573094411</v>
      </c>
      <c r="M147" s="22"/>
      <c r="N147" s="63"/>
    </row>
    <row r="148" spans="1:14" ht="21.75" customHeight="1" x14ac:dyDescent="0.25">
      <c r="A148" s="131"/>
      <c r="B148" s="134"/>
      <c r="C148" s="137"/>
      <c r="D148" s="150"/>
      <c r="E148" s="137"/>
      <c r="F148" s="12" t="s">
        <v>16</v>
      </c>
      <c r="G148" s="22">
        <f t="shared" si="42"/>
        <v>0</v>
      </c>
      <c r="H148" s="22"/>
      <c r="I148" s="22"/>
      <c r="J148" s="22"/>
      <c r="K148" s="22"/>
      <c r="L148" s="22"/>
      <c r="M148" s="22"/>
      <c r="N148" s="63"/>
    </row>
    <row r="149" spans="1:14" ht="21.75" customHeight="1" x14ac:dyDescent="0.25">
      <c r="A149" s="132"/>
      <c r="B149" s="135"/>
      <c r="C149" s="137"/>
      <c r="D149" s="151"/>
      <c r="E149" s="138"/>
      <c r="F149" s="12" t="s">
        <v>17</v>
      </c>
      <c r="G149" s="22">
        <f t="shared" si="42"/>
        <v>0</v>
      </c>
      <c r="H149" s="22"/>
      <c r="I149" s="22"/>
      <c r="J149" s="22"/>
      <c r="K149" s="22"/>
      <c r="L149" s="22"/>
      <c r="M149" s="22"/>
      <c r="N149" s="64"/>
    </row>
    <row r="150" spans="1:14" ht="21.75" customHeight="1" x14ac:dyDescent="0.25">
      <c r="A150" s="130" t="s">
        <v>105</v>
      </c>
      <c r="B150" s="133" t="s">
        <v>64</v>
      </c>
      <c r="C150" s="136" t="s">
        <v>11</v>
      </c>
      <c r="D150" s="149" t="s">
        <v>39</v>
      </c>
      <c r="E150" s="136" t="s">
        <v>127</v>
      </c>
      <c r="F150" s="12" t="s">
        <v>14</v>
      </c>
      <c r="G150" s="22">
        <f t="shared" si="42"/>
        <v>15546412.702315785</v>
      </c>
      <c r="H150" s="22">
        <f t="shared" ref="H150:M150" si="45">H151+H152+H153</f>
        <v>2870289.3024000004</v>
      </c>
      <c r="I150" s="22">
        <f t="shared" si="45"/>
        <v>2985100.8744959994</v>
      </c>
      <c r="J150" s="22">
        <f t="shared" si="45"/>
        <v>3104504.9094758406</v>
      </c>
      <c r="K150" s="22">
        <f t="shared" si="45"/>
        <v>3228685.1058548745</v>
      </c>
      <c r="L150" s="22">
        <f>L151+L152+L153</f>
        <v>3357832.5100890696</v>
      </c>
      <c r="M150" s="22">
        <f t="shared" si="45"/>
        <v>0</v>
      </c>
      <c r="N150" s="62" t="s">
        <v>65</v>
      </c>
    </row>
    <row r="151" spans="1:14" ht="21.75" customHeight="1" x14ac:dyDescent="0.25">
      <c r="A151" s="131"/>
      <c r="B151" s="134"/>
      <c r="C151" s="137"/>
      <c r="D151" s="150"/>
      <c r="E151" s="137"/>
      <c r="F151" s="12" t="s">
        <v>116</v>
      </c>
      <c r="G151" s="22">
        <f t="shared" si="42"/>
        <v>15546412.702315785</v>
      </c>
      <c r="H151" s="22">
        <f>'[1]Иные цели 2024'!$AG$17</f>
        <v>2870289.3024000004</v>
      </c>
      <c r="I151" s="22">
        <f>'[1]Иные цели 2025'!$AG$17</f>
        <v>2985100.8744959994</v>
      </c>
      <c r="J151" s="22">
        <f>'[1]Иные цели 2026'!$AG$17</f>
        <v>3104504.9094758406</v>
      </c>
      <c r="K151" s="22">
        <f>J151*1.04</f>
        <v>3228685.1058548745</v>
      </c>
      <c r="L151" s="22">
        <f>K151*1.04</f>
        <v>3357832.5100890696</v>
      </c>
      <c r="M151" s="22"/>
      <c r="N151" s="63"/>
    </row>
    <row r="152" spans="1:14" ht="21.75" customHeight="1" x14ac:dyDescent="0.25">
      <c r="A152" s="131"/>
      <c r="B152" s="134"/>
      <c r="C152" s="137"/>
      <c r="D152" s="150"/>
      <c r="E152" s="137"/>
      <c r="F152" s="12" t="s">
        <v>16</v>
      </c>
      <c r="G152" s="22">
        <f t="shared" si="42"/>
        <v>0</v>
      </c>
      <c r="H152" s="22"/>
      <c r="I152" s="22"/>
      <c r="J152" s="22"/>
      <c r="K152" s="22"/>
      <c r="L152" s="22"/>
      <c r="M152" s="22"/>
      <c r="N152" s="63"/>
    </row>
    <row r="153" spans="1:14" ht="21.75" customHeight="1" x14ac:dyDescent="0.25">
      <c r="A153" s="132"/>
      <c r="B153" s="135"/>
      <c r="C153" s="137"/>
      <c r="D153" s="151"/>
      <c r="E153" s="138"/>
      <c r="F153" s="12" t="s">
        <v>17</v>
      </c>
      <c r="G153" s="22">
        <f t="shared" si="42"/>
        <v>0</v>
      </c>
      <c r="H153" s="22"/>
      <c r="I153" s="22"/>
      <c r="J153" s="22"/>
      <c r="K153" s="22"/>
      <c r="L153" s="22"/>
      <c r="M153" s="22"/>
      <c r="N153" s="64"/>
    </row>
    <row r="154" spans="1:14" ht="21.75" customHeight="1" x14ac:dyDescent="0.25">
      <c r="A154" s="130" t="s">
        <v>75</v>
      </c>
      <c r="B154" s="165" t="s">
        <v>119</v>
      </c>
      <c r="C154" s="86" t="s">
        <v>11</v>
      </c>
      <c r="D154" s="160" t="s">
        <v>39</v>
      </c>
      <c r="E154" s="86" t="s">
        <v>127</v>
      </c>
      <c r="F154" s="48" t="s">
        <v>14</v>
      </c>
      <c r="G154" s="47">
        <f t="shared" si="42"/>
        <v>0</v>
      </c>
      <c r="H154" s="47">
        <f t="shared" ref="H154:M154" si="46">H155+H156+H157</f>
        <v>0</v>
      </c>
      <c r="I154" s="47">
        <f t="shared" si="46"/>
        <v>0</v>
      </c>
      <c r="J154" s="47">
        <f t="shared" si="46"/>
        <v>0</v>
      </c>
      <c r="K154" s="47">
        <f t="shared" si="46"/>
        <v>0</v>
      </c>
      <c r="L154" s="47">
        <f t="shared" si="46"/>
        <v>0</v>
      </c>
      <c r="M154" s="47">
        <f t="shared" si="46"/>
        <v>0</v>
      </c>
      <c r="N154" s="168" t="s">
        <v>120</v>
      </c>
    </row>
    <row r="155" spans="1:14" ht="21.75" customHeight="1" x14ac:dyDescent="0.25">
      <c r="A155" s="131"/>
      <c r="B155" s="166"/>
      <c r="C155" s="87"/>
      <c r="D155" s="161"/>
      <c r="E155" s="87"/>
      <c r="F155" s="12" t="s">
        <v>116</v>
      </c>
      <c r="G155" s="47">
        <f t="shared" si="42"/>
        <v>0</v>
      </c>
      <c r="H155" s="47"/>
      <c r="I155" s="47"/>
      <c r="J155" s="47"/>
      <c r="K155" s="47"/>
      <c r="L155" s="47"/>
      <c r="M155" s="47"/>
      <c r="N155" s="169"/>
    </row>
    <row r="156" spans="1:14" ht="21.75" customHeight="1" x14ac:dyDescent="0.25">
      <c r="A156" s="131"/>
      <c r="B156" s="166"/>
      <c r="C156" s="87"/>
      <c r="D156" s="161"/>
      <c r="E156" s="87"/>
      <c r="F156" s="48" t="s">
        <v>16</v>
      </c>
      <c r="G156" s="47">
        <f t="shared" si="42"/>
        <v>0</v>
      </c>
      <c r="H156" s="47"/>
      <c r="I156" s="47"/>
      <c r="J156" s="47"/>
      <c r="K156" s="47"/>
      <c r="L156" s="47"/>
      <c r="M156" s="47"/>
      <c r="N156" s="169"/>
    </row>
    <row r="157" spans="1:14" ht="21.75" customHeight="1" x14ac:dyDescent="0.25">
      <c r="A157" s="132"/>
      <c r="B157" s="167"/>
      <c r="C157" s="87"/>
      <c r="D157" s="162"/>
      <c r="E157" s="88"/>
      <c r="F157" s="48" t="s">
        <v>17</v>
      </c>
      <c r="G157" s="47">
        <f t="shared" si="42"/>
        <v>0</v>
      </c>
      <c r="H157" s="47"/>
      <c r="I157" s="47"/>
      <c r="J157" s="47"/>
      <c r="K157" s="47"/>
      <c r="L157" s="47"/>
      <c r="M157" s="47"/>
      <c r="N157" s="170"/>
    </row>
    <row r="158" spans="1:14" ht="22.5" customHeight="1" x14ac:dyDescent="0.25">
      <c r="A158" s="121"/>
      <c r="B158" s="124" t="s">
        <v>159</v>
      </c>
      <c r="C158" s="127" t="s">
        <v>11</v>
      </c>
      <c r="D158" s="158" t="s">
        <v>12</v>
      </c>
      <c r="E158" s="127" t="s">
        <v>127</v>
      </c>
      <c r="F158" s="34" t="s">
        <v>14</v>
      </c>
      <c r="G158" s="35">
        <f t="shared" si="42"/>
        <v>45999365</v>
      </c>
      <c r="H158" s="35">
        <f>H159+H160+H161</f>
        <v>17801873</v>
      </c>
      <c r="I158" s="35">
        <f>I159+I160+I161</f>
        <v>10071873</v>
      </c>
      <c r="J158" s="35">
        <f>J159+J160+J161</f>
        <v>6041873</v>
      </c>
      <c r="K158" s="35">
        <f t="shared" ref="K158:M158" si="47">K159+K160+K161</f>
        <v>6041873</v>
      </c>
      <c r="L158" s="35">
        <f>L159+L160+L161</f>
        <v>6041873</v>
      </c>
      <c r="M158" s="35">
        <f t="shared" si="47"/>
        <v>0</v>
      </c>
      <c r="N158" s="155"/>
    </row>
    <row r="159" spans="1:14" ht="22.5" customHeight="1" x14ac:dyDescent="0.25">
      <c r="A159" s="122"/>
      <c r="B159" s="125"/>
      <c r="C159" s="128"/>
      <c r="D159" s="163"/>
      <c r="E159" s="128"/>
      <c r="F159" s="34" t="s">
        <v>116</v>
      </c>
      <c r="G159" s="35">
        <f t="shared" si="42"/>
        <v>45999365</v>
      </c>
      <c r="H159" s="35">
        <f>H163+H191+H203+H207+H195+H199+H215+H219+H211+H171+H183+H175+H179+H187+H167</f>
        <v>17801873</v>
      </c>
      <c r="I159" s="35">
        <f t="shared" ref="I159:M161" si="48">I163+I191+I203+I207+I195+I199+I215+I219+I211+I171+I183+I175+I179+I187+I167</f>
        <v>10071873</v>
      </c>
      <c r="J159" s="35">
        <f t="shared" si="48"/>
        <v>6041873</v>
      </c>
      <c r="K159" s="35">
        <f t="shared" si="48"/>
        <v>6041873</v>
      </c>
      <c r="L159" s="35">
        <f t="shared" si="48"/>
        <v>6041873</v>
      </c>
      <c r="M159" s="35">
        <f t="shared" si="48"/>
        <v>0</v>
      </c>
      <c r="N159" s="156"/>
    </row>
    <row r="160" spans="1:14" ht="22.5" customHeight="1" x14ac:dyDescent="0.25">
      <c r="A160" s="122"/>
      <c r="B160" s="125"/>
      <c r="C160" s="128"/>
      <c r="D160" s="163"/>
      <c r="E160" s="128"/>
      <c r="F160" s="34" t="s">
        <v>16</v>
      </c>
      <c r="G160" s="35">
        <f t="shared" si="42"/>
        <v>0</v>
      </c>
      <c r="H160" s="35">
        <f t="shared" ref="H160:L161" si="49">H164+H192+H204+H208+H196+H200+H216+H220+H212+H172+H184+H176+H180+H188+H168</f>
        <v>0</v>
      </c>
      <c r="I160" s="35">
        <f t="shared" si="49"/>
        <v>0</v>
      </c>
      <c r="J160" s="35">
        <f t="shared" si="49"/>
        <v>0</v>
      </c>
      <c r="K160" s="35">
        <f t="shared" si="49"/>
        <v>0</v>
      </c>
      <c r="L160" s="35">
        <f t="shared" si="49"/>
        <v>0</v>
      </c>
      <c r="M160" s="35">
        <f t="shared" si="48"/>
        <v>0</v>
      </c>
      <c r="N160" s="156"/>
    </row>
    <row r="161" spans="1:26" ht="22.5" customHeight="1" x14ac:dyDescent="0.25">
      <c r="A161" s="123"/>
      <c r="B161" s="126"/>
      <c r="C161" s="129"/>
      <c r="D161" s="164"/>
      <c r="E161" s="129"/>
      <c r="F161" s="34" t="s">
        <v>17</v>
      </c>
      <c r="G161" s="35">
        <f t="shared" si="42"/>
        <v>0</v>
      </c>
      <c r="H161" s="35">
        <f t="shared" si="49"/>
        <v>0</v>
      </c>
      <c r="I161" s="35">
        <f t="shared" si="49"/>
        <v>0</v>
      </c>
      <c r="J161" s="35">
        <f t="shared" si="49"/>
        <v>0</v>
      </c>
      <c r="K161" s="35">
        <f t="shared" si="49"/>
        <v>0</v>
      </c>
      <c r="L161" s="35">
        <f t="shared" si="49"/>
        <v>0</v>
      </c>
      <c r="M161" s="35">
        <f t="shared" si="48"/>
        <v>0</v>
      </c>
      <c r="N161" s="157"/>
      <c r="Z161" s="3"/>
    </row>
    <row r="162" spans="1:26" ht="21.75" customHeight="1" x14ac:dyDescent="0.25">
      <c r="A162" s="130" t="s">
        <v>18</v>
      </c>
      <c r="B162" s="133" t="s">
        <v>67</v>
      </c>
      <c r="C162" s="136" t="s">
        <v>11</v>
      </c>
      <c r="D162" s="149" t="s">
        <v>39</v>
      </c>
      <c r="E162" s="136" t="s">
        <v>127</v>
      </c>
      <c r="F162" s="12" t="s">
        <v>14</v>
      </c>
      <c r="G162" s="22">
        <f t="shared" si="42"/>
        <v>17940000</v>
      </c>
      <c r="H162" s="22">
        <f t="shared" ref="H162:M162" si="50">H163+H164+H165</f>
        <v>2230000</v>
      </c>
      <c r="I162" s="22">
        <f t="shared" si="50"/>
        <v>6950000</v>
      </c>
      <c r="J162" s="47">
        <f t="shared" si="50"/>
        <v>2920000</v>
      </c>
      <c r="K162" s="22">
        <f t="shared" si="50"/>
        <v>2920000</v>
      </c>
      <c r="L162" s="22">
        <f>L163+L164+L165</f>
        <v>2920000</v>
      </c>
      <c r="M162" s="22">
        <f t="shared" si="50"/>
        <v>0</v>
      </c>
      <c r="N162" s="89" t="s">
        <v>148</v>
      </c>
    </row>
    <row r="163" spans="1:26" ht="21.75" customHeight="1" x14ac:dyDescent="0.25">
      <c r="A163" s="131"/>
      <c r="B163" s="134"/>
      <c r="C163" s="137"/>
      <c r="D163" s="150"/>
      <c r="E163" s="137"/>
      <c r="F163" s="12" t="s">
        <v>116</v>
      </c>
      <c r="G163" s="22">
        <f t="shared" si="42"/>
        <v>17940000</v>
      </c>
      <c r="H163" s="22">
        <f>'[1]Иные цели 2024'!$K$17+'[1]Иные цели 2024'!$L$17+'[1]Иные цели 2024'!$N$17+'[1]Иные цели 2024'!$O$17+'[1]Иные цели 2024'!$P$17+'[1]Иные цели 2024'!$AM$17</f>
        <v>2230000</v>
      </c>
      <c r="I163" s="22">
        <f>'[1]Иные цели 2025'!$K$17+'[1]Иные цели 2025'!$L$17+'[1]Иные цели 2025'!$O$17+'[1]Иные цели 2025'!$R$17+'[1]Иные цели 2025'!$S$17</f>
        <v>6950000</v>
      </c>
      <c r="J163" s="47">
        <f>'[1]Иные цели 2026'!$K$17+'[1]Иные цели 2026'!$L$17+'[1]Иные цели 2026'!$R$17</f>
        <v>2920000</v>
      </c>
      <c r="K163" s="22">
        <f>J163</f>
        <v>2920000</v>
      </c>
      <c r="L163" s="22">
        <f>K163</f>
        <v>2920000</v>
      </c>
      <c r="M163" s="22"/>
      <c r="N163" s="89"/>
      <c r="P163" s="3">
        <f>1759000+1400000+4507295+1195000</f>
        <v>8861295</v>
      </c>
      <c r="Q163" s="3">
        <f>P163-O163</f>
        <v>8861295</v>
      </c>
    </row>
    <row r="164" spans="1:26" ht="21.75" customHeight="1" x14ac:dyDescent="0.25">
      <c r="A164" s="131"/>
      <c r="B164" s="134"/>
      <c r="C164" s="137"/>
      <c r="D164" s="150"/>
      <c r="E164" s="137"/>
      <c r="F164" s="12" t="s">
        <v>16</v>
      </c>
      <c r="G164" s="22">
        <f t="shared" si="42"/>
        <v>0</v>
      </c>
      <c r="H164" s="22"/>
      <c r="I164" s="22"/>
      <c r="J164" s="47"/>
      <c r="K164" s="22"/>
      <c r="L164" s="22"/>
      <c r="M164" s="22"/>
      <c r="N164" s="89"/>
      <c r="Q164" s="3"/>
    </row>
    <row r="165" spans="1:26" ht="21.75" customHeight="1" x14ac:dyDescent="0.25">
      <c r="A165" s="132"/>
      <c r="B165" s="135"/>
      <c r="C165" s="138"/>
      <c r="D165" s="151"/>
      <c r="E165" s="138"/>
      <c r="F165" s="12" t="s">
        <v>17</v>
      </c>
      <c r="G165" s="22">
        <f t="shared" si="42"/>
        <v>0</v>
      </c>
      <c r="H165" s="22"/>
      <c r="I165" s="22"/>
      <c r="J165" s="47"/>
      <c r="K165" s="22"/>
      <c r="L165" s="22"/>
      <c r="M165" s="22"/>
      <c r="N165" s="89"/>
      <c r="O165" s="3"/>
    </row>
    <row r="166" spans="1:26" ht="21.75" customHeight="1" x14ac:dyDescent="0.25">
      <c r="A166" s="130" t="s">
        <v>24</v>
      </c>
      <c r="B166" s="133" t="s">
        <v>103</v>
      </c>
      <c r="C166" s="136" t="s">
        <v>11</v>
      </c>
      <c r="D166" s="149" t="s">
        <v>171</v>
      </c>
      <c r="E166" s="136" t="s">
        <v>127</v>
      </c>
      <c r="F166" s="12" t="s">
        <v>14</v>
      </c>
      <c r="G166" s="22">
        <f t="shared" si="42"/>
        <v>12000000</v>
      </c>
      <c r="H166" s="22">
        <f t="shared" ref="H166:K166" si="51">H167+H168+H169</f>
        <v>12000000</v>
      </c>
      <c r="I166" s="22">
        <f t="shared" si="51"/>
        <v>0</v>
      </c>
      <c r="J166" s="47">
        <f t="shared" si="51"/>
        <v>0</v>
      </c>
      <c r="K166" s="22">
        <f t="shared" si="51"/>
        <v>0</v>
      </c>
      <c r="L166" s="22">
        <f>L167+L168+L169</f>
        <v>0</v>
      </c>
      <c r="M166" s="22">
        <f t="shared" ref="M166" si="52">M167+M168+M169</f>
        <v>0</v>
      </c>
      <c r="N166" s="89"/>
    </row>
    <row r="167" spans="1:26" ht="21.75" customHeight="1" x14ac:dyDescent="0.25">
      <c r="A167" s="131"/>
      <c r="B167" s="134"/>
      <c r="C167" s="137"/>
      <c r="D167" s="150"/>
      <c r="E167" s="137"/>
      <c r="F167" s="12" t="s">
        <v>116</v>
      </c>
      <c r="G167" s="22">
        <f t="shared" si="42"/>
        <v>12000000</v>
      </c>
      <c r="H167" s="22">
        <f>'[1]Иные цели 2024'!$S$12+'[1]Иные цели 2024'!$S$16</f>
        <v>12000000</v>
      </c>
      <c r="I167" s="22"/>
      <c r="J167" s="47"/>
      <c r="K167" s="22"/>
      <c r="L167" s="22"/>
      <c r="M167" s="22"/>
      <c r="N167" s="89"/>
      <c r="P167" s="3">
        <f>1759000+1400000+4507295+1195000</f>
        <v>8861295</v>
      </c>
      <c r="Q167" s="3">
        <f>P167-O167</f>
        <v>8861295</v>
      </c>
    </row>
    <row r="168" spans="1:26" ht="21.75" customHeight="1" x14ac:dyDescent="0.25">
      <c r="A168" s="131"/>
      <c r="B168" s="134"/>
      <c r="C168" s="137"/>
      <c r="D168" s="150"/>
      <c r="E168" s="137"/>
      <c r="F168" s="12" t="s">
        <v>16</v>
      </c>
      <c r="G168" s="22">
        <f t="shared" si="42"/>
        <v>0</v>
      </c>
      <c r="H168" s="22"/>
      <c r="I168" s="22"/>
      <c r="J168" s="47"/>
      <c r="K168" s="22"/>
      <c r="L168" s="22"/>
      <c r="M168" s="22"/>
      <c r="N168" s="89"/>
      <c r="Q168" s="3"/>
    </row>
    <row r="169" spans="1:26" ht="21.75" customHeight="1" x14ac:dyDescent="0.25">
      <c r="A169" s="132"/>
      <c r="B169" s="135"/>
      <c r="C169" s="137"/>
      <c r="D169" s="151"/>
      <c r="E169" s="138"/>
      <c r="F169" s="12" t="s">
        <v>17</v>
      </c>
      <c r="G169" s="22">
        <f t="shared" si="42"/>
        <v>0</v>
      </c>
      <c r="H169" s="22"/>
      <c r="I169" s="22"/>
      <c r="J169" s="47"/>
      <c r="K169" s="22"/>
      <c r="L169" s="22"/>
      <c r="M169" s="22"/>
      <c r="N169" s="89"/>
      <c r="O169" s="3"/>
    </row>
    <row r="170" spans="1:26" ht="21.75" customHeight="1" x14ac:dyDescent="0.25">
      <c r="A170" s="86" t="s">
        <v>40</v>
      </c>
      <c r="B170" s="133" t="s">
        <v>133</v>
      </c>
      <c r="C170" s="136" t="s">
        <v>11</v>
      </c>
      <c r="D170" s="149" t="s">
        <v>39</v>
      </c>
      <c r="E170" s="136" t="s">
        <v>127</v>
      </c>
      <c r="F170" s="12" t="s">
        <v>14</v>
      </c>
      <c r="G170" s="22">
        <f t="shared" si="42"/>
        <v>0</v>
      </c>
      <c r="H170" s="22">
        <f t="shared" ref="H170:M170" si="53">H171+H172+H173</f>
        <v>0</v>
      </c>
      <c r="I170" s="22">
        <f t="shared" si="53"/>
        <v>0</v>
      </c>
      <c r="J170" s="47">
        <f t="shared" si="53"/>
        <v>0</v>
      </c>
      <c r="K170" s="22">
        <f t="shared" si="53"/>
        <v>0</v>
      </c>
      <c r="L170" s="22">
        <f>L171+L172+L173</f>
        <v>0</v>
      </c>
      <c r="M170" s="22">
        <f t="shared" si="53"/>
        <v>0</v>
      </c>
      <c r="N170" s="89"/>
    </row>
    <row r="171" spans="1:26" ht="21.75" customHeight="1" x14ac:dyDescent="0.25">
      <c r="A171" s="87"/>
      <c r="B171" s="134"/>
      <c r="C171" s="137"/>
      <c r="D171" s="150"/>
      <c r="E171" s="137"/>
      <c r="F171" s="12" t="s">
        <v>116</v>
      </c>
      <c r="G171" s="22">
        <f t="shared" si="42"/>
        <v>0</v>
      </c>
      <c r="H171" s="22"/>
      <c r="I171" s="22"/>
      <c r="J171" s="47"/>
      <c r="K171" s="22"/>
      <c r="L171" s="22"/>
      <c r="M171" s="22"/>
      <c r="N171" s="89"/>
      <c r="P171" s="3">
        <f>1759000+1400000+4507295+1195000</f>
        <v>8861295</v>
      </c>
      <c r="Q171" s="3">
        <f>P171-O171</f>
        <v>8861295</v>
      </c>
    </row>
    <row r="172" spans="1:26" ht="21.75" customHeight="1" x14ac:dyDescent="0.25">
      <c r="A172" s="87"/>
      <c r="B172" s="134"/>
      <c r="C172" s="137"/>
      <c r="D172" s="150"/>
      <c r="E172" s="137"/>
      <c r="F172" s="12" t="s">
        <v>16</v>
      </c>
      <c r="G172" s="22">
        <f t="shared" si="42"/>
        <v>0</v>
      </c>
      <c r="H172" s="22"/>
      <c r="I172" s="22"/>
      <c r="J172" s="47"/>
      <c r="K172" s="22"/>
      <c r="L172" s="22"/>
      <c r="M172" s="22"/>
      <c r="N172" s="89"/>
      <c r="Q172" s="3"/>
    </row>
    <row r="173" spans="1:26" ht="21.75" customHeight="1" x14ac:dyDescent="0.25">
      <c r="A173" s="88"/>
      <c r="B173" s="135"/>
      <c r="C173" s="137"/>
      <c r="D173" s="151"/>
      <c r="E173" s="138"/>
      <c r="F173" s="12" t="s">
        <v>17</v>
      </c>
      <c r="G173" s="22">
        <f t="shared" si="42"/>
        <v>0</v>
      </c>
      <c r="H173" s="22"/>
      <c r="I173" s="22"/>
      <c r="J173" s="47"/>
      <c r="K173" s="22"/>
      <c r="L173" s="22"/>
      <c r="M173" s="22"/>
      <c r="N173" s="89"/>
      <c r="O173" s="3"/>
    </row>
    <row r="174" spans="1:26" ht="21.75" customHeight="1" x14ac:dyDescent="0.25">
      <c r="A174" s="130" t="s">
        <v>44</v>
      </c>
      <c r="B174" s="133" t="s">
        <v>51</v>
      </c>
      <c r="C174" s="136" t="s">
        <v>11</v>
      </c>
      <c r="D174" s="149" t="s">
        <v>39</v>
      </c>
      <c r="E174" s="136" t="s">
        <v>127</v>
      </c>
      <c r="F174" s="12" t="s">
        <v>14</v>
      </c>
      <c r="G174" s="22">
        <f t="shared" si="42"/>
        <v>350000</v>
      </c>
      <c r="H174" s="22">
        <f t="shared" ref="H174:M174" si="54">H175+H176+H177</f>
        <v>350000</v>
      </c>
      <c r="I174" s="22">
        <f t="shared" si="54"/>
        <v>0</v>
      </c>
      <c r="J174" s="22">
        <f t="shared" si="54"/>
        <v>0</v>
      </c>
      <c r="K174" s="22">
        <f t="shared" si="54"/>
        <v>0</v>
      </c>
      <c r="L174" s="22">
        <f t="shared" si="54"/>
        <v>0</v>
      </c>
      <c r="M174" s="22">
        <f t="shared" si="54"/>
        <v>0</v>
      </c>
      <c r="N174" s="90" t="s">
        <v>149</v>
      </c>
    </row>
    <row r="175" spans="1:26" ht="21.75" customHeight="1" x14ac:dyDescent="0.25">
      <c r="A175" s="131"/>
      <c r="B175" s="134"/>
      <c r="C175" s="137"/>
      <c r="D175" s="150"/>
      <c r="E175" s="137"/>
      <c r="F175" s="12" t="s">
        <v>116</v>
      </c>
      <c r="G175" s="22">
        <f t="shared" si="42"/>
        <v>350000</v>
      </c>
      <c r="H175" s="22">
        <f>'[1]Иные цели 2024'!$S$9</f>
        <v>350000</v>
      </c>
      <c r="I175" s="22"/>
      <c r="J175" s="22"/>
      <c r="K175" s="22"/>
      <c r="L175" s="22"/>
      <c r="M175" s="22"/>
      <c r="N175" s="90"/>
    </row>
    <row r="176" spans="1:26" ht="21.75" customHeight="1" x14ac:dyDescent="0.25">
      <c r="A176" s="131"/>
      <c r="B176" s="134"/>
      <c r="C176" s="137"/>
      <c r="D176" s="150"/>
      <c r="E176" s="137"/>
      <c r="F176" s="12" t="s">
        <v>16</v>
      </c>
      <c r="G176" s="22">
        <f t="shared" si="42"/>
        <v>0</v>
      </c>
      <c r="H176" s="22"/>
      <c r="I176" s="22"/>
      <c r="J176" s="22"/>
      <c r="K176" s="22"/>
      <c r="L176" s="22"/>
      <c r="M176" s="22"/>
      <c r="N176" s="90"/>
    </row>
    <row r="177" spans="1:23" ht="21.75" customHeight="1" x14ac:dyDescent="0.25">
      <c r="A177" s="132"/>
      <c r="B177" s="135"/>
      <c r="C177" s="137"/>
      <c r="D177" s="151"/>
      <c r="E177" s="138"/>
      <c r="F177" s="12" t="s">
        <v>17</v>
      </c>
      <c r="G177" s="22">
        <f t="shared" si="42"/>
        <v>0</v>
      </c>
      <c r="H177" s="22"/>
      <c r="I177" s="22"/>
      <c r="J177" s="22"/>
      <c r="K177" s="22"/>
      <c r="L177" s="22"/>
      <c r="M177" s="22"/>
      <c r="N177" s="90"/>
    </row>
    <row r="178" spans="1:23" s="31" customFormat="1" ht="21.75" customHeight="1" x14ac:dyDescent="0.3">
      <c r="A178" s="130" t="s">
        <v>66</v>
      </c>
      <c r="B178" s="133" t="s">
        <v>52</v>
      </c>
      <c r="C178" s="136" t="s">
        <v>11</v>
      </c>
      <c r="D178" s="149" t="s">
        <v>39</v>
      </c>
      <c r="E178" s="136" t="s">
        <v>127</v>
      </c>
      <c r="F178" s="12" t="s">
        <v>14</v>
      </c>
      <c r="G178" s="22">
        <f t="shared" si="42"/>
        <v>0</v>
      </c>
      <c r="H178" s="22">
        <f t="shared" ref="H178:M178" si="55">H179+H180+H181</f>
        <v>0</v>
      </c>
      <c r="I178" s="22">
        <f t="shared" si="55"/>
        <v>0</v>
      </c>
      <c r="J178" s="22">
        <f t="shared" si="55"/>
        <v>0</v>
      </c>
      <c r="K178" s="22">
        <f t="shared" si="55"/>
        <v>0</v>
      </c>
      <c r="L178" s="22">
        <f t="shared" si="55"/>
        <v>0</v>
      </c>
      <c r="M178" s="22">
        <f t="shared" si="55"/>
        <v>0</v>
      </c>
      <c r="N178" s="90"/>
    </row>
    <row r="179" spans="1:23" s="31" customFormat="1" ht="21.75" customHeight="1" x14ac:dyDescent="0.3">
      <c r="A179" s="131"/>
      <c r="B179" s="134"/>
      <c r="C179" s="137"/>
      <c r="D179" s="150"/>
      <c r="E179" s="137"/>
      <c r="F179" s="12" t="s">
        <v>116</v>
      </c>
      <c r="G179" s="22">
        <f t="shared" si="42"/>
        <v>0</v>
      </c>
      <c r="H179" s="22"/>
      <c r="I179" s="22"/>
      <c r="J179" s="22"/>
      <c r="K179" s="22"/>
      <c r="L179" s="22"/>
      <c r="M179" s="22"/>
      <c r="N179" s="90"/>
      <c r="P179" s="32">
        <f>1759000+1400000+4507295+1195000</f>
        <v>8861295</v>
      </c>
      <c r="Q179" s="32">
        <f>P179-O179</f>
        <v>8861295</v>
      </c>
    </row>
    <row r="180" spans="1:23" s="31" customFormat="1" ht="21.75" customHeight="1" x14ac:dyDescent="0.3">
      <c r="A180" s="131"/>
      <c r="B180" s="134"/>
      <c r="C180" s="137"/>
      <c r="D180" s="150"/>
      <c r="E180" s="137"/>
      <c r="F180" s="12" t="s">
        <v>16</v>
      </c>
      <c r="G180" s="22">
        <f t="shared" si="42"/>
        <v>0</v>
      </c>
      <c r="H180" s="22"/>
      <c r="I180" s="22"/>
      <c r="J180" s="22"/>
      <c r="K180" s="22"/>
      <c r="L180" s="22"/>
      <c r="M180" s="22"/>
      <c r="N180" s="90"/>
      <c r="Q180" s="32"/>
    </row>
    <row r="181" spans="1:23" s="31" customFormat="1" ht="21.75" customHeight="1" x14ac:dyDescent="0.3">
      <c r="A181" s="132"/>
      <c r="B181" s="135"/>
      <c r="C181" s="138"/>
      <c r="D181" s="151"/>
      <c r="E181" s="138"/>
      <c r="F181" s="12" t="s">
        <v>17</v>
      </c>
      <c r="G181" s="22">
        <f t="shared" si="42"/>
        <v>0</v>
      </c>
      <c r="H181" s="22"/>
      <c r="I181" s="22"/>
      <c r="J181" s="22"/>
      <c r="K181" s="22"/>
      <c r="L181" s="22"/>
      <c r="M181" s="22"/>
      <c r="N181" s="90"/>
      <c r="O181" s="32"/>
    </row>
    <row r="182" spans="1:23" ht="21.75" customHeight="1" x14ac:dyDescent="0.25">
      <c r="A182" s="130" t="s">
        <v>68</v>
      </c>
      <c r="B182" s="133" t="s">
        <v>50</v>
      </c>
      <c r="C182" s="136" t="s">
        <v>11</v>
      </c>
      <c r="D182" s="149" t="s">
        <v>39</v>
      </c>
      <c r="E182" s="136" t="s">
        <v>127</v>
      </c>
      <c r="F182" s="12" t="s">
        <v>14</v>
      </c>
      <c r="G182" s="22">
        <f t="shared" si="42"/>
        <v>0</v>
      </c>
      <c r="H182" s="22">
        <f t="shared" ref="H182:M182" si="56">H183+H184+H185</f>
        <v>0</v>
      </c>
      <c r="I182" s="22">
        <f t="shared" si="56"/>
        <v>0</v>
      </c>
      <c r="J182" s="22">
        <f t="shared" si="56"/>
        <v>0</v>
      </c>
      <c r="K182" s="22">
        <f t="shared" si="56"/>
        <v>0</v>
      </c>
      <c r="L182" s="22">
        <f t="shared" si="56"/>
        <v>0</v>
      </c>
      <c r="M182" s="22">
        <f t="shared" si="56"/>
        <v>0</v>
      </c>
      <c r="N182" s="90"/>
    </row>
    <row r="183" spans="1:23" ht="21.75" customHeight="1" x14ac:dyDescent="0.25">
      <c r="A183" s="131"/>
      <c r="B183" s="134"/>
      <c r="C183" s="137"/>
      <c r="D183" s="150"/>
      <c r="E183" s="137"/>
      <c r="F183" s="12" t="s">
        <v>116</v>
      </c>
      <c r="G183" s="22">
        <f t="shared" si="42"/>
        <v>0</v>
      </c>
      <c r="H183" s="22"/>
      <c r="I183" s="22"/>
      <c r="J183" s="22"/>
      <c r="K183" s="22"/>
      <c r="L183" s="22"/>
      <c r="M183" s="22"/>
      <c r="N183" s="90"/>
    </row>
    <row r="184" spans="1:23" ht="21.75" customHeight="1" x14ac:dyDescent="0.25">
      <c r="A184" s="131"/>
      <c r="B184" s="134"/>
      <c r="C184" s="137"/>
      <c r="D184" s="150"/>
      <c r="E184" s="137"/>
      <c r="F184" s="12" t="s">
        <v>16</v>
      </c>
      <c r="G184" s="22">
        <f t="shared" si="42"/>
        <v>0</v>
      </c>
      <c r="H184" s="22"/>
      <c r="I184" s="22"/>
      <c r="J184" s="22"/>
      <c r="K184" s="22"/>
      <c r="L184" s="22"/>
      <c r="M184" s="22"/>
      <c r="N184" s="90"/>
    </row>
    <row r="185" spans="1:23" ht="21.75" customHeight="1" x14ac:dyDescent="0.25">
      <c r="A185" s="132"/>
      <c r="B185" s="135"/>
      <c r="C185" s="137"/>
      <c r="D185" s="151"/>
      <c r="E185" s="138"/>
      <c r="F185" s="12" t="s">
        <v>17</v>
      </c>
      <c r="G185" s="22">
        <f t="shared" si="42"/>
        <v>0</v>
      </c>
      <c r="H185" s="22"/>
      <c r="I185" s="22"/>
      <c r="J185" s="22"/>
      <c r="K185" s="22"/>
      <c r="L185" s="22"/>
      <c r="M185" s="22"/>
      <c r="N185" s="90"/>
    </row>
    <row r="186" spans="1:23" ht="21.75" customHeight="1" x14ac:dyDescent="0.25">
      <c r="A186" s="86" t="s">
        <v>69</v>
      </c>
      <c r="B186" s="133" t="s">
        <v>59</v>
      </c>
      <c r="C186" s="136" t="s">
        <v>11</v>
      </c>
      <c r="D186" s="160" t="s">
        <v>170</v>
      </c>
      <c r="E186" s="136" t="s">
        <v>127</v>
      </c>
      <c r="F186" s="12" t="s">
        <v>14</v>
      </c>
      <c r="G186" s="22">
        <f t="shared" si="42"/>
        <v>0</v>
      </c>
      <c r="H186" s="22">
        <v>0</v>
      </c>
      <c r="I186" s="22">
        <f>I187+I188+I189</f>
        <v>0</v>
      </c>
      <c r="J186" s="22">
        <f>J187+J188+J189</f>
        <v>0</v>
      </c>
      <c r="K186" s="22">
        <v>0</v>
      </c>
      <c r="L186" s="22">
        <f>L187+L188+L189</f>
        <v>0</v>
      </c>
      <c r="M186" s="22">
        <f>M187+M188+M189</f>
        <v>0</v>
      </c>
      <c r="N186" s="92" t="s">
        <v>169</v>
      </c>
    </row>
    <row r="187" spans="1:23" ht="21.75" customHeight="1" x14ac:dyDescent="0.25">
      <c r="A187" s="87"/>
      <c r="B187" s="134"/>
      <c r="C187" s="137"/>
      <c r="D187" s="161"/>
      <c r="E187" s="137"/>
      <c r="F187" s="12" t="s">
        <v>116</v>
      </c>
      <c r="G187" s="22">
        <f t="shared" si="42"/>
        <v>0</v>
      </c>
      <c r="H187" s="22"/>
      <c r="I187" s="22"/>
      <c r="J187" s="22"/>
      <c r="K187" s="22"/>
      <c r="L187" s="22"/>
      <c r="M187" s="22"/>
      <c r="N187" s="93"/>
    </row>
    <row r="188" spans="1:23" ht="21.75" customHeight="1" x14ac:dyDescent="0.25">
      <c r="A188" s="87"/>
      <c r="B188" s="134"/>
      <c r="C188" s="137"/>
      <c r="D188" s="161"/>
      <c r="E188" s="137"/>
      <c r="F188" s="12" t="s">
        <v>16</v>
      </c>
      <c r="G188" s="22">
        <f t="shared" si="42"/>
        <v>0</v>
      </c>
      <c r="H188" s="22"/>
      <c r="I188" s="22"/>
      <c r="J188" s="22"/>
      <c r="K188" s="22"/>
      <c r="L188" s="22"/>
      <c r="M188" s="22"/>
      <c r="N188" s="93"/>
    </row>
    <row r="189" spans="1:23" ht="21.75" customHeight="1" x14ac:dyDescent="0.25">
      <c r="A189" s="88"/>
      <c r="B189" s="135"/>
      <c r="C189" s="137"/>
      <c r="D189" s="162"/>
      <c r="E189" s="138"/>
      <c r="F189" s="12" t="s">
        <v>17</v>
      </c>
      <c r="G189" s="22">
        <f t="shared" si="42"/>
        <v>0</v>
      </c>
      <c r="H189" s="22"/>
      <c r="I189" s="22"/>
      <c r="J189" s="22"/>
      <c r="K189" s="22"/>
      <c r="L189" s="22"/>
      <c r="M189" s="22"/>
      <c r="N189" s="94"/>
    </row>
    <row r="190" spans="1:23" ht="21.75" customHeight="1" x14ac:dyDescent="0.25">
      <c r="A190" s="130" t="s">
        <v>104</v>
      </c>
      <c r="B190" s="133" t="s">
        <v>137</v>
      </c>
      <c r="C190" s="136" t="s">
        <v>11</v>
      </c>
      <c r="D190" s="149" t="s">
        <v>39</v>
      </c>
      <c r="E190" s="136" t="s">
        <v>127</v>
      </c>
      <c r="F190" s="12" t="s">
        <v>14</v>
      </c>
      <c r="G190" s="22">
        <f t="shared" si="42"/>
        <v>0</v>
      </c>
      <c r="H190" s="22">
        <f t="shared" ref="H190:M190" si="57">H191+H192+H193</f>
        <v>0</v>
      </c>
      <c r="I190" s="22">
        <f t="shared" si="57"/>
        <v>0</v>
      </c>
      <c r="J190" s="22">
        <f t="shared" si="57"/>
        <v>0</v>
      </c>
      <c r="K190" s="22">
        <f t="shared" si="57"/>
        <v>0</v>
      </c>
      <c r="L190" s="22">
        <f>L191+L192+L193</f>
        <v>0</v>
      </c>
      <c r="M190" s="22">
        <f t="shared" si="57"/>
        <v>0</v>
      </c>
      <c r="N190" s="90" t="s">
        <v>152</v>
      </c>
      <c r="O190" s="3"/>
      <c r="W190" s="3" t="e">
        <f>#REF!+#REF!+#REF!+#REF!</f>
        <v>#REF!</v>
      </c>
    </row>
    <row r="191" spans="1:23" ht="21.75" customHeight="1" x14ac:dyDescent="0.25">
      <c r="A191" s="131"/>
      <c r="B191" s="134"/>
      <c r="C191" s="137"/>
      <c r="D191" s="150"/>
      <c r="E191" s="137"/>
      <c r="F191" s="12" t="s">
        <v>116</v>
      </c>
      <c r="G191" s="22">
        <f t="shared" si="42"/>
        <v>0</v>
      </c>
      <c r="H191" s="22"/>
      <c r="I191" s="22"/>
      <c r="J191" s="22"/>
      <c r="K191" s="22"/>
      <c r="L191" s="22"/>
      <c r="M191" s="22"/>
      <c r="N191" s="90"/>
    </row>
    <row r="192" spans="1:23" ht="21.75" customHeight="1" x14ac:dyDescent="0.25">
      <c r="A192" s="131"/>
      <c r="B192" s="134"/>
      <c r="C192" s="137"/>
      <c r="D192" s="150"/>
      <c r="E192" s="137"/>
      <c r="F192" s="12" t="s">
        <v>16</v>
      </c>
      <c r="G192" s="22">
        <f t="shared" si="42"/>
        <v>0</v>
      </c>
      <c r="H192" s="22"/>
      <c r="I192" s="22"/>
      <c r="J192" s="22"/>
      <c r="K192" s="22"/>
      <c r="L192" s="22"/>
      <c r="M192" s="22"/>
      <c r="N192" s="90"/>
    </row>
    <row r="193" spans="1:16" ht="21.75" customHeight="1" x14ac:dyDescent="0.25">
      <c r="A193" s="132"/>
      <c r="B193" s="135"/>
      <c r="C193" s="138"/>
      <c r="D193" s="151"/>
      <c r="E193" s="138"/>
      <c r="F193" s="12" t="s">
        <v>17</v>
      </c>
      <c r="G193" s="22">
        <f t="shared" si="42"/>
        <v>0</v>
      </c>
      <c r="H193" s="22"/>
      <c r="I193" s="22"/>
      <c r="J193" s="22"/>
      <c r="K193" s="22"/>
      <c r="L193" s="22"/>
      <c r="M193" s="22"/>
      <c r="N193" s="90"/>
    </row>
    <row r="194" spans="1:16" s="10" customFormat="1" ht="21.75" hidden="1" customHeight="1" outlineLevel="1" x14ac:dyDescent="0.25">
      <c r="A194" s="130" t="s">
        <v>72</v>
      </c>
      <c r="B194" s="133" t="s">
        <v>78</v>
      </c>
      <c r="C194" s="136" t="s">
        <v>11</v>
      </c>
      <c r="D194" s="149" t="s">
        <v>39</v>
      </c>
      <c r="E194" s="136" t="s">
        <v>127</v>
      </c>
      <c r="F194" s="12" t="s">
        <v>14</v>
      </c>
      <c r="G194" s="22">
        <f t="shared" si="42"/>
        <v>0</v>
      </c>
      <c r="H194" s="22">
        <f t="shared" ref="H194:M194" si="58">H195+H196+H197</f>
        <v>0</v>
      </c>
      <c r="I194" s="22">
        <f t="shared" si="58"/>
        <v>0</v>
      </c>
      <c r="J194" s="22">
        <f t="shared" si="58"/>
        <v>0</v>
      </c>
      <c r="K194" s="22">
        <f t="shared" si="58"/>
        <v>0</v>
      </c>
      <c r="L194" s="22">
        <f t="shared" si="58"/>
        <v>0</v>
      </c>
      <c r="M194" s="22">
        <f t="shared" si="58"/>
        <v>0</v>
      </c>
      <c r="N194" s="95"/>
    </row>
    <row r="195" spans="1:16" s="10" customFormat="1" ht="21.75" hidden="1" customHeight="1" outlineLevel="1" x14ac:dyDescent="0.25">
      <c r="A195" s="131"/>
      <c r="B195" s="134"/>
      <c r="C195" s="137"/>
      <c r="D195" s="150"/>
      <c r="E195" s="137"/>
      <c r="F195" s="12" t="s">
        <v>116</v>
      </c>
      <c r="G195" s="22">
        <f t="shared" si="42"/>
        <v>0</v>
      </c>
      <c r="H195" s="22"/>
      <c r="I195" s="22"/>
      <c r="J195" s="22"/>
      <c r="K195" s="22"/>
      <c r="L195" s="22"/>
      <c r="M195" s="22"/>
      <c r="N195" s="95"/>
    </row>
    <row r="196" spans="1:16" s="10" customFormat="1" ht="21.75" hidden="1" customHeight="1" outlineLevel="1" x14ac:dyDescent="0.25">
      <c r="A196" s="131"/>
      <c r="B196" s="134"/>
      <c r="C196" s="137"/>
      <c r="D196" s="150"/>
      <c r="E196" s="137"/>
      <c r="F196" s="12" t="s">
        <v>16</v>
      </c>
      <c r="G196" s="22">
        <f t="shared" si="42"/>
        <v>0</v>
      </c>
      <c r="H196" s="22"/>
      <c r="I196" s="22"/>
      <c r="J196" s="22"/>
      <c r="K196" s="22"/>
      <c r="L196" s="22"/>
      <c r="M196" s="22"/>
      <c r="N196" s="95"/>
    </row>
    <row r="197" spans="1:16" s="10" customFormat="1" ht="21.75" hidden="1" customHeight="1" outlineLevel="1" x14ac:dyDescent="0.25">
      <c r="A197" s="132"/>
      <c r="B197" s="135"/>
      <c r="C197" s="138"/>
      <c r="D197" s="151"/>
      <c r="E197" s="138"/>
      <c r="F197" s="12" t="s">
        <v>17</v>
      </c>
      <c r="G197" s="22">
        <f t="shared" si="42"/>
        <v>0</v>
      </c>
      <c r="H197" s="22"/>
      <c r="I197" s="22"/>
      <c r="J197" s="22"/>
      <c r="K197" s="22"/>
      <c r="L197" s="22"/>
      <c r="M197" s="22"/>
      <c r="N197" s="95"/>
    </row>
    <row r="198" spans="1:16" ht="21.75" hidden="1" customHeight="1" outlineLevel="1" x14ac:dyDescent="0.25">
      <c r="A198" s="130" t="s">
        <v>105</v>
      </c>
      <c r="B198" s="133" t="s">
        <v>76</v>
      </c>
      <c r="C198" s="136" t="s">
        <v>11</v>
      </c>
      <c r="D198" s="149" t="s">
        <v>39</v>
      </c>
      <c r="E198" s="136" t="s">
        <v>127</v>
      </c>
      <c r="F198" s="12" t="s">
        <v>14</v>
      </c>
      <c r="G198" s="22">
        <f t="shared" si="42"/>
        <v>0</v>
      </c>
      <c r="H198" s="22">
        <f t="shared" ref="H198:M198" si="59">H199+H200+H201</f>
        <v>0</v>
      </c>
      <c r="I198" s="22">
        <f t="shared" si="59"/>
        <v>0</v>
      </c>
      <c r="J198" s="22">
        <f t="shared" si="59"/>
        <v>0</v>
      </c>
      <c r="K198" s="22">
        <f t="shared" si="59"/>
        <v>0</v>
      </c>
      <c r="L198" s="22">
        <f t="shared" si="59"/>
        <v>0</v>
      </c>
      <c r="M198" s="22">
        <f t="shared" si="59"/>
        <v>0</v>
      </c>
      <c r="N198" s="76"/>
    </row>
    <row r="199" spans="1:16" ht="21.75" hidden="1" customHeight="1" outlineLevel="1" x14ac:dyDescent="0.25">
      <c r="A199" s="131"/>
      <c r="B199" s="134"/>
      <c r="C199" s="137"/>
      <c r="D199" s="150"/>
      <c r="E199" s="137"/>
      <c r="F199" s="12" t="s">
        <v>116</v>
      </c>
      <c r="G199" s="22">
        <f t="shared" si="42"/>
        <v>0</v>
      </c>
      <c r="H199" s="22"/>
      <c r="I199" s="22"/>
      <c r="J199" s="22"/>
      <c r="K199" s="22"/>
      <c r="L199" s="22"/>
      <c r="M199" s="22"/>
      <c r="N199" s="76"/>
    </row>
    <row r="200" spans="1:16" ht="21.75" hidden="1" customHeight="1" outlineLevel="1" x14ac:dyDescent="0.25">
      <c r="A200" s="131"/>
      <c r="B200" s="134"/>
      <c r="C200" s="137"/>
      <c r="D200" s="150"/>
      <c r="E200" s="137"/>
      <c r="F200" s="12" t="s">
        <v>16</v>
      </c>
      <c r="G200" s="22">
        <f t="shared" si="42"/>
        <v>0</v>
      </c>
      <c r="H200" s="22"/>
      <c r="I200" s="22"/>
      <c r="J200" s="22"/>
      <c r="K200" s="22"/>
      <c r="L200" s="22"/>
      <c r="M200" s="22"/>
      <c r="N200" s="76"/>
    </row>
    <row r="201" spans="1:16" ht="21.75" hidden="1" customHeight="1" outlineLevel="1" x14ac:dyDescent="0.25">
      <c r="A201" s="132"/>
      <c r="B201" s="135"/>
      <c r="C201" s="138"/>
      <c r="D201" s="151"/>
      <c r="E201" s="138"/>
      <c r="F201" s="12" t="s">
        <v>17</v>
      </c>
      <c r="G201" s="22">
        <f t="shared" si="42"/>
        <v>0</v>
      </c>
      <c r="H201" s="22"/>
      <c r="I201" s="22"/>
      <c r="J201" s="22"/>
      <c r="K201" s="22"/>
      <c r="L201" s="22"/>
      <c r="M201" s="22"/>
      <c r="N201" s="76"/>
    </row>
    <row r="202" spans="1:16" ht="21.75" customHeight="1" collapsed="1" x14ac:dyDescent="0.25">
      <c r="A202" s="130" t="s">
        <v>80</v>
      </c>
      <c r="B202" s="133" t="s">
        <v>70</v>
      </c>
      <c r="C202" s="136" t="s">
        <v>11</v>
      </c>
      <c r="D202" s="149" t="s">
        <v>12</v>
      </c>
      <c r="E202" s="136" t="s">
        <v>127</v>
      </c>
      <c r="F202" s="12" t="s">
        <v>14</v>
      </c>
      <c r="G202" s="22">
        <f t="shared" si="42"/>
        <v>1609365</v>
      </c>
      <c r="H202" s="22">
        <f t="shared" ref="H202:M202" si="60">H203+H204+H205</f>
        <v>321873</v>
      </c>
      <c r="I202" s="22">
        <f t="shared" si="60"/>
        <v>321873</v>
      </c>
      <c r="J202" s="22">
        <f t="shared" si="60"/>
        <v>321873</v>
      </c>
      <c r="K202" s="22">
        <f t="shared" si="60"/>
        <v>321873</v>
      </c>
      <c r="L202" s="22">
        <f>L203+L204+L205</f>
        <v>321873</v>
      </c>
      <c r="M202" s="22">
        <f t="shared" si="60"/>
        <v>0</v>
      </c>
      <c r="N202" s="91" t="s">
        <v>151</v>
      </c>
    </row>
    <row r="203" spans="1:16" ht="21.75" customHeight="1" x14ac:dyDescent="0.25">
      <c r="A203" s="131"/>
      <c r="B203" s="134"/>
      <c r="C203" s="137"/>
      <c r="D203" s="150"/>
      <c r="E203" s="137"/>
      <c r="F203" s="12" t="s">
        <v>116</v>
      </c>
      <c r="G203" s="22">
        <f t="shared" si="42"/>
        <v>1609365</v>
      </c>
      <c r="H203" s="22">
        <f>'[1]Иные цели 2024'!$AJ$17+'[1]Иные цели 2024'!$AK$17+'[1]Иные цели 2024'!$AL$17</f>
        <v>321873</v>
      </c>
      <c r="I203" s="22">
        <f>H203</f>
        <v>321873</v>
      </c>
      <c r="J203" s="22">
        <f>I203</f>
        <v>321873</v>
      </c>
      <c r="K203" s="22">
        <f>J203</f>
        <v>321873</v>
      </c>
      <c r="L203" s="22">
        <f>K203</f>
        <v>321873</v>
      </c>
      <c r="M203" s="22"/>
      <c r="N203" s="91"/>
    </row>
    <row r="204" spans="1:16" ht="21.75" customHeight="1" x14ac:dyDescent="0.25">
      <c r="A204" s="131"/>
      <c r="B204" s="134"/>
      <c r="C204" s="137"/>
      <c r="D204" s="150"/>
      <c r="E204" s="137"/>
      <c r="F204" s="12" t="s">
        <v>16</v>
      </c>
      <c r="G204" s="22">
        <f t="shared" ref="G204:G267" si="61">H204+I204+J204+K204+M204+L204</f>
        <v>0</v>
      </c>
      <c r="H204" s="22"/>
      <c r="I204" s="22"/>
      <c r="J204" s="22"/>
      <c r="K204" s="22"/>
      <c r="L204" s="22"/>
      <c r="M204" s="22"/>
      <c r="N204" s="91"/>
      <c r="P204" s="3"/>
    </row>
    <row r="205" spans="1:16" ht="21.75" customHeight="1" x14ac:dyDescent="0.25">
      <c r="A205" s="132"/>
      <c r="B205" s="135"/>
      <c r="C205" s="138"/>
      <c r="D205" s="151"/>
      <c r="E205" s="138"/>
      <c r="F205" s="12" t="s">
        <v>17</v>
      </c>
      <c r="G205" s="22">
        <f t="shared" si="61"/>
        <v>0</v>
      </c>
      <c r="H205" s="22"/>
      <c r="I205" s="22"/>
      <c r="J205" s="22"/>
      <c r="K205" s="22"/>
      <c r="L205" s="22"/>
      <c r="M205" s="22"/>
      <c r="N205" s="91"/>
      <c r="P205" s="3"/>
    </row>
    <row r="206" spans="1:16" ht="21.75" customHeight="1" x14ac:dyDescent="0.25">
      <c r="A206" s="159" t="s">
        <v>87</v>
      </c>
      <c r="B206" s="133" t="s">
        <v>73</v>
      </c>
      <c r="C206" s="136" t="s">
        <v>11</v>
      </c>
      <c r="D206" s="149" t="s">
        <v>39</v>
      </c>
      <c r="E206" s="136" t="s">
        <v>127</v>
      </c>
      <c r="F206" s="12" t="s">
        <v>14</v>
      </c>
      <c r="G206" s="22">
        <f t="shared" si="61"/>
        <v>14100000</v>
      </c>
      <c r="H206" s="22">
        <f t="shared" ref="H206:M206" si="62">H207+H208+H209</f>
        <v>2900000</v>
      </c>
      <c r="I206" s="22">
        <f t="shared" si="62"/>
        <v>2800000</v>
      </c>
      <c r="J206" s="22">
        <f t="shared" si="62"/>
        <v>2800000</v>
      </c>
      <c r="K206" s="22">
        <f t="shared" si="62"/>
        <v>2800000</v>
      </c>
      <c r="L206" s="22">
        <f>L207+L208+L209</f>
        <v>2800000</v>
      </c>
      <c r="M206" s="22">
        <f t="shared" si="62"/>
        <v>0</v>
      </c>
      <c r="N206" s="89" t="s">
        <v>150</v>
      </c>
    </row>
    <row r="207" spans="1:16" ht="21.75" customHeight="1" x14ac:dyDescent="0.25">
      <c r="A207" s="131"/>
      <c r="B207" s="134"/>
      <c r="C207" s="137"/>
      <c r="D207" s="150"/>
      <c r="E207" s="137"/>
      <c r="F207" s="12" t="s">
        <v>116</v>
      </c>
      <c r="G207" s="22">
        <f t="shared" si="61"/>
        <v>14100000</v>
      </c>
      <c r="H207" s="22">
        <f>'[1]Иные цели 2024'!$AP$17+'[1]Иные цели 2024'!$AQ$17</f>
        <v>2900000</v>
      </c>
      <c r="I207" s="22">
        <f>'[1]Иные цели 2025'!$AP$17</f>
        <v>2800000</v>
      </c>
      <c r="J207" s="22">
        <f>'[1]Иные цели 2026'!$AP$17</f>
        <v>2800000</v>
      </c>
      <c r="K207" s="22">
        <f>J207</f>
        <v>2800000</v>
      </c>
      <c r="L207" s="22">
        <f>K207</f>
        <v>2800000</v>
      </c>
      <c r="M207" s="22"/>
      <c r="N207" s="89"/>
      <c r="P207" s="2">
        <v>854209197.39999998</v>
      </c>
    </row>
    <row r="208" spans="1:16" ht="21.75" customHeight="1" x14ac:dyDescent="0.25">
      <c r="A208" s="131"/>
      <c r="B208" s="134"/>
      <c r="C208" s="137"/>
      <c r="D208" s="150"/>
      <c r="E208" s="137"/>
      <c r="F208" s="12" t="s">
        <v>16</v>
      </c>
      <c r="G208" s="22">
        <f t="shared" si="61"/>
        <v>0</v>
      </c>
      <c r="H208" s="22"/>
      <c r="I208" s="22"/>
      <c r="J208" s="22"/>
      <c r="K208" s="22"/>
      <c r="L208" s="22"/>
      <c r="M208" s="22"/>
      <c r="N208" s="89"/>
      <c r="P208" s="2">
        <v>852492090</v>
      </c>
    </row>
    <row r="209" spans="1:16" ht="21.75" customHeight="1" x14ac:dyDescent="0.25">
      <c r="A209" s="132"/>
      <c r="B209" s="135"/>
      <c r="C209" s="138"/>
      <c r="D209" s="151"/>
      <c r="E209" s="138"/>
      <c r="F209" s="12" t="s">
        <v>17</v>
      </c>
      <c r="G209" s="22">
        <f t="shared" si="61"/>
        <v>0</v>
      </c>
      <c r="H209" s="22"/>
      <c r="I209" s="22"/>
      <c r="J209" s="22"/>
      <c r="K209" s="22"/>
      <c r="L209" s="22"/>
      <c r="M209" s="22"/>
      <c r="N209" s="89"/>
      <c r="P209" s="2">
        <f>P207-P208</f>
        <v>1717107.3999999762</v>
      </c>
    </row>
    <row r="210" spans="1:16" ht="21.75" hidden="1" customHeight="1" outlineLevel="1" x14ac:dyDescent="0.25">
      <c r="A210" s="49"/>
      <c r="B210" s="133" t="s">
        <v>74</v>
      </c>
      <c r="C210" s="136" t="s">
        <v>11</v>
      </c>
      <c r="D210" s="136"/>
      <c r="E210" s="136" t="s">
        <v>127</v>
      </c>
      <c r="F210" s="12" t="s">
        <v>14</v>
      </c>
      <c r="G210" s="22">
        <f t="shared" si="61"/>
        <v>0</v>
      </c>
      <c r="H210" s="22">
        <f t="shared" ref="H210:M210" si="63">H211+H212+H213</f>
        <v>0</v>
      </c>
      <c r="I210" s="22">
        <f t="shared" si="63"/>
        <v>0</v>
      </c>
      <c r="J210" s="22">
        <f t="shared" si="63"/>
        <v>0</v>
      </c>
      <c r="K210" s="22">
        <f t="shared" si="63"/>
        <v>0</v>
      </c>
      <c r="L210" s="22">
        <f>L211+L212+L213</f>
        <v>0</v>
      </c>
      <c r="M210" s="22">
        <f t="shared" si="63"/>
        <v>0</v>
      </c>
      <c r="N210" s="54"/>
    </row>
    <row r="211" spans="1:16" ht="21.75" hidden="1" customHeight="1" outlineLevel="1" x14ac:dyDescent="0.25">
      <c r="A211" s="51" t="s">
        <v>75</v>
      </c>
      <c r="B211" s="134"/>
      <c r="C211" s="137"/>
      <c r="D211" s="137"/>
      <c r="E211" s="137"/>
      <c r="F211" s="12" t="s">
        <v>15</v>
      </c>
      <c r="G211" s="22">
        <f t="shared" si="61"/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54"/>
    </row>
    <row r="212" spans="1:16" ht="21.75" hidden="1" customHeight="1" outlineLevel="1" x14ac:dyDescent="0.25">
      <c r="A212" s="49"/>
      <c r="B212" s="134"/>
      <c r="C212" s="137"/>
      <c r="D212" s="137"/>
      <c r="E212" s="137"/>
      <c r="F212" s="12" t="s">
        <v>16</v>
      </c>
      <c r="G212" s="22">
        <f t="shared" si="61"/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54"/>
    </row>
    <row r="213" spans="1:16" ht="21.75" hidden="1" customHeight="1" outlineLevel="1" x14ac:dyDescent="0.25">
      <c r="A213" s="49"/>
      <c r="B213" s="135"/>
      <c r="C213" s="138"/>
      <c r="D213" s="138"/>
      <c r="E213" s="138"/>
      <c r="F213" s="12" t="s">
        <v>17</v>
      </c>
      <c r="G213" s="22">
        <f t="shared" si="61"/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54"/>
    </row>
    <row r="214" spans="1:16" ht="21.75" hidden="1" customHeight="1" outlineLevel="1" x14ac:dyDescent="0.25">
      <c r="A214" s="130" t="s">
        <v>77</v>
      </c>
      <c r="B214" s="133" t="s">
        <v>76</v>
      </c>
      <c r="C214" s="136" t="s">
        <v>11</v>
      </c>
      <c r="D214" s="136"/>
      <c r="E214" s="136" t="s">
        <v>127</v>
      </c>
      <c r="F214" s="12" t="s">
        <v>14</v>
      </c>
      <c r="G214" s="22">
        <f t="shared" si="61"/>
        <v>0</v>
      </c>
      <c r="H214" s="22">
        <f t="shared" ref="H214:M214" si="64">H215+H216+H217</f>
        <v>0</v>
      </c>
      <c r="I214" s="22">
        <f t="shared" si="64"/>
        <v>0</v>
      </c>
      <c r="J214" s="22">
        <f t="shared" si="64"/>
        <v>0</v>
      </c>
      <c r="K214" s="22">
        <f t="shared" si="64"/>
        <v>0</v>
      </c>
      <c r="L214" s="22">
        <f>L215+L216+L217</f>
        <v>0</v>
      </c>
      <c r="M214" s="22">
        <f t="shared" si="64"/>
        <v>0</v>
      </c>
      <c r="N214" s="54"/>
    </row>
    <row r="215" spans="1:16" ht="21.75" hidden="1" customHeight="1" outlineLevel="1" x14ac:dyDescent="0.25">
      <c r="A215" s="131"/>
      <c r="B215" s="134"/>
      <c r="C215" s="137"/>
      <c r="D215" s="137"/>
      <c r="E215" s="137"/>
      <c r="F215" s="12" t="s">
        <v>15</v>
      </c>
      <c r="G215" s="22">
        <f t="shared" si="61"/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54"/>
    </row>
    <row r="216" spans="1:16" ht="21.75" hidden="1" customHeight="1" outlineLevel="1" x14ac:dyDescent="0.25">
      <c r="A216" s="131"/>
      <c r="B216" s="134"/>
      <c r="C216" s="137"/>
      <c r="D216" s="137"/>
      <c r="E216" s="137"/>
      <c r="F216" s="12" t="s">
        <v>16</v>
      </c>
      <c r="G216" s="22">
        <f t="shared" si="61"/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54"/>
    </row>
    <row r="217" spans="1:16" ht="21.75" hidden="1" customHeight="1" outlineLevel="1" x14ac:dyDescent="0.25">
      <c r="A217" s="132"/>
      <c r="B217" s="135"/>
      <c r="C217" s="138"/>
      <c r="D217" s="138"/>
      <c r="E217" s="138"/>
      <c r="F217" s="12" t="s">
        <v>17</v>
      </c>
      <c r="G217" s="22">
        <f t="shared" si="61"/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54"/>
    </row>
    <row r="218" spans="1:16" ht="21.75" hidden="1" customHeight="1" outlineLevel="1" x14ac:dyDescent="0.25">
      <c r="A218" s="49"/>
      <c r="B218" s="133" t="s">
        <v>71</v>
      </c>
      <c r="C218" s="136" t="s">
        <v>11</v>
      </c>
      <c r="D218" s="136"/>
      <c r="E218" s="136" t="s">
        <v>127</v>
      </c>
      <c r="F218" s="12" t="s">
        <v>14</v>
      </c>
      <c r="G218" s="22">
        <f t="shared" si="61"/>
        <v>0</v>
      </c>
      <c r="H218" s="22">
        <f t="shared" ref="H218:M218" si="65">H219+H220+H221</f>
        <v>0</v>
      </c>
      <c r="I218" s="22">
        <f t="shared" si="65"/>
        <v>0</v>
      </c>
      <c r="J218" s="22">
        <f t="shared" si="65"/>
        <v>0</v>
      </c>
      <c r="K218" s="22">
        <f t="shared" si="65"/>
        <v>0</v>
      </c>
      <c r="L218" s="22">
        <f>L219+L220+L221</f>
        <v>0</v>
      </c>
      <c r="M218" s="22">
        <f t="shared" si="65"/>
        <v>0</v>
      </c>
      <c r="N218" s="54"/>
      <c r="P218" s="3"/>
    </row>
    <row r="219" spans="1:16" ht="21.75" hidden="1" customHeight="1" outlineLevel="1" x14ac:dyDescent="0.25">
      <c r="A219" s="49"/>
      <c r="B219" s="134"/>
      <c r="C219" s="137"/>
      <c r="D219" s="137"/>
      <c r="E219" s="137"/>
      <c r="F219" s="12" t="s">
        <v>15</v>
      </c>
      <c r="G219" s="22">
        <f t="shared" si="61"/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54"/>
      <c r="P219" s="3"/>
    </row>
    <row r="220" spans="1:16" ht="21.75" hidden="1" customHeight="1" outlineLevel="1" x14ac:dyDescent="0.25">
      <c r="A220" s="51" t="s">
        <v>106</v>
      </c>
      <c r="B220" s="134"/>
      <c r="C220" s="137"/>
      <c r="D220" s="137"/>
      <c r="E220" s="137"/>
      <c r="F220" s="12" t="s">
        <v>16</v>
      </c>
      <c r="G220" s="22">
        <f t="shared" si="61"/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54"/>
      <c r="P220" s="3"/>
    </row>
    <row r="221" spans="1:16" ht="21.75" hidden="1" customHeight="1" outlineLevel="1" x14ac:dyDescent="0.25">
      <c r="A221" s="49"/>
      <c r="B221" s="135"/>
      <c r="C221" s="138"/>
      <c r="D221" s="138"/>
      <c r="E221" s="138"/>
      <c r="F221" s="12" t="s">
        <v>17</v>
      </c>
      <c r="G221" s="22">
        <f t="shared" si="61"/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55"/>
      <c r="P221" s="3"/>
    </row>
    <row r="222" spans="1:16" ht="21.75" customHeight="1" collapsed="1" x14ac:dyDescent="0.25">
      <c r="A222" s="121"/>
      <c r="B222" s="124" t="s">
        <v>158</v>
      </c>
      <c r="C222" s="127" t="s">
        <v>11</v>
      </c>
      <c r="D222" s="158" t="s">
        <v>79</v>
      </c>
      <c r="E222" s="127" t="s">
        <v>127</v>
      </c>
      <c r="F222" s="34" t="s">
        <v>14</v>
      </c>
      <c r="G222" s="35">
        <f t="shared" si="61"/>
        <v>2500000</v>
      </c>
      <c r="H222" s="35">
        <f t="shared" ref="H222:M222" si="66">H223+H224+H225</f>
        <v>500000</v>
      </c>
      <c r="I222" s="35">
        <f t="shared" si="66"/>
        <v>500000</v>
      </c>
      <c r="J222" s="35">
        <f t="shared" si="66"/>
        <v>500000</v>
      </c>
      <c r="K222" s="35">
        <f t="shared" si="66"/>
        <v>500000</v>
      </c>
      <c r="L222" s="35">
        <f>L223+L224+L225</f>
        <v>500000</v>
      </c>
      <c r="M222" s="35">
        <f t="shared" si="66"/>
        <v>0</v>
      </c>
      <c r="N222" s="155"/>
    </row>
    <row r="223" spans="1:16" ht="21.75" customHeight="1" x14ac:dyDescent="0.25">
      <c r="A223" s="122"/>
      <c r="B223" s="125"/>
      <c r="C223" s="128"/>
      <c r="D223" s="128"/>
      <c r="E223" s="128"/>
      <c r="F223" s="34" t="s">
        <v>116</v>
      </c>
      <c r="G223" s="35">
        <f t="shared" si="61"/>
        <v>2500000</v>
      </c>
      <c r="H223" s="35">
        <f t="shared" ref="H223:I225" si="67">H227+H231+H235+H243+H239</f>
        <v>500000</v>
      </c>
      <c r="I223" s="35">
        <f>I227+I231+I235+I243+I239</f>
        <v>500000</v>
      </c>
      <c r="J223" s="35">
        <f t="shared" ref="J223:M225" si="68">J227+J231+J235+J243+J239</f>
        <v>500000</v>
      </c>
      <c r="K223" s="35">
        <f t="shared" si="68"/>
        <v>500000</v>
      </c>
      <c r="L223" s="35">
        <f>L227+L231+L235+L243+L239</f>
        <v>500000</v>
      </c>
      <c r="M223" s="35">
        <f t="shared" si="68"/>
        <v>0</v>
      </c>
      <c r="N223" s="156"/>
    </row>
    <row r="224" spans="1:16" ht="21.75" customHeight="1" x14ac:dyDescent="0.25">
      <c r="A224" s="122"/>
      <c r="B224" s="125"/>
      <c r="C224" s="128"/>
      <c r="D224" s="128"/>
      <c r="E224" s="128"/>
      <c r="F224" s="34" t="s">
        <v>16</v>
      </c>
      <c r="G224" s="35">
        <f t="shared" si="61"/>
        <v>0</v>
      </c>
      <c r="H224" s="35">
        <f t="shared" si="67"/>
        <v>0</v>
      </c>
      <c r="I224" s="35">
        <f t="shared" si="67"/>
        <v>0</v>
      </c>
      <c r="J224" s="35">
        <f t="shared" si="68"/>
        <v>0</v>
      </c>
      <c r="K224" s="35">
        <f t="shared" si="68"/>
        <v>0</v>
      </c>
      <c r="L224" s="35">
        <f>L228+L232+L236+L244+L240</f>
        <v>0</v>
      </c>
      <c r="M224" s="35">
        <f t="shared" si="68"/>
        <v>0</v>
      </c>
      <c r="N224" s="156"/>
    </row>
    <row r="225" spans="1:14" ht="21.75" customHeight="1" x14ac:dyDescent="0.25">
      <c r="A225" s="123"/>
      <c r="B225" s="126"/>
      <c r="C225" s="129"/>
      <c r="D225" s="129"/>
      <c r="E225" s="129"/>
      <c r="F225" s="34" t="s">
        <v>17</v>
      </c>
      <c r="G225" s="35">
        <f t="shared" si="61"/>
        <v>0</v>
      </c>
      <c r="H225" s="35">
        <f t="shared" si="67"/>
        <v>0</v>
      </c>
      <c r="I225" s="35">
        <f t="shared" si="67"/>
        <v>0</v>
      </c>
      <c r="J225" s="35">
        <f t="shared" si="68"/>
        <v>0</v>
      </c>
      <c r="K225" s="35">
        <f t="shared" si="68"/>
        <v>0</v>
      </c>
      <c r="L225" s="35">
        <f>L229+L233+L237+L245+L241</f>
        <v>0</v>
      </c>
      <c r="M225" s="35">
        <f t="shared" si="68"/>
        <v>0</v>
      </c>
      <c r="N225" s="157"/>
    </row>
    <row r="226" spans="1:14" ht="21.75" customHeight="1" x14ac:dyDescent="0.25">
      <c r="A226" s="130" t="s">
        <v>18</v>
      </c>
      <c r="B226" s="133" t="s">
        <v>121</v>
      </c>
      <c r="C226" s="136" t="s">
        <v>11</v>
      </c>
      <c r="D226" s="149" t="s">
        <v>81</v>
      </c>
      <c r="E226" s="136" t="s">
        <v>127</v>
      </c>
      <c r="F226" s="12" t="s">
        <v>14</v>
      </c>
      <c r="G226" s="22">
        <f t="shared" si="61"/>
        <v>120340</v>
      </c>
      <c r="H226" s="22">
        <f t="shared" ref="H226:M226" si="69">H227+H228+H229</f>
        <v>24068</v>
      </c>
      <c r="I226" s="22">
        <f t="shared" si="69"/>
        <v>24068</v>
      </c>
      <c r="J226" s="47">
        <f t="shared" si="69"/>
        <v>24068</v>
      </c>
      <c r="K226" s="22">
        <f t="shared" si="69"/>
        <v>24068</v>
      </c>
      <c r="L226" s="22">
        <f>L227+L228+L229</f>
        <v>24068</v>
      </c>
      <c r="M226" s="22">
        <f t="shared" si="69"/>
        <v>0</v>
      </c>
      <c r="N226" s="86" t="s">
        <v>175</v>
      </c>
    </row>
    <row r="227" spans="1:14" ht="21.75" customHeight="1" x14ac:dyDescent="0.25">
      <c r="A227" s="131"/>
      <c r="B227" s="134"/>
      <c r="C227" s="137"/>
      <c r="D227" s="150"/>
      <c r="E227" s="137"/>
      <c r="F227" s="12" t="s">
        <v>116</v>
      </c>
      <c r="G227" s="22">
        <f t="shared" si="61"/>
        <v>120340</v>
      </c>
      <c r="H227" s="22">
        <f>'[5]на 01.09'!$K$235</f>
        <v>24068</v>
      </c>
      <c r="I227" s="22">
        <f>H227</f>
        <v>24068</v>
      </c>
      <c r="J227" s="22">
        <f t="shared" ref="J227:L227" si="70">I227</f>
        <v>24068</v>
      </c>
      <c r="K227" s="22">
        <f t="shared" si="70"/>
        <v>24068</v>
      </c>
      <c r="L227" s="22">
        <f t="shared" si="70"/>
        <v>24068</v>
      </c>
      <c r="M227" s="22"/>
      <c r="N227" s="87"/>
    </row>
    <row r="228" spans="1:14" ht="21.75" customHeight="1" x14ac:dyDescent="0.25">
      <c r="A228" s="131"/>
      <c r="B228" s="134"/>
      <c r="C228" s="137"/>
      <c r="D228" s="150"/>
      <c r="E228" s="137"/>
      <c r="F228" s="12" t="s">
        <v>16</v>
      </c>
      <c r="G228" s="22">
        <f t="shared" si="61"/>
        <v>0</v>
      </c>
      <c r="H228" s="22"/>
      <c r="I228" s="22"/>
      <c r="J228" s="47"/>
      <c r="K228" s="22"/>
      <c r="L228" s="22"/>
      <c r="M228" s="22"/>
      <c r="N228" s="87"/>
    </row>
    <row r="229" spans="1:14" ht="21.75" customHeight="1" x14ac:dyDescent="0.25">
      <c r="A229" s="132"/>
      <c r="B229" s="135"/>
      <c r="C229" s="137"/>
      <c r="D229" s="151"/>
      <c r="E229" s="138"/>
      <c r="F229" s="12" t="s">
        <v>17</v>
      </c>
      <c r="G229" s="22">
        <f t="shared" si="61"/>
        <v>0</v>
      </c>
      <c r="H229" s="22"/>
      <c r="I229" s="22"/>
      <c r="J229" s="47"/>
      <c r="K229" s="22"/>
      <c r="L229" s="22"/>
      <c r="M229" s="22"/>
      <c r="N229" s="88"/>
    </row>
    <row r="230" spans="1:14" ht="21.75" customHeight="1" x14ac:dyDescent="0.25">
      <c r="A230" s="130" t="s">
        <v>66</v>
      </c>
      <c r="B230" s="133" t="s">
        <v>135</v>
      </c>
      <c r="C230" s="136" t="s">
        <v>11</v>
      </c>
      <c r="D230" s="149" t="s">
        <v>79</v>
      </c>
      <c r="E230" s="136" t="s">
        <v>127</v>
      </c>
      <c r="F230" s="12" t="s">
        <v>14</v>
      </c>
      <c r="G230" s="22">
        <f t="shared" si="61"/>
        <v>1478920.2</v>
      </c>
      <c r="H230" s="22">
        <f t="shared" ref="H230:M230" si="71">H231+H232+H233</f>
        <v>295784.03999999998</v>
      </c>
      <c r="I230" s="22">
        <f t="shared" si="71"/>
        <v>295784.03999999998</v>
      </c>
      <c r="J230" s="47">
        <f t="shared" si="71"/>
        <v>295784.03999999998</v>
      </c>
      <c r="K230" s="22">
        <f t="shared" si="71"/>
        <v>295784.03999999998</v>
      </c>
      <c r="L230" s="22">
        <f>L231+L232+L233</f>
        <v>295784.03999999998</v>
      </c>
      <c r="M230" s="22">
        <f t="shared" si="71"/>
        <v>0</v>
      </c>
      <c r="N230" s="83" t="s">
        <v>167</v>
      </c>
    </row>
    <row r="231" spans="1:14" ht="21.75" customHeight="1" x14ac:dyDescent="0.25">
      <c r="A231" s="131"/>
      <c r="B231" s="134"/>
      <c r="C231" s="137"/>
      <c r="D231" s="150"/>
      <c r="E231" s="137"/>
      <c r="F231" s="12" t="s">
        <v>116</v>
      </c>
      <c r="G231" s="22">
        <f t="shared" si="61"/>
        <v>1478920.2</v>
      </c>
      <c r="H231" s="22">
        <f>'[5]на 01.09'!$K$239</f>
        <v>295784.03999999998</v>
      </c>
      <c r="I231" s="22">
        <f>H231</f>
        <v>295784.03999999998</v>
      </c>
      <c r="J231" s="22">
        <f t="shared" ref="J231:L231" si="72">I231</f>
        <v>295784.03999999998</v>
      </c>
      <c r="K231" s="22">
        <f t="shared" si="72"/>
        <v>295784.03999999998</v>
      </c>
      <c r="L231" s="22">
        <f t="shared" si="72"/>
        <v>295784.03999999998</v>
      </c>
      <c r="M231" s="22"/>
      <c r="N231" s="84"/>
    </row>
    <row r="232" spans="1:14" ht="21.75" customHeight="1" x14ac:dyDescent="0.25">
      <c r="A232" s="131"/>
      <c r="B232" s="134"/>
      <c r="C232" s="137"/>
      <c r="D232" s="150"/>
      <c r="E232" s="137"/>
      <c r="F232" s="12" t="s">
        <v>16</v>
      </c>
      <c r="G232" s="22">
        <f t="shared" si="61"/>
        <v>0</v>
      </c>
      <c r="H232" s="22"/>
      <c r="I232" s="22"/>
      <c r="J232" s="47"/>
      <c r="K232" s="22"/>
      <c r="L232" s="22"/>
      <c r="M232" s="22"/>
      <c r="N232" s="84"/>
    </row>
    <row r="233" spans="1:14" ht="21.75" customHeight="1" x14ac:dyDescent="0.25">
      <c r="A233" s="132"/>
      <c r="B233" s="135"/>
      <c r="C233" s="137"/>
      <c r="D233" s="151"/>
      <c r="E233" s="138"/>
      <c r="F233" s="12" t="s">
        <v>17</v>
      </c>
      <c r="G233" s="22">
        <f t="shared" si="61"/>
        <v>0</v>
      </c>
      <c r="H233" s="22"/>
      <c r="I233" s="22"/>
      <c r="J233" s="47"/>
      <c r="K233" s="22"/>
      <c r="L233" s="22"/>
      <c r="M233" s="22"/>
      <c r="N233" s="85"/>
    </row>
    <row r="234" spans="1:14" ht="21.75" hidden="1" customHeight="1" outlineLevel="1" x14ac:dyDescent="0.25">
      <c r="A234" s="130" t="s">
        <v>68</v>
      </c>
      <c r="B234" s="133" t="s">
        <v>82</v>
      </c>
      <c r="C234" s="136" t="s">
        <v>11</v>
      </c>
      <c r="D234" s="149" t="s">
        <v>39</v>
      </c>
      <c r="E234" s="136" t="s">
        <v>127</v>
      </c>
      <c r="F234" s="12" t="s">
        <v>14</v>
      </c>
      <c r="G234" s="22">
        <f t="shared" si="61"/>
        <v>0</v>
      </c>
      <c r="H234" s="22">
        <f t="shared" ref="H234:M234" si="73">H235+H236+H237</f>
        <v>0</v>
      </c>
      <c r="I234" s="22">
        <f t="shared" si="73"/>
        <v>0</v>
      </c>
      <c r="J234" s="47">
        <f t="shared" si="73"/>
        <v>0</v>
      </c>
      <c r="K234" s="22">
        <f t="shared" si="73"/>
        <v>0</v>
      </c>
      <c r="L234" s="22">
        <f>L235+L236+L237</f>
        <v>0</v>
      </c>
      <c r="M234" s="22">
        <f t="shared" si="73"/>
        <v>0</v>
      </c>
      <c r="N234" s="80" t="s">
        <v>155</v>
      </c>
    </row>
    <row r="235" spans="1:14" ht="21.75" hidden="1" customHeight="1" outlineLevel="1" x14ac:dyDescent="0.25">
      <c r="A235" s="131"/>
      <c r="B235" s="134"/>
      <c r="C235" s="137"/>
      <c r="D235" s="150"/>
      <c r="E235" s="137"/>
      <c r="F235" s="12" t="s">
        <v>116</v>
      </c>
      <c r="G235" s="22">
        <f t="shared" si="61"/>
        <v>0</v>
      </c>
      <c r="H235" s="22"/>
      <c r="I235" s="22"/>
      <c r="J235" s="47"/>
      <c r="K235" s="22"/>
      <c r="L235" s="22"/>
      <c r="M235" s="22"/>
      <c r="N235" s="81"/>
    </row>
    <row r="236" spans="1:14" ht="21.75" hidden="1" customHeight="1" outlineLevel="1" x14ac:dyDescent="0.25">
      <c r="A236" s="131"/>
      <c r="B236" s="134"/>
      <c r="C236" s="137"/>
      <c r="D236" s="150"/>
      <c r="E236" s="137"/>
      <c r="F236" s="12" t="s">
        <v>16</v>
      </c>
      <c r="G236" s="22">
        <f t="shared" si="61"/>
        <v>0</v>
      </c>
      <c r="H236" s="22"/>
      <c r="I236" s="22"/>
      <c r="J236" s="47"/>
      <c r="K236" s="22"/>
      <c r="L236" s="22"/>
      <c r="M236" s="22"/>
      <c r="N236" s="81"/>
    </row>
    <row r="237" spans="1:14" ht="21.75" hidden="1" customHeight="1" outlineLevel="1" x14ac:dyDescent="0.25">
      <c r="A237" s="132"/>
      <c r="B237" s="135"/>
      <c r="C237" s="137"/>
      <c r="D237" s="151"/>
      <c r="E237" s="138"/>
      <c r="F237" s="12" t="s">
        <v>17</v>
      </c>
      <c r="G237" s="22">
        <f t="shared" si="61"/>
        <v>0</v>
      </c>
      <c r="H237" s="22"/>
      <c r="I237" s="22"/>
      <c r="J237" s="47"/>
      <c r="K237" s="22"/>
      <c r="L237" s="22"/>
      <c r="M237" s="22"/>
      <c r="N237" s="82"/>
    </row>
    <row r="238" spans="1:14" ht="21.75" customHeight="1" collapsed="1" x14ac:dyDescent="0.25">
      <c r="A238" s="130" t="s">
        <v>80</v>
      </c>
      <c r="B238" s="133" t="s">
        <v>83</v>
      </c>
      <c r="C238" s="136" t="s">
        <v>11</v>
      </c>
      <c r="D238" s="149" t="s">
        <v>84</v>
      </c>
      <c r="E238" s="136" t="s">
        <v>127</v>
      </c>
      <c r="F238" s="12" t="s">
        <v>14</v>
      </c>
      <c r="G238" s="22">
        <f t="shared" si="61"/>
        <v>900739.79999999993</v>
      </c>
      <c r="H238" s="22">
        <f t="shared" ref="H238:M238" si="74">H239+H240+H241</f>
        <v>180147.96</v>
      </c>
      <c r="I238" s="22">
        <f t="shared" si="74"/>
        <v>180147.96</v>
      </c>
      <c r="J238" s="47">
        <f t="shared" si="74"/>
        <v>180147.96</v>
      </c>
      <c r="K238" s="22">
        <f t="shared" si="74"/>
        <v>180147.96</v>
      </c>
      <c r="L238" s="22">
        <f>L239+L240+L241</f>
        <v>180147.96</v>
      </c>
      <c r="M238" s="22">
        <f t="shared" si="74"/>
        <v>0</v>
      </c>
      <c r="N238" s="62" t="s">
        <v>153</v>
      </c>
    </row>
    <row r="239" spans="1:14" ht="21.75" customHeight="1" x14ac:dyDescent="0.25">
      <c r="A239" s="131"/>
      <c r="B239" s="134"/>
      <c r="C239" s="137"/>
      <c r="D239" s="150"/>
      <c r="E239" s="137"/>
      <c r="F239" s="12" t="s">
        <v>116</v>
      </c>
      <c r="G239" s="22">
        <f t="shared" si="61"/>
        <v>900739.79999999993</v>
      </c>
      <c r="H239" s="22">
        <f>'[5]на 01.09'!$K$247</f>
        <v>180147.96</v>
      </c>
      <c r="I239" s="22">
        <f>H239</f>
        <v>180147.96</v>
      </c>
      <c r="J239" s="22">
        <f t="shared" ref="J239:L239" si="75">I239</f>
        <v>180147.96</v>
      </c>
      <c r="K239" s="22">
        <f t="shared" si="75"/>
        <v>180147.96</v>
      </c>
      <c r="L239" s="22">
        <f t="shared" si="75"/>
        <v>180147.96</v>
      </c>
      <c r="M239" s="22"/>
      <c r="N239" s="63"/>
    </row>
    <row r="240" spans="1:14" ht="21.75" customHeight="1" x14ac:dyDescent="0.25">
      <c r="A240" s="131"/>
      <c r="B240" s="134"/>
      <c r="C240" s="137"/>
      <c r="D240" s="150"/>
      <c r="E240" s="137"/>
      <c r="F240" s="12" t="s">
        <v>16</v>
      </c>
      <c r="G240" s="22">
        <f t="shared" si="61"/>
        <v>0</v>
      </c>
      <c r="H240" s="22"/>
      <c r="I240" s="22"/>
      <c r="J240" s="47"/>
      <c r="K240" s="22"/>
      <c r="L240" s="22"/>
      <c r="M240" s="22"/>
      <c r="N240" s="63"/>
    </row>
    <row r="241" spans="1:14" ht="21.75" customHeight="1" x14ac:dyDescent="0.25">
      <c r="A241" s="132"/>
      <c r="B241" s="135"/>
      <c r="C241" s="137"/>
      <c r="D241" s="151"/>
      <c r="E241" s="138"/>
      <c r="F241" s="12" t="s">
        <v>17</v>
      </c>
      <c r="G241" s="22">
        <f t="shared" si="61"/>
        <v>0</v>
      </c>
      <c r="H241" s="22"/>
      <c r="I241" s="22"/>
      <c r="J241" s="47"/>
      <c r="K241" s="22"/>
      <c r="L241" s="22"/>
      <c r="M241" s="22"/>
      <c r="N241" s="64"/>
    </row>
    <row r="242" spans="1:14" ht="21.75" customHeight="1" x14ac:dyDescent="0.25">
      <c r="A242" s="130" t="s">
        <v>87</v>
      </c>
      <c r="B242" s="133" t="s">
        <v>85</v>
      </c>
      <c r="C242" s="136" t="s">
        <v>11</v>
      </c>
      <c r="D242" s="149" t="s">
        <v>86</v>
      </c>
      <c r="E242" s="136" t="s">
        <v>127</v>
      </c>
      <c r="F242" s="12" t="s">
        <v>14</v>
      </c>
      <c r="G242" s="22">
        <f t="shared" si="61"/>
        <v>0</v>
      </c>
      <c r="H242" s="22">
        <f t="shared" ref="H242:M242" si="76">H243+H244+H245</f>
        <v>0</v>
      </c>
      <c r="I242" s="22">
        <f t="shared" si="76"/>
        <v>0</v>
      </c>
      <c r="J242" s="47">
        <f t="shared" si="76"/>
        <v>0</v>
      </c>
      <c r="K242" s="22">
        <f t="shared" si="76"/>
        <v>0</v>
      </c>
      <c r="L242" s="22">
        <f>L243+L244+L245</f>
        <v>0</v>
      </c>
      <c r="M242" s="22">
        <f t="shared" si="76"/>
        <v>0</v>
      </c>
      <c r="N242" s="77" t="s">
        <v>154</v>
      </c>
    </row>
    <row r="243" spans="1:14" ht="21.75" customHeight="1" x14ac:dyDescent="0.25">
      <c r="A243" s="131"/>
      <c r="B243" s="134"/>
      <c r="C243" s="137"/>
      <c r="D243" s="150"/>
      <c r="E243" s="137"/>
      <c r="F243" s="12" t="s">
        <v>116</v>
      </c>
      <c r="G243" s="22">
        <f t="shared" si="61"/>
        <v>0</v>
      </c>
      <c r="H243" s="22"/>
      <c r="I243" s="22"/>
      <c r="J243" s="47"/>
      <c r="K243" s="22"/>
      <c r="L243" s="22"/>
      <c r="M243" s="22"/>
      <c r="N243" s="78"/>
    </row>
    <row r="244" spans="1:14" ht="21.75" customHeight="1" x14ac:dyDescent="0.25">
      <c r="A244" s="131"/>
      <c r="B244" s="134"/>
      <c r="C244" s="137"/>
      <c r="D244" s="150"/>
      <c r="E244" s="137"/>
      <c r="F244" s="12" t="s">
        <v>16</v>
      </c>
      <c r="G244" s="22">
        <f t="shared" si="61"/>
        <v>0</v>
      </c>
      <c r="H244" s="22"/>
      <c r="I244" s="22"/>
      <c r="J244" s="47"/>
      <c r="K244" s="22"/>
      <c r="L244" s="22"/>
      <c r="M244" s="22"/>
      <c r="N244" s="78"/>
    </row>
    <row r="245" spans="1:14" ht="21.75" customHeight="1" x14ac:dyDescent="0.25">
      <c r="A245" s="132"/>
      <c r="B245" s="135"/>
      <c r="C245" s="137"/>
      <c r="D245" s="151"/>
      <c r="E245" s="138"/>
      <c r="F245" s="12" t="s">
        <v>17</v>
      </c>
      <c r="G245" s="22">
        <f t="shared" si="61"/>
        <v>0</v>
      </c>
      <c r="H245" s="22"/>
      <c r="I245" s="22"/>
      <c r="J245" s="22"/>
      <c r="K245" s="22"/>
      <c r="L245" s="22"/>
      <c r="M245" s="22"/>
      <c r="N245" s="79"/>
    </row>
    <row r="246" spans="1:14" ht="21.75" customHeight="1" x14ac:dyDescent="0.25">
      <c r="A246" s="121"/>
      <c r="B246" s="124" t="s">
        <v>157</v>
      </c>
      <c r="C246" s="127" t="s">
        <v>11</v>
      </c>
      <c r="D246" s="152" t="s">
        <v>39</v>
      </c>
      <c r="E246" s="127" t="s">
        <v>127</v>
      </c>
      <c r="F246" s="34" t="s">
        <v>14</v>
      </c>
      <c r="G246" s="35" t="e">
        <f t="shared" si="61"/>
        <v>#REF!</v>
      </c>
      <c r="H246" s="35" t="e">
        <f t="shared" ref="H246:M246" si="77">H247+H248+H249</f>
        <v>#REF!</v>
      </c>
      <c r="I246" s="35" t="e">
        <f t="shared" si="77"/>
        <v>#REF!</v>
      </c>
      <c r="J246" s="35" t="e">
        <f t="shared" si="77"/>
        <v>#REF!</v>
      </c>
      <c r="K246" s="35" t="e">
        <f t="shared" si="77"/>
        <v>#REF!</v>
      </c>
      <c r="L246" s="35" t="e">
        <f>L247+L248+L249</f>
        <v>#REF!</v>
      </c>
      <c r="M246" s="35" t="e">
        <f t="shared" si="77"/>
        <v>#REF!</v>
      </c>
      <c r="N246" s="155"/>
    </row>
    <row r="247" spans="1:14" ht="21.75" customHeight="1" x14ac:dyDescent="0.25">
      <c r="A247" s="122"/>
      <c r="B247" s="125"/>
      <c r="C247" s="128"/>
      <c r="D247" s="153"/>
      <c r="E247" s="128"/>
      <c r="F247" s="34" t="s">
        <v>116</v>
      </c>
      <c r="G247" s="35" t="e">
        <f t="shared" si="61"/>
        <v>#REF!</v>
      </c>
      <c r="H247" s="35" t="e">
        <f t="shared" ref="H247:M249" si="78">H251+H259+H275+H279+H255+H263+H267+H271</f>
        <v>#REF!</v>
      </c>
      <c r="I247" s="35" t="e">
        <f t="shared" si="78"/>
        <v>#REF!</v>
      </c>
      <c r="J247" s="35" t="e">
        <f t="shared" si="78"/>
        <v>#REF!</v>
      </c>
      <c r="K247" s="35" t="e">
        <f t="shared" si="78"/>
        <v>#REF!</v>
      </c>
      <c r="L247" s="35" t="e">
        <f t="shared" si="78"/>
        <v>#REF!</v>
      </c>
      <c r="M247" s="35" t="e">
        <f t="shared" si="78"/>
        <v>#REF!</v>
      </c>
      <c r="N247" s="156"/>
    </row>
    <row r="248" spans="1:14" ht="21.75" customHeight="1" x14ac:dyDescent="0.25">
      <c r="A248" s="122"/>
      <c r="B248" s="125"/>
      <c r="C248" s="128"/>
      <c r="D248" s="153"/>
      <c r="E248" s="128"/>
      <c r="F248" s="34" t="s">
        <v>16</v>
      </c>
      <c r="G248" s="35">
        <f t="shared" si="61"/>
        <v>0</v>
      </c>
      <c r="H248" s="35">
        <f t="shared" si="78"/>
        <v>0</v>
      </c>
      <c r="I248" s="35">
        <f t="shared" si="78"/>
        <v>0</v>
      </c>
      <c r="J248" s="35">
        <f t="shared" si="78"/>
        <v>0</v>
      </c>
      <c r="K248" s="35">
        <f t="shared" si="78"/>
        <v>0</v>
      </c>
      <c r="L248" s="35">
        <f t="shared" si="78"/>
        <v>0</v>
      </c>
      <c r="M248" s="35">
        <f t="shared" si="78"/>
        <v>0</v>
      </c>
      <c r="N248" s="156"/>
    </row>
    <row r="249" spans="1:14" ht="21.75" customHeight="1" x14ac:dyDescent="0.25">
      <c r="A249" s="123"/>
      <c r="B249" s="126"/>
      <c r="C249" s="129"/>
      <c r="D249" s="154"/>
      <c r="E249" s="129"/>
      <c r="F249" s="34" t="s">
        <v>17</v>
      </c>
      <c r="G249" s="35">
        <f t="shared" si="61"/>
        <v>0</v>
      </c>
      <c r="H249" s="35">
        <f t="shared" si="78"/>
        <v>0</v>
      </c>
      <c r="I249" s="35">
        <f t="shared" si="78"/>
        <v>0</v>
      </c>
      <c r="J249" s="35">
        <f t="shared" si="78"/>
        <v>0</v>
      </c>
      <c r="K249" s="35">
        <f t="shared" si="78"/>
        <v>0</v>
      </c>
      <c r="L249" s="35">
        <f t="shared" si="78"/>
        <v>0</v>
      </c>
      <c r="M249" s="35">
        <f t="shared" si="78"/>
        <v>0</v>
      </c>
      <c r="N249" s="157"/>
    </row>
    <row r="250" spans="1:14" ht="21.75" customHeight="1" x14ac:dyDescent="0.25">
      <c r="A250" s="130" t="s">
        <v>18</v>
      </c>
      <c r="B250" s="133" t="s">
        <v>89</v>
      </c>
      <c r="C250" s="136" t="s">
        <v>11</v>
      </c>
      <c r="D250" s="149" t="s">
        <v>39</v>
      </c>
      <c r="E250" s="136" t="s">
        <v>127</v>
      </c>
      <c r="F250" s="12" t="s">
        <v>14</v>
      </c>
      <c r="G250" s="22" t="e">
        <f t="shared" si="61"/>
        <v>#REF!</v>
      </c>
      <c r="H250" s="22" t="e">
        <f t="shared" ref="H250:M250" si="79">H251+H252+H253</f>
        <v>#REF!</v>
      </c>
      <c r="I250" s="22" t="e">
        <f t="shared" si="79"/>
        <v>#REF!</v>
      </c>
      <c r="J250" s="22" t="e">
        <f t="shared" si="79"/>
        <v>#REF!</v>
      </c>
      <c r="K250" s="22" t="e">
        <f t="shared" si="79"/>
        <v>#REF!</v>
      </c>
      <c r="L250" s="22" t="e">
        <f>L251+L252+L253</f>
        <v>#REF!</v>
      </c>
      <c r="M250" s="22" t="e">
        <f t="shared" si="79"/>
        <v>#REF!</v>
      </c>
      <c r="N250" s="68" t="s">
        <v>162</v>
      </c>
    </row>
    <row r="251" spans="1:14" ht="21.75" customHeight="1" x14ac:dyDescent="0.25">
      <c r="A251" s="131"/>
      <c r="B251" s="134"/>
      <c r="C251" s="137"/>
      <c r="D251" s="150"/>
      <c r="E251" s="137"/>
      <c r="F251" s="12" t="s">
        <v>116</v>
      </c>
      <c r="G251" s="22" t="e">
        <f t="shared" si="61"/>
        <v>#REF!</v>
      </c>
      <c r="H251" s="22" t="e">
        <f>#REF!</f>
        <v>#REF!</v>
      </c>
      <c r="I251" s="22" t="e">
        <f>H251</f>
        <v>#REF!</v>
      </c>
      <c r="J251" s="22" t="e">
        <f t="shared" ref="J251:M251" si="80">I251</f>
        <v>#REF!</v>
      </c>
      <c r="K251" s="22" t="e">
        <f t="shared" si="80"/>
        <v>#REF!</v>
      </c>
      <c r="L251" s="22" t="e">
        <f t="shared" si="80"/>
        <v>#REF!</v>
      </c>
      <c r="M251" s="22" t="e">
        <f t="shared" si="80"/>
        <v>#REF!</v>
      </c>
      <c r="N251" s="68"/>
    </row>
    <row r="252" spans="1:14" ht="21.75" customHeight="1" x14ac:dyDescent="0.25">
      <c r="A252" s="131"/>
      <c r="B252" s="134"/>
      <c r="C252" s="137"/>
      <c r="D252" s="150"/>
      <c r="E252" s="137"/>
      <c r="F252" s="12" t="s">
        <v>16</v>
      </c>
      <c r="G252" s="22">
        <f t="shared" si="61"/>
        <v>0</v>
      </c>
      <c r="H252" s="22"/>
      <c r="I252" s="22"/>
      <c r="J252" s="22"/>
      <c r="K252" s="22"/>
      <c r="L252" s="22"/>
      <c r="M252" s="22"/>
      <c r="N252" s="68"/>
    </row>
    <row r="253" spans="1:14" ht="21.75" customHeight="1" x14ac:dyDescent="0.25">
      <c r="A253" s="132"/>
      <c r="B253" s="135"/>
      <c r="C253" s="137"/>
      <c r="D253" s="151"/>
      <c r="E253" s="138"/>
      <c r="F253" s="12" t="s">
        <v>17</v>
      </c>
      <c r="G253" s="22">
        <f t="shared" si="61"/>
        <v>0</v>
      </c>
      <c r="H253" s="22"/>
      <c r="I253" s="22"/>
      <c r="J253" s="22"/>
      <c r="K253" s="22"/>
      <c r="L253" s="22"/>
      <c r="M253" s="22"/>
      <c r="N253" s="68"/>
    </row>
    <row r="254" spans="1:14" ht="21.75" customHeight="1" x14ac:dyDescent="0.25">
      <c r="A254" s="136" t="s">
        <v>24</v>
      </c>
      <c r="B254" s="133" t="s">
        <v>90</v>
      </c>
      <c r="C254" s="136" t="s">
        <v>11</v>
      </c>
      <c r="D254" s="149" t="s">
        <v>39</v>
      </c>
      <c r="E254" s="136" t="s">
        <v>127</v>
      </c>
      <c r="F254" s="12" t="s">
        <v>14</v>
      </c>
      <c r="G254" s="22" t="e">
        <f t="shared" si="61"/>
        <v>#REF!</v>
      </c>
      <c r="H254" s="22" t="e">
        <f t="shared" ref="H254:M254" si="81">H255+H256+H257</f>
        <v>#REF!</v>
      </c>
      <c r="I254" s="22" t="e">
        <f t="shared" si="81"/>
        <v>#REF!</v>
      </c>
      <c r="J254" s="22" t="e">
        <f t="shared" si="81"/>
        <v>#REF!</v>
      </c>
      <c r="K254" s="22" t="e">
        <f t="shared" si="81"/>
        <v>#REF!</v>
      </c>
      <c r="L254" s="22" t="e">
        <f>L255+L256+L257</f>
        <v>#REF!</v>
      </c>
      <c r="M254" s="22">
        <f t="shared" si="81"/>
        <v>0</v>
      </c>
      <c r="N254" s="68" t="s">
        <v>161</v>
      </c>
    </row>
    <row r="255" spans="1:14" ht="21.75" customHeight="1" x14ac:dyDescent="0.25">
      <c r="A255" s="137"/>
      <c r="B255" s="134"/>
      <c r="C255" s="137"/>
      <c r="D255" s="150"/>
      <c r="E255" s="137"/>
      <c r="F255" s="12" t="s">
        <v>116</v>
      </c>
      <c r="G255" s="22" t="e">
        <f t="shared" si="61"/>
        <v>#REF!</v>
      </c>
      <c r="H255" s="22" t="e">
        <f>#REF!</f>
        <v>#REF!</v>
      </c>
      <c r="I255" s="22" t="e">
        <f>H255</f>
        <v>#REF!</v>
      </c>
      <c r="J255" s="22" t="e">
        <f t="shared" ref="J255:L255" si="82">I255</f>
        <v>#REF!</v>
      </c>
      <c r="K255" s="22" t="e">
        <f t="shared" si="82"/>
        <v>#REF!</v>
      </c>
      <c r="L255" s="22" t="e">
        <f t="shared" si="82"/>
        <v>#REF!</v>
      </c>
      <c r="M255" s="22"/>
      <c r="N255" s="68"/>
    </row>
    <row r="256" spans="1:14" ht="21.75" customHeight="1" x14ac:dyDescent="0.25">
      <c r="A256" s="137"/>
      <c r="B256" s="134"/>
      <c r="C256" s="137"/>
      <c r="D256" s="150"/>
      <c r="E256" s="137"/>
      <c r="F256" s="12" t="s">
        <v>16</v>
      </c>
      <c r="G256" s="22">
        <f t="shared" si="61"/>
        <v>0</v>
      </c>
      <c r="H256" s="22"/>
      <c r="I256" s="22"/>
      <c r="J256" s="22"/>
      <c r="K256" s="22"/>
      <c r="L256" s="22"/>
      <c r="M256" s="22"/>
      <c r="N256" s="68"/>
    </row>
    <row r="257" spans="1:14" ht="21.75" customHeight="1" x14ac:dyDescent="0.25">
      <c r="A257" s="138"/>
      <c r="B257" s="135"/>
      <c r="C257" s="137"/>
      <c r="D257" s="151"/>
      <c r="E257" s="138"/>
      <c r="F257" s="12" t="s">
        <v>17</v>
      </c>
      <c r="G257" s="22">
        <f t="shared" si="61"/>
        <v>0</v>
      </c>
      <c r="H257" s="22"/>
      <c r="I257" s="22"/>
      <c r="J257" s="22"/>
      <c r="K257" s="22"/>
      <c r="L257" s="22"/>
      <c r="M257" s="22"/>
      <c r="N257" s="68"/>
    </row>
    <row r="258" spans="1:14" ht="21.75" customHeight="1" x14ac:dyDescent="0.25">
      <c r="A258" s="130" t="s">
        <v>40</v>
      </c>
      <c r="B258" s="133" t="s">
        <v>92</v>
      </c>
      <c r="C258" s="136" t="s">
        <v>11</v>
      </c>
      <c r="D258" s="149" t="s">
        <v>39</v>
      </c>
      <c r="E258" s="136" t="s">
        <v>127</v>
      </c>
      <c r="F258" s="12" t="s">
        <v>14</v>
      </c>
      <c r="G258" s="22" t="e">
        <f t="shared" si="61"/>
        <v>#REF!</v>
      </c>
      <c r="H258" s="22" t="e">
        <f t="shared" ref="H258:M258" si="83">H259+H260+H261</f>
        <v>#REF!</v>
      </c>
      <c r="I258" s="22" t="e">
        <f t="shared" si="83"/>
        <v>#REF!</v>
      </c>
      <c r="J258" s="22" t="e">
        <f t="shared" si="83"/>
        <v>#REF!</v>
      </c>
      <c r="K258" s="22" t="e">
        <f t="shared" si="83"/>
        <v>#REF!</v>
      </c>
      <c r="L258" s="22" t="e">
        <f>L259+L260+L261</f>
        <v>#REF!</v>
      </c>
      <c r="M258" s="22">
        <f t="shared" si="83"/>
        <v>0</v>
      </c>
      <c r="N258" s="68" t="s">
        <v>165</v>
      </c>
    </row>
    <row r="259" spans="1:14" ht="21.75" customHeight="1" x14ac:dyDescent="0.25">
      <c r="A259" s="131"/>
      <c r="B259" s="134"/>
      <c r="C259" s="137"/>
      <c r="D259" s="150"/>
      <c r="E259" s="137"/>
      <c r="F259" s="12" t="s">
        <v>116</v>
      </c>
      <c r="G259" s="22" t="e">
        <f t="shared" si="61"/>
        <v>#REF!</v>
      </c>
      <c r="H259" s="22" t="e">
        <f>#REF!</f>
        <v>#REF!</v>
      </c>
      <c r="I259" s="22" t="e">
        <f>H259</f>
        <v>#REF!</v>
      </c>
      <c r="J259" s="22" t="e">
        <f t="shared" ref="J259:L259" si="84">I259</f>
        <v>#REF!</v>
      </c>
      <c r="K259" s="22" t="e">
        <f t="shared" si="84"/>
        <v>#REF!</v>
      </c>
      <c r="L259" s="22" t="e">
        <f t="shared" si="84"/>
        <v>#REF!</v>
      </c>
      <c r="M259" s="22"/>
      <c r="N259" s="68"/>
    </row>
    <row r="260" spans="1:14" ht="21.75" customHeight="1" x14ac:dyDescent="0.25">
      <c r="A260" s="131"/>
      <c r="B260" s="134"/>
      <c r="C260" s="137"/>
      <c r="D260" s="150"/>
      <c r="E260" s="137"/>
      <c r="F260" s="12" t="s">
        <v>16</v>
      </c>
      <c r="G260" s="22">
        <f t="shared" si="61"/>
        <v>0</v>
      </c>
      <c r="H260" s="22"/>
      <c r="I260" s="22"/>
      <c r="J260" s="22"/>
      <c r="K260" s="22"/>
      <c r="L260" s="22"/>
      <c r="M260" s="22"/>
      <c r="N260" s="68"/>
    </row>
    <row r="261" spans="1:14" ht="21.75" customHeight="1" x14ac:dyDescent="0.25">
      <c r="A261" s="132"/>
      <c r="B261" s="135"/>
      <c r="C261" s="137"/>
      <c r="D261" s="151"/>
      <c r="E261" s="138"/>
      <c r="F261" s="12" t="s">
        <v>17</v>
      </c>
      <c r="G261" s="22">
        <f t="shared" si="61"/>
        <v>0</v>
      </c>
      <c r="H261" s="22"/>
      <c r="I261" s="22"/>
      <c r="J261" s="22"/>
      <c r="K261" s="22"/>
      <c r="L261" s="22"/>
      <c r="M261" s="22"/>
      <c r="N261" s="68"/>
    </row>
    <row r="262" spans="1:14" ht="21.75" customHeight="1" x14ac:dyDescent="0.25">
      <c r="A262" s="136" t="s">
        <v>66</v>
      </c>
      <c r="B262" s="133" t="s">
        <v>163</v>
      </c>
      <c r="C262" s="136" t="s">
        <v>11</v>
      </c>
      <c r="D262" s="143" t="s">
        <v>34</v>
      </c>
      <c r="E262" s="136" t="s">
        <v>127</v>
      </c>
      <c r="F262" s="12" t="s">
        <v>14</v>
      </c>
      <c r="G262" s="22" t="e">
        <f t="shared" si="61"/>
        <v>#REF!</v>
      </c>
      <c r="H262" s="22" t="e">
        <f t="shared" ref="H262:M262" si="85">H263+H264+H265</f>
        <v>#REF!</v>
      </c>
      <c r="I262" s="22" t="e">
        <f t="shared" si="85"/>
        <v>#REF!</v>
      </c>
      <c r="J262" s="22" t="e">
        <f t="shared" si="85"/>
        <v>#REF!</v>
      </c>
      <c r="K262" s="22" t="e">
        <f t="shared" si="85"/>
        <v>#REF!</v>
      </c>
      <c r="L262" s="22" t="e">
        <f t="shared" si="85"/>
        <v>#REF!</v>
      </c>
      <c r="M262" s="22">
        <f t="shared" si="85"/>
        <v>0</v>
      </c>
      <c r="N262" s="69" t="s">
        <v>164</v>
      </c>
    </row>
    <row r="263" spans="1:14" ht="21.75" customHeight="1" x14ac:dyDescent="0.25">
      <c r="A263" s="137"/>
      <c r="B263" s="134"/>
      <c r="C263" s="137"/>
      <c r="D263" s="144"/>
      <c r="E263" s="137"/>
      <c r="F263" s="12" t="s">
        <v>116</v>
      </c>
      <c r="G263" s="22" t="e">
        <f t="shared" si="61"/>
        <v>#REF!</v>
      </c>
      <c r="H263" s="22" t="e">
        <f>#REF!+#REF!+#REF!</f>
        <v>#REF!</v>
      </c>
      <c r="I263" s="22" t="e">
        <f>H263</f>
        <v>#REF!</v>
      </c>
      <c r="J263" s="22" t="e">
        <f t="shared" ref="J263:L263" si="86">I263</f>
        <v>#REF!</v>
      </c>
      <c r="K263" s="22" t="e">
        <f t="shared" si="86"/>
        <v>#REF!</v>
      </c>
      <c r="L263" s="22" t="e">
        <f t="shared" si="86"/>
        <v>#REF!</v>
      </c>
      <c r="M263" s="22"/>
      <c r="N263" s="69"/>
    </row>
    <row r="264" spans="1:14" ht="21.75" customHeight="1" x14ac:dyDescent="0.25">
      <c r="A264" s="137"/>
      <c r="B264" s="134"/>
      <c r="C264" s="137"/>
      <c r="D264" s="144"/>
      <c r="E264" s="137"/>
      <c r="F264" s="12" t="s">
        <v>16</v>
      </c>
      <c r="G264" s="22">
        <f t="shared" si="61"/>
        <v>0</v>
      </c>
      <c r="H264" s="22"/>
      <c r="I264" s="22"/>
      <c r="J264" s="22"/>
      <c r="K264" s="22"/>
      <c r="L264" s="22"/>
      <c r="M264" s="22"/>
      <c r="N264" s="69"/>
    </row>
    <row r="265" spans="1:14" ht="21.75" customHeight="1" x14ac:dyDescent="0.25">
      <c r="A265" s="138"/>
      <c r="B265" s="135"/>
      <c r="C265" s="137"/>
      <c r="D265" s="145"/>
      <c r="E265" s="138"/>
      <c r="F265" s="12" t="s">
        <v>17</v>
      </c>
      <c r="G265" s="22">
        <f t="shared" si="61"/>
        <v>0</v>
      </c>
      <c r="H265" s="22"/>
      <c r="I265" s="22"/>
      <c r="J265" s="22"/>
      <c r="K265" s="22"/>
      <c r="L265" s="22"/>
      <c r="M265" s="22"/>
      <c r="N265" s="69"/>
    </row>
    <row r="266" spans="1:14" ht="21.75" customHeight="1" x14ac:dyDescent="0.25">
      <c r="A266" s="146" t="s">
        <v>80</v>
      </c>
      <c r="B266" s="133" t="s">
        <v>38</v>
      </c>
      <c r="C266" s="136" t="s">
        <v>11</v>
      </c>
      <c r="D266" s="149" t="s">
        <v>39</v>
      </c>
      <c r="E266" s="136" t="s">
        <v>127</v>
      </c>
      <c r="F266" s="12" t="s">
        <v>14</v>
      </c>
      <c r="G266" s="22">
        <f t="shared" si="61"/>
        <v>2700171.0700000003</v>
      </c>
      <c r="H266" s="22">
        <f t="shared" ref="H266:M266" si="87">H267+H268+H269</f>
        <v>540034.21400000004</v>
      </c>
      <c r="I266" s="22">
        <f t="shared" si="87"/>
        <v>540034.21400000004</v>
      </c>
      <c r="J266" s="22">
        <f t="shared" si="87"/>
        <v>540034.21400000004</v>
      </c>
      <c r="K266" s="22">
        <f t="shared" si="87"/>
        <v>540034.21400000004</v>
      </c>
      <c r="L266" s="22">
        <f t="shared" si="87"/>
        <v>540034.21400000004</v>
      </c>
      <c r="M266" s="22">
        <f t="shared" si="87"/>
        <v>0</v>
      </c>
      <c r="N266" s="71" t="s">
        <v>166</v>
      </c>
    </row>
    <row r="267" spans="1:14" ht="21.75" customHeight="1" x14ac:dyDescent="0.25">
      <c r="A267" s="147"/>
      <c r="B267" s="134"/>
      <c r="C267" s="137"/>
      <c r="D267" s="150"/>
      <c r="E267" s="137"/>
      <c r="F267" s="12" t="s">
        <v>116</v>
      </c>
      <c r="G267" s="22">
        <f t="shared" si="61"/>
        <v>2700171.0700000003</v>
      </c>
      <c r="H267" s="22">
        <f>'[1]Иные цели 2024'!$W$17</f>
        <v>540034.21400000004</v>
      </c>
      <c r="I267" s="22">
        <f>'[1]Иные цели 2025'!$W$17</f>
        <v>540034.21400000004</v>
      </c>
      <c r="J267" s="22">
        <f>'[1]Иные цели 2026'!$W$17</f>
        <v>540034.21400000004</v>
      </c>
      <c r="K267" s="22">
        <f>J267</f>
        <v>540034.21400000004</v>
      </c>
      <c r="L267" s="22">
        <f>K267</f>
        <v>540034.21400000004</v>
      </c>
      <c r="M267" s="22"/>
      <c r="N267" s="71"/>
    </row>
    <row r="268" spans="1:14" ht="21.75" customHeight="1" x14ac:dyDescent="0.25">
      <c r="A268" s="147"/>
      <c r="B268" s="134"/>
      <c r="C268" s="137"/>
      <c r="D268" s="150"/>
      <c r="E268" s="137"/>
      <c r="F268" s="12" t="s">
        <v>16</v>
      </c>
      <c r="G268" s="22">
        <f t="shared" ref="G268:G309" si="88">H268+I268+J268+K268+M268+L268</f>
        <v>0</v>
      </c>
      <c r="H268" s="22"/>
      <c r="I268" s="22"/>
      <c r="J268" s="22"/>
      <c r="K268" s="22"/>
      <c r="L268" s="22"/>
      <c r="M268" s="22"/>
      <c r="N268" s="71"/>
    </row>
    <row r="269" spans="1:14" ht="21.75" customHeight="1" x14ac:dyDescent="0.25">
      <c r="A269" s="148"/>
      <c r="B269" s="135"/>
      <c r="C269" s="137"/>
      <c r="D269" s="151"/>
      <c r="E269" s="138"/>
      <c r="F269" s="12" t="s">
        <v>17</v>
      </c>
      <c r="G269" s="22">
        <f t="shared" si="88"/>
        <v>0</v>
      </c>
      <c r="H269" s="22"/>
      <c r="I269" s="22"/>
      <c r="J269" s="22"/>
      <c r="K269" s="22"/>
      <c r="L269" s="22"/>
      <c r="M269" s="22"/>
      <c r="N269" s="71"/>
    </row>
    <row r="270" spans="1:14" ht="21.75" hidden="1" customHeight="1" outlineLevel="1" x14ac:dyDescent="0.25">
      <c r="A270" s="130" t="s">
        <v>91</v>
      </c>
      <c r="B270" s="133" t="s">
        <v>88</v>
      </c>
      <c r="C270" s="136" t="s">
        <v>11</v>
      </c>
      <c r="D270" s="136"/>
      <c r="E270" s="136" t="s">
        <v>127</v>
      </c>
      <c r="F270" s="12" t="s">
        <v>14</v>
      </c>
      <c r="G270" s="22">
        <f t="shared" si="88"/>
        <v>0</v>
      </c>
      <c r="H270" s="22">
        <f t="shared" ref="H270:M270" si="89">H271+H272+H273</f>
        <v>0</v>
      </c>
      <c r="I270" s="22">
        <f t="shared" si="89"/>
        <v>0</v>
      </c>
      <c r="J270" s="22">
        <f t="shared" si="89"/>
        <v>0</v>
      </c>
      <c r="K270" s="22">
        <f t="shared" si="89"/>
        <v>0</v>
      </c>
      <c r="L270" s="22">
        <f>L271+L272+L273</f>
        <v>0</v>
      </c>
      <c r="M270" s="22">
        <f t="shared" si="89"/>
        <v>0</v>
      </c>
      <c r="N270" s="56"/>
    </row>
    <row r="271" spans="1:14" ht="21.75" hidden="1" customHeight="1" outlineLevel="1" x14ac:dyDescent="0.25">
      <c r="A271" s="131"/>
      <c r="B271" s="134"/>
      <c r="C271" s="137"/>
      <c r="D271" s="137"/>
      <c r="E271" s="137"/>
      <c r="F271" s="12" t="s">
        <v>15</v>
      </c>
      <c r="G271" s="22">
        <f t="shared" si="88"/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56"/>
    </row>
    <row r="272" spans="1:14" ht="21.75" hidden="1" customHeight="1" outlineLevel="1" x14ac:dyDescent="0.25">
      <c r="A272" s="131"/>
      <c r="B272" s="134"/>
      <c r="C272" s="137"/>
      <c r="D272" s="137"/>
      <c r="E272" s="137"/>
      <c r="F272" s="12" t="s">
        <v>16</v>
      </c>
      <c r="G272" s="22">
        <f t="shared" si="88"/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56"/>
    </row>
    <row r="273" spans="1:14" ht="21.75" hidden="1" customHeight="1" outlineLevel="1" x14ac:dyDescent="0.25">
      <c r="A273" s="132"/>
      <c r="B273" s="135"/>
      <c r="C273" s="137"/>
      <c r="D273" s="138"/>
      <c r="E273" s="138"/>
      <c r="F273" s="12" t="s">
        <v>17</v>
      </c>
      <c r="G273" s="22">
        <f t="shared" si="88"/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56"/>
    </row>
    <row r="274" spans="1:14" ht="21.75" hidden="1" customHeight="1" outlineLevel="1" x14ac:dyDescent="0.25">
      <c r="A274" s="130" t="s">
        <v>93</v>
      </c>
      <c r="B274" s="133" t="s">
        <v>94</v>
      </c>
      <c r="C274" s="136" t="s">
        <v>11</v>
      </c>
      <c r="D274" s="136"/>
      <c r="E274" s="136" t="s">
        <v>127</v>
      </c>
      <c r="F274" s="12" t="s">
        <v>14</v>
      </c>
      <c r="G274" s="22">
        <f t="shared" si="88"/>
        <v>0</v>
      </c>
      <c r="H274" s="22">
        <f t="shared" ref="H274:M274" si="90">H275+H276+H277</f>
        <v>0</v>
      </c>
      <c r="I274" s="22">
        <f t="shared" si="90"/>
        <v>0</v>
      </c>
      <c r="J274" s="22">
        <f t="shared" si="90"/>
        <v>0</v>
      </c>
      <c r="K274" s="22">
        <f t="shared" si="90"/>
        <v>0</v>
      </c>
      <c r="L274" s="22">
        <f>L275+L276+L277</f>
        <v>0</v>
      </c>
      <c r="M274" s="22">
        <f t="shared" si="90"/>
        <v>0</v>
      </c>
      <c r="N274" s="56"/>
    </row>
    <row r="275" spans="1:14" ht="21.75" hidden="1" customHeight="1" outlineLevel="1" x14ac:dyDescent="0.25">
      <c r="A275" s="131"/>
      <c r="B275" s="134"/>
      <c r="C275" s="137"/>
      <c r="D275" s="137"/>
      <c r="E275" s="137"/>
      <c r="F275" s="12" t="s">
        <v>15</v>
      </c>
      <c r="G275" s="22">
        <f t="shared" si="88"/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56"/>
    </row>
    <row r="276" spans="1:14" ht="21.75" hidden="1" customHeight="1" outlineLevel="1" x14ac:dyDescent="0.25">
      <c r="A276" s="131"/>
      <c r="B276" s="134"/>
      <c r="C276" s="137"/>
      <c r="D276" s="137"/>
      <c r="E276" s="137"/>
      <c r="F276" s="12" t="s">
        <v>16</v>
      </c>
      <c r="G276" s="22">
        <f t="shared" si="88"/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56"/>
    </row>
    <row r="277" spans="1:14" ht="21.75" hidden="1" customHeight="1" outlineLevel="1" x14ac:dyDescent="0.25">
      <c r="A277" s="132"/>
      <c r="B277" s="135"/>
      <c r="C277" s="137"/>
      <c r="D277" s="138"/>
      <c r="E277" s="138"/>
      <c r="F277" s="12" t="s">
        <v>17</v>
      </c>
      <c r="G277" s="22">
        <f t="shared" si="88"/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56"/>
    </row>
    <row r="278" spans="1:14" ht="21.75" hidden="1" customHeight="1" outlineLevel="1" x14ac:dyDescent="0.25">
      <c r="A278" s="49"/>
      <c r="B278" s="133" t="s">
        <v>95</v>
      </c>
      <c r="C278" s="136" t="s">
        <v>11</v>
      </c>
      <c r="D278" s="136"/>
      <c r="E278" s="136" t="s">
        <v>127</v>
      </c>
      <c r="F278" s="12" t="s">
        <v>14</v>
      </c>
      <c r="G278" s="22">
        <f t="shared" si="88"/>
        <v>0</v>
      </c>
      <c r="H278" s="22">
        <f t="shared" ref="H278:M278" si="91">H279+H280+H281</f>
        <v>0</v>
      </c>
      <c r="I278" s="22">
        <f t="shared" si="91"/>
        <v>0</v>
      </c>
      <c r="J278" s="22">
        <f t="shared" si="91"/>
        <v>0</v>
      </c>
      <c r="K278" s="22">
        <f t="shared" si="91"/>
        <v>0</v>
      </c>
      <c r="L278" s="22">
        <f>L279+L280+L281</f>
        <v>0</v>
      </c>
      <c r="M278" s="22">
        <f t="shared" si="91"/>
        <v>0</v>
      </c>
      <c r="N278" s="56"/>
    </row>
    <row r="279" spans="1:14" ht="21.75" hidden="1" customHeight="1" outlineLevel="1" x14ac:dyDescent="0.25">
      <c r="A279" s="49" t="s">
        <v>96</v>
      </c>
      <c r="B279" s="134"/>
      <c r="C279" s="137"/>
      <c r="D279" s="137"/>
      <c r="E279" s="137"/>
      <c r="F279" s="12" t="s">
        <v>15</v>
      </c>
      <c r="G279" s="23">
        <f t="shared" si="88"/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56"/>
    </row>
    <row r="280" spans="1:14" ht="21.75" hidden="1" customHeight="1" outlineLevel="1" x14ac:dyDescent="0.25">
      <c r="A280" s="49"/>
      <c r="B280" s="134"/>
      <c r="C280" s="137"/>
      <c r="D280" s="137"/>
      <c r="E280" s="137"/>
      <c r="F280" s="12" t="s">
        <v>16</v>
      </c>
      <c r="G280" s="23">
        <f t="shared" si="88"/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56"/>
    </row>
    <row r="281" spans="1:14" ht="21.75" hidden="1" customHeight="1" outlineLevel="1" x14ac:dyDescent="0.25">
      <c r="A281" s="49"/>
      <c r="B281" s="135"/>
      <c r="C281" s="137"/>
      <c r="D281" s="138"/>
      <c r="E281" s="138"/>
      <c r="F281" s="12" t="s">
        <v>17</v>
      </c>
      <c r="G281" s="23">
        <f t="shared" si="88"/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57"/>
    </row>
    <row r="282" spans="1:14" ht="21.75" customHeight="1" collapsed="1" x14ac:dyDescent="0.25">
      <c r="A282" s="121">
        <v>5</v>
      </c>
      <c r="B282" s="124" t="s">
        <v>156</v>
      </c>
      <c r="C282" s="127" t="s">
        <v>11</v>
      </c>
      <c r="D282" s="40"/>
      <c r="E282" s="127" t="s">
        <v>127</v>
      </c>
      <c r="F282" s="34" t="s">
        <v>14</v>
      </c>
      <c r="G282" s="35">
        <f t="shared" si="88"/>
        <v>109269508.61696</v>
      </c>
      <c r="H282" s="35">
        <f t="shared" ref="H282:M282" si="92">H283+H284+H285</f>
        <v>20240168.850000001</v>
      </c>
      <c r="I282" s="35">
        <f t="shared" si="92"/>
        <v>20977806.259999998</v>
      </c>
      <c r="J282" s="35">
        <f t="shared" si="92"/>
        <v>21800209.350000001</v>
      </c>
      <c r="K282" s="35">
        <f t="shared" si="92"/>
        <v>22672217.724000003</v>
      </c>
      <c r="L282" s="35">
        <f>L283+L284+L285</f>
        <v>23579106.432960004</v>
      </c>
      <c r="M282" s="35">
        <f t="shared" si="92"/>
        <v>0</v>
      </c>
      <c r="N282" s="73"/>
    </row>
    <row r="283" spans="1:14" ht="21.75" customHeight="1" x14ac:dyDescent="0.25">
      <c r="A283" s="122"/>
      <c r="B283" s="125"/>
      <c r="C283" s="128"/>
      <c r="D283" s="41"/>
      <c r="E283" s="128"/>
      <c r="F283" s="34" t="s">
        <v>116</v>
      </c>
      <c r="G283" s="35">
        <f t="shared" si="88"/>
        <v>109269508.61696</v>
      </c>
      <c r="H283" s="35">
        <f t="shared" ref="H283:M285" si="93">H287</f>
        <v>20240168.850000001</v>
      </c>
      <c r="I283" s="35">
        <f t="shared" si="93"/>
        <v>20977806.259999998</v>
      </c>
      <c r="J283" s="35">
        <f t="shared" si="93"/>
        <v>21800209.350000001</v>
      </c>
      <c r="K283" s="35">
        <f t="shared" si="93"/>
        <v>22672217.724000003</v>
      </c>
      <c r="L283" s="35">
        <f t="shared" si="93"/>
        <v>23579106.432960004</v>
      </c>
      <c r="M283" s="35">
        <f t="shared" si="93"/>
        <v>0</v>
      </c>
      <c r="N283" s="74"/>
    </row>
    <row r="284" spans="1:14" ht="21.75" customHeight="1" x14ac:dyDescent="0.25">
      <c r="A284" s="122"/>
      <c r="B284" s="125"/>
      <c r="C284" s="128"/>
      <c r="D284" s="41"/>
      <c r="E284" s="128"/>
      <c r="F284" s="34" t="s">
        <v>16</v>
      </c>
      <c r="G284" s="35">
        <f t="shared" si="88"/>
        <v>0</v>
      </c>
      <c r="H284" s="35">
        <f t="shared" si="93"/>
        <v>0</v>
      </c>
      <c r="I284" s="35">
        <f t="shared" si="93"/>
        <v>0</v>
      </c>
      <c r="J284" s="35">
        <f t="shared" si="93"/>
        <v>0</v>
      </c>
      <c r="K284" s="35">
        <f t="shared" si="93"/>
        <v>0</v>
      </c>
      <c r="L284" s="35">
        <f>L288</f>
        <v>0</v>
      </c>
      <c r="M284" s="35">
        <f t="shared" si="93"/>
        <v>0</v>
      </c>
      <c r="N284" s="74"/>
    </row>
    <row r="285" spans="1:14" ht="21.75" customHeight="1" x14ac:dyDescent="0.25">
      <c r="A285" s="123"/>
      <c r="B285" s="126"/>
      <c r="C285" s="129"/>
      <c r="D285" s="42"/>
      <c r="E285" s="129"/>
      <c r="F285" s="34" t="s">
        <v>17</v>
      </c>
      <c r="G285" s="35">
        <f t="shared" si="88"/>
        <v>0</v>
      </c>
      <c r="H285" s="35">
        <f t="shared" si="93"/>
        <v>0</v>
      </c>
      <c r="I285" s="35">
        <f t="shared" si="93"/>
        <v>0</v>
      </c>
      <c r="J285" s="35">
        <f t="shared" si="93"/>
        <v>0</v>
      </c>
      <c r="K285" s="35">
        <f t="shared" si="93"/>
        <v>0</v>
      </c>
      <c r="L285" s="35">
        <f>L289</f>
        <v>0</v>
      </c>
      <c r="M285" s="35">
        <f t="shared" si="93"/>
        <v>0</v>
      </c>
      <c r="N285" s="75"/>
    </row>
    <row r="286" spans="1:14" ht="21.75" customHeight="1" x14ac:dyDescent="0.25">
      <c r="A286" s="130" t="s">
        <v>18</v>
      </c>
      <c r="B286" s="133" t="s">
        <v>122</v>
      </c>
      <c r="C286" s="136" t="s">
        <v>11</v>
      </c>
      <c r="D286" s="136" t="s">
        <v>98</v>
      </c>
      <c r="E286" s="136" t="s">
        <v>127</v>
      </c>
      <c r="F286" s="12" t="s">
        <v>14</v>
      </c>
      <c r="G286" s="22">
        <f t="shared" si="88"/>
        <v>109269508.61696</v>
      </c>
      <c r="H286" s="22">
        <f t="shared" ref="H286:M286" si="94">H287+H288+H289</f>
        <v>20240168.850000001</v>
      </c>
      <c r="I286" s="22">
        <f t="shared" si="94"/>
        <v>20977806.259999998</v>
      </c>
      <c r="J286" s="22">
        <f t="shared" si="94"/>
        <v>21800209.350000001</v>
      </c>
      <c r="K286" s="22">
        <f t="shared" si="94"/>
        <v>22672217.724000003</v>
      </c>
      <c r="L286" s="22">
        <f>L287+L288+L289</f>
        <v>23579106.432960004</v>
      </c>
      <c r="M286" s="22">
        <f t="shared" si="94"/>
        <v>0</v>
      </c>
      <c r="N286" s="141" t="s">
        <v>98</v>
      </c>
    </row>
    <row r="287" spans="1:14" ht="21.75" customHeight="1" x14ac:dyDescent="0.25">
      <c r="A287" s="131"/>
      <c r="B287" s="134"/>
      <c r="C287" s="137"/>
      <c r="D287" s="137"/>
      <c r="E287" s="137"/>
      <c r="F287" s="12" t="s">
        <v>116</v>
      </c>
      <c r="G287" s="22">
        <f t="shared" si="88"/>
        <v>109269508.61696</v>
      </c>
      <c r="H287" s="22">
        <f>'[7]Аппарат1 20.09'!$BG$40</f>
        <v>20240168.850000001</v>
      </c>
      <c r="I287" s="22">
        <f>'[7]Аппарат1 20.09'!$CM$40</f>
        <v>20977806.259999998</v>
      </c>
      <c r="J287" s="47">
        <f>'[7]Аппарат1 20.09'!$DS$40</f>
        <v>21800209.350000001</v>
      </c>
      <c r="K287" s="22">
        <f>J287*1.04</f>
        <v>22672217.724000003</v>
      </c>
      <c r="L287" s="22">
        <f>K287*1.04</f>
        <v>23579106.432960004</v>
      </c>
      <c r="M287" s="22"/>
      <c r="N287" s="142"/>
    </row>
    <row r="288" spans="1:14" ht="21.75" customHeight="1" x14ac:dyDescent="0.25">
      <c r="A288" s="131"/>
      <c r="B288" s="134"/>
      <c r="C288" s="137"/>
      <c r="D288" s="137"/>
      <c r="E288" s="137"/>
      <c r="F288" s="12" t="s">
        <v>16</v>
      </c>
      <c r="G288" s="22">
        <f t="shared" si="88"/>
        <v>0</v>
      </c>
      <c r="H288" s="22"/>
      <c r="I288" s="22"/>
      <c r="J288" s="22"/>
      <c r="K288" s="22"/>
      <c r="L288" s="22"/>
      <c r="M288" s="22"/>
      <c r="N288" s="142"/>
    </row>
    <row r="289" spans="1:14" ht="21.75" customHeight="1" x14ac:dyDescent="0.25">
      <c r="A289" s="132"/>
      <c r="B289" s="135"/>
      <c r="C289" s="138"/>
      <c r="D289" s="138"/>
      <c r="E289" s="138"/>
      <c r="F289" s="12" t="s">
        <v>17</v>
      </c>
      <c r="G289" s="22">
        <f t="shared" si="88"/>
        <v>0</v>
      </c>
      <c r="H289" s="22"/>
      <c r="I289" s="22"/>
      <c r="J289" s="22"/>
      <c r="K289" s="22"/>
      <c r="L289" s="22"/>
      <c r="M289" s="22"/>
      <c r="N289" s="142"/>
    </row>
    <row r="290" spans="1:14" ht="23.25" hidden="1" customHeight="1" outlineLevel="1" x14ac:dyDescent="0.25">
      <c r="A290" s="121">
        <v>6</v>
      </c>
      <c r="B290" s="124" t="s">
        <v>107</v>
      </c>
      <c r="C290" s="127" t="s">
        <v>11</v>
      </c>
      <c r="D290" s="40"/>
      <c r="E290" s="127" t="s">
        <v>13</v>
      </c>
      <c r="F290" s="34" t="s">
        <v>14</v>
      </c>
      <c r="G290" s="35">
        <f t="shared" si="88"/>
        <v>0</v>
      </c>
      <c r="H290" s="35">
        <f t="shared" ref="H290:M290" si="95">H291+H292+H293</f>
        <v>0</v>
      </c>
      <c r="I290" s="35">
        <f t="shared" si="95"/>
        <v>0</v>
      </c>
      <c r="J290" s="35">
        <f t="shared" si="95"/>
        <v>0</v>
      </c>
      <c r="K290" s="35">
        <f t="shared" si="95"/>
        <v>0</v>
      </c>
      <c r="L290" s="35">
        <f>L291+L292+L293</f>
        <v>0</v>
      </c>
      <c r="M290" s="35">
        <f t="shared" si="95"/>
        <v>0</v>
      </c>
      <c r="N290" s="53"/>
    </row>
    <row r="291" spans="1:14" ht="23.25" hidden="1" customHeight="1" outlineLevel="1" x14ac:dyDescent="0.25">
      <c r="A291" s="122"/>
      <c r="B291" s="139"/>
      <c r="C291" s="128"/>
      <c r="D291" s="41"/>
      <c r="E291" s="128"/>
      <c r="F291" s="34" t="s">
        <v>15</v>
      </c>
      <c r="G291" s="35">
        <f t="shared" si="88"/>
        <v>0</v>
      </c>
      <c r="H291" s="35">
        <f t="shared" ref="H291:M293" si="96">H295</f>
        <v>0</v>
      </c>
      <c r="I291" s="35">
        <f t="shared" si="96"/>
        <v>0</v>
      </c>
      <c r="J291" s="35">
        <f t="shared" si="96"/>
        <v>0</v>
      </c>
      <c r="K291" s="35">
        <f t="shared" si="96"/>
        <v>0</v>
      </c>
      <c r="L291" s="35">
        <f>L295</f>
        <v>0</v>
      </c>
      <c r="M291" s="35">
        <f t="shared" si="96"/>
        <v>0</v>
      </c>
      <c r="N291" s="53"/>
    </row>
    <row r="292" spans="1:14" ht="23.25" hidden="1" customHeight="1" outlineLevel="1" x14ac:dyDescent="0.25">
      <c r="A292" s="122"/>
      <c r="B292" s="139"/>
      <c r="C292" s="128"/>
      <c r="D292" s="41"/>
      <c r="E292" s="128"/>
      <c r="F292" s="34" t="s">
        <v>16</v>
      </c>
      <c r="G292" s="35">
        <f t="shared" si="88"/>
        <v>0</v>
      </c>
      <c r="H292" s="35">
        <f t="shared" si="96"/>
        <v>0</v>
      </c>
      <c r="I292" s="35">
        <f t="shared" si="96"/>
        <v>0</v>
      </c>
      <c r="J292" s="35">
        <f t="shared" si="96"/>
        <v>0</v>
      </c>
      <c r="K292" s="35">
        <f t="shared" si="96"/>
        <v>0</v>
      </c>
      <c r="L292" s="35">
        <f>L296</f>
        <v>0</v>
      </c>
      <c r="M292" s="35">
        <f t="shared" si="96"/>
        <v>0</v>
      </c>
      <c r="N292" s="53"/>
    </row>
    <row r="293" spans="1:14" ht="27" hidden="1" customHeight="1" outlineLevel="1" x14ac:dyDescent="0.25">
      <c r="A293" s="123"/>
      <c r="B293" s="140"/>
      <c r="C293" s="129"/>
      <c r="D293" s="42"/>
      <c r="E293" s="129"/>
      <c r="F293" s="34" t="s">
        <v>17</v>
      </c>
      <c r="G293" s="35">
        <f t="shared" si="88"/>
        <v>0</v>
      </c>
      <c r="H293" s="35">
        <f t="shared" si="96"/>
        <v>0</v>
      </c>
      <c r="I293" s="35">
        <f t="shared" si="96"/>
        <v>0</v>
      </c>
      <c r="J293" s="35">
        <f t="shared" si="96"/>
        <v>0</v>
      </c>
      <c r="K293" s="35">
        <f t="shared" si="96"/>
        <v>0</v>
      </c>
      <c r="L293" s="35">
        <f>L297</f>
        <v>0</v>
      </c>
      <c r="M293" s="35">
        <f t="shared" si="96"/>
        <v>0</v>
      </c>
      <c r="N293" s="53"/>
    </row>
    <row r="294" spans="1:14" ht="21.75" hidden="1" customHeight="1" outlineLevel="1" x14ac:dyDescent="0.25">
      <c r="A294" s="130" t="s">
        <v>108</v>
      </c>
      <c r="B294" s="133" t="s">
        <v>109</v>
      </c>
      <c r="C294" s="136" t="s">
        <v>11</v>
      </c>
      <c r="D294" s="136" t="s">
        <v>98</v>
      </c>
      <c r="E294" s="136" t="s">
        <v>13</v>
      </c>
      <c r="F294" s="12" t="s">
        <v>14</v>
      </c>
      <c r="G294" s="22">
        <f t="shared" si="88"/>
        <v>0</v>
      </c>
      <c r="H294" s="22">
        <f t="shared" ref="H294:M294" si="97">H295+H296+H297</f>
        <v>0</v>
      </c>
      <c r="I294" s="22">
        <f t="shared" si="97"/>
        <v>0</v>
      </c>
      <c r="J294" s="22">
        <f t="shared" si="97"/>
        <v>0</v>
      </c>
      <c r="K294" s="22">
        <f t="shared" si="97"/>
        <v>0</v>
      </c>
      <c r="L294" s="22">
        <f>L295+L296+L297</f>
        <v>0</v>
      </c>
      <c r="M294" s="22">
        <f t="shared" si="97"/>
        <v>0</v>
      </c>
      <c r="N294" s="62" t="s">
        <v>110</v>
      </c>
    </row>
    <row r="295" spans="1:14" ht="21.75" hidden="1" customHeight="1" outlineLevel="1" x14ac:dyDescent="0.25">
      <c r="A295" s="131"/>
      <c r="B295" s="134"/>
      <c r="C295" s="137"/>
      <c r="D295" s="137"/>
      <c r="E295" s="137"/>
      <c r="F295" s="12" t="s">
        <v>15</v>
      </c>
      <c r="G295" s="22">
        <f t="shared" si="88"/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63"/>
    </row>
    <row r="296" spans="1:14" ht="21.75" hidden="1" customHeight="1" outlineLevel="1" x14ac:dyDescent="0.25">
      <c r="A296" s="131"/>
      <c r="B296" s="134"/>
      <c r="C296" s="137"/>
      <c r="D296" s="137"/>
      <c r="E296" s="137"/>
      <c r="F296" s="12" t="s">
        <v>16</v>
      </c>
      <c r="G296" s="22">
        <f t="shared" si="88"/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63"/>
    </row>
    <row r="297" spans="1:14" ht="21.75" hidden="1" customHeight="1" outlineLevel="1" x14ac:dyDescent="0.25">
      <c r="A297" s="132"/>
      <c r="B297" s="135"/>
      <c r="C297" s="138"/>
      <c r="D297" s="138"/>
      <c r="E297" s="138"/>
      <c r="F297" s="12" t="s">
        <v>17</v>
      </c>
      <c r="G297" s="22">
        <f t="shared" si="88"/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63"/>
    </row>
    <row r="298" spans="1:14" ht="21.75" hidden="1" customHeight="1" outlineLevel="1" x14ac:dyDescent="0.25">
      <c r="A298" s="121">
        <v>7</v>
      </c>
      <c r="B298" s="124" t="s">
        <v>111</v>
      </c>
      <c r="C298" s="127" t="s">
        <v>11</v>
      </c>
      <c r="D298" s="40"/>
      <c r="E298" s="127" t="s">
        <v>13</v>
      </c>
      <c r="F298" s="34" t="s">
        <v>14</v>
      </c>
      <c r="G298" s="35">
        <f t="shared" si="88"/>
        <v>0</v>
      </c>
      <c r="H298" s="35">
        <f t="shared" ref="H298:M298" si="98">H299+H300+H301</f>
        <v>0</v>
      </c>
      <c r="I298" s="35">
        <f t="shared" si="98"/>
        <v>0</v>
      </c>
      <c r="J298" s="35">
        <f t="shared" si="98"/>
        <v>0</v>
      </c>
      <c r="K298" s="35">
        <f t="shared" si="98"/>
        <v>0</v>
      </c>
      <c r="L298" s="35">
        <f>L299+L300+L301</f>
        <v>0</v>
      </c>
      <c r="M298" s="35">
        <f t="shared" si="98"/>
        <v>0</v>
      </c>
      <c r="N298" s="53"/>
    </row>
    <row r="299" spans="1:14" ht="21.75" hidden="1" customHeight="1" outlineLevel="1" x14ac:dyDescent="0.25">
      <c r="A299" s="122"/>
      <c r="B299" s="125"/>
      <c r="C299" s="128"/>
      <c r="D299" s="41"/>
      <c r="E299" s="128"/>
      <c r="F299" s="34" t="s">
        <v>15</v>
      </c>
      <c r="G299" s="35">
        <f t="shared" si="88"/>
        <v>0</v>
      </c>
      <c r="H299" s="35">
        <f t="shared" ref="H299:M301" si="99">H303</f>
        <v>0</v>
      </c>
      <c r="I299" s="35">
        <f t="shared" si="99"/>
        <v>0</v>
      </c>
      <c r="J299" s="35">
        <f t="shared" si="99"/>
        <v>0</v>
      </c>
      <c r="K299" s="35">
        <f t="shared" si="99"/>
        <v>0</v>
      </c>
      <c r="L299" s="35">
        <f>L303</f>
        <v>0</v>
      </c>
      <c r="M299" s="35">
        <f t="shared" si="99"/>
        <v>0</v>
      </c>
      <c r="N299" s="53"/>
    </row>
    <row r="300" spans="1:14" ht="21.75" hidden="1" customHeight="1" outlineLevel="1" x14ac:dyDescent="0.25">
      <c r="A300" s="122"/>
      <c r="B300" s="125"/>
      <c r="C300" s="128"/>
      <c r="D300" s="41"/>
      <c r="E300" s="128"/>
      <c r="F300" s="34" t="s">
        <v>16</v>
      </c>
      <c r="G300" s="35">
        <f t="shared" si="88"/>
        <v>0</v>
      </c>
      <c r="H300" s="35">
        <f t="shared" si="99"/>
        <v>0</v>
      </c>
      <c r="I300" s="35">
        <f t="shared" si="99"/>
        <v>0</v>
      </c>
      <c r="J300" s="35">
        <f t="shared" si="99"/>
        <v>0</v>
      </c>
      <c r="K300" s="35">
        <f t="shared" si="99"/>
        <v>0</v>
      </c>
      <c r="L300" s="35">
        <f>L304</f>
        <v>0</v>
      </c>
      <c r="M300" s="35">
        <f t="shared" si="99"/>
        <v>0</v>
      </c>
      <c r="N300" s="53"/>
    </row>
    <row r="301" spans="1:14" ht="21.75" hidden="1" customHeight="1" outlineLevel="1" x14ac:dyDescent="0.25">
      <c r="A301" s="123"/>
      <c r="B301" s="126"/>
      <c r="C301" s="129"/>
      <c r="D301" s="42"/>
      <c r="E301" s="129"/>
      <c r="F301" s="34" t="s">
        <v>17</v>
      </c>
      <c r="G301" s="35">
        <f t="shared" si="88"/>
        <v>0</v>
      </c>
      <c r="H301" s="35">
        <f t="shared" si="99"/>
        <v>0</v>
      </c>
      <c r="I301" s="35">
        <f t="shared" si="99"/>
        <v>0</v>
      </c>
      <c r="J301" s="35">
        <f t="shared" si="99"/>
        <v>0</v>
      </c>
      <c r="K301" s="35">
        <f t="shared" si="99"/>
        <v>0</v>
      </c>
      <c r="L301" s="35">
        <f>L305</f>
        <v>0</v>
      </c>
      <c r="M301" s="35">
        <f t="shared" si="99"/>
        <v>0</v>
      </c>
      <c r="N301" s="53"/>
    </row>
    <row r="302" spans="1:14" ht="30.75" hidden="1" customHeight="1" outlineLevel="1" x14ac:dyDescent="0.25">
      <c r="A302" s="130" t="s">
        <v>112</v>
      </c>
      <c r="B302" s="133" t="s">
        <v>113</v>
      </c>
      <c r="C302" s="136" t="s">
        <v>11</v>
      </c>
      <c r="D302" s="136" t="s">
        <v>98</v>
      </c>
      <c r="E302" s="136" t="s">
        <v>13</v>
      </c>
      <c r="F302" s="12" t="s">
        <v>14</v>
      </c>
      <c r="G302" s="22">
        <f t="shared" si="88"/>
        <v>0</v>
      </c>
      <c r="H302" s="22">
        <f t="shared" ref="H302:M302" si="100">H303+H304+H305</f>
        <v>0</v>
      </c>
      <c r="I302" s="22">
        <f t="shared" si="100"/>
        <v>0</v>
      </c>
      <c r="J302" s="22">
        <f t="shared" si="100"/>
        <v>0</v>
      </c>
      <c r="K302" s="22">
        <f t="shared" si="100"/>
        <v>0</v>
      </c>
      <c r="L302" s="22">
        <f>L303+L304+L305</f>
        <v>0</v>
      </c>
      <c r="M302" s="22">
        <f t="shared" si="100"/>
        <v>0</v>
      </c>
      <c r="N302" s="107" t="s">
        <v>114</v>
      </c>
    </row>
    <row r="303" spans="1:14" ht="30.75" hidden="1" customHeight="1" outlineLevel="1" x14ac:dyDescent="0.25">
      <c r="A303" s="131"/>
      <c r="B303" s="134"/>
      <c r="C303" s="137"/>
      <c r="D303" s="137"/>
      <c r="E303" s="137"/>
      <c r="F303" s="12" t="s">
        <v>15</v>
      </c>
      <c r="G303" s="22">
        <f t="shared" si="88"/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108"/>
    </row>
    <row r="304" spans="1:14" ht="30.75" hidden="1" customHeight="1" outlineLevel="1" x14ac:dyDescent="0.25">
      <c r="A304" s="131"/>
      <c r="B304" s="134"/>
      <c r="C304" s="137"/>
      <c r="D304" s="137"/>
      <c r="E304" s="137"/>
      <c r="F304" s="12" t="s">
        <v>16</v>
      </c>
      <c r="G304" s="22">
        <f t="shared" si="88"/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108"/>
    </row>
    <row r="305" spans="1:41" ht="30.75" hidden="1" customHeight="1" outlineLevel="1" x14ac:dyDescent="0.25">
      <c r="A305" s="132"/>
      <c r="B305" s="135"/>
      <c r="C305" s="138"/>
      <c r="D305" s="138"/>
      <c r="E305" s="138"/>
      <c r="F305" s="12" t="s">
        <v>17</v>
      </c>
      <c r="G305" s="22">
        <f t="shared" si="88"/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108"/>
    </row>
    <row r="306" spans="1:41" ht="21.75" customHeight="1" collapsed="1" x14ac:dyDescent="0.25">
      <c r="A306" s="109" t="s">
        <v>99</v>
      </c>
      <c r="B306" s="112" t="s">
        <v>100</v>
      </c>
      <c r="C306" s="113"/>
      <c r="D306" s="113"/>
      <c r="E306" s="114"/>
      <c r="F306" s="44" t="s">
        <v>14</v>
      </c>
      <c r="G306" s="45" t="e">
        <f t="shared" si="88"/>
        <v>#REF!</v>
      </c>
      <c r="H306" s="45" t="e">
        <f t="shared" ref="H306:M306" si="101">H307+H308+H309</f>
        <v>#REF!</v>
      </c>
      <c r="I306" s="45" t="e">
        <f t="shared" si="101"/>
        <v>#REF!</v>
      </c>
      <c r="J306" s="45" t="e">
        <f t="shared" si="101"/>
        <v>#REF!</v>
      </c>
      <c r="K306" s="45" t="e">
        <f t="shared" si="101"/>
        <v>#REF!</v>
      </c>
      <c r="L306" s="45" t="e">
        <f>L307+L308+L309</f>
        <v>#REF!</v>
      </c>
      <c r="M306" s="45" t="e">
        <f t="shared" si="101"/>
        <v>#REF!</v>
      </c>
      <c r="N306" s="53"/>
    </row>
    <row r="307" spans="1:41" ht="21.75" customHeight="1" x14ac:dyDescent="0.25">
      <c r="A307" s="110"/>
      <c r="B307" s="115"/>
      <c r="C307" s="116"/>
      <c r="D307" s="116"/>
      <c r="E307" s="117"/>
      <c r="F307" s="44" t="s">
        <v>116</v>
      </c>
      <c r="G307" s="45" t="e">
        <f t="shared" si="88"/>
        <v>#REF!</v>
      </c>
      <c r="H307" s="45" t="e">
        <f t="shared" ref="H307:M309" si="102">H299+H247+H223+H159+H11+H283+H291</f>
        <v>#REF!</v>
      </c>
      <c r="I307" s="45" t="e">
        <f t="shared" si="102"/>
        <v>#REF!</v>
      </c>
      <c r="J307" s="45" t="e">
        <f t="shared" si="102"/>
        <v>#REF!</v>
      </c>
      <c r="K307" s="45" t="e">
        <f t="shared" si="102"/>
        <v>#REF!</v>
      </c>
      <c r="L307" s="45" t="e">
        <f t="shared" si="102"/>
        <v>#REF!</v>
      </c>
      <c r="M307" s="45" t="e">
        <f t="shared" si="102"/>
        <v>#REF!</v>
      </c>
      <c r="N307" s="53"/>
    </row>
    <row r="308" spans="1:41" ht="21.75" customHeight="1" x14ac:dyDescent="0.25">
      <c r="A308" s="110"/>
      <c r="B308" s="115"/>
      <c r="C308" s="116"/>
      <c r="D308" s="116"/>
      <c r="E308" s="117"/>
      <c r="F308" s="44" t="s">
        <v>16</v>
      </c>
      <c r="G308" s="45">
        <f t="shared" si="88"/>
        <v>0</v>
      </c>
      <c r="H308" s="45">
        <f t="shared" si="102"/>
        <v>0</v>
      </c>
      <c r="I308" s="45">
        <f t="shared" si="102"/>
        <v>0</v>
      </c>
      <c r="J308" s="45">
        <f t="shared" si="102"/>
        <v>0</v>
      </c>
      <c r="K308" s="45">
        <f t="shared" si="102"/>
        <v>0</v>
      </c>
      <c r="L308" s="45">
        <f t="shared" si="102"/>
        <v>0</v>
      </c>
      <c r="M308" s="45">
        <f t="shared" si="102"/>
        <v>0</v>
      </c>
      <c r="N308" s="53"/>
    </row>
    <row r="309" spans="1:41" ht="21.75" customHeight="1" x14ac:dyDescent="0.25">
      <c r="A309" s="111"/>
      <c r="B309" s="118"/>
      <c r="C309" s="119"/>
      <c r="D309" s="119"/>
      <c r="E309" s="120"/>
      <c r="F309" s="44" t="s">
        <v>17</v>
      </c>
      <c r="G309" s="45">
        <f t="shared" si="88"/>
        <v>0</v>
      </c>
      <c r="H309" s="45">
        <f t="shared" si="102"/>
        <v>0</v>
      </c>
      <c r="I309" s="45">
        <f t="shared" si="102"/>
        <v>0</v>
      </c>
      <c r="J309" s="45">
        <f t="shared" si="102"/>
        <v>0</v>
      </c>
      <c r="K309" s="45">
        <f t="shared" si="102"/>
        <v>0</v>
      </c>
      <c r="L309" s="45">
        <f t="shared" si="102"/>
        <v>0</v>
      </c>
      <c r="M309" s="45">
        <f t="shared" si="102"/>
        <v>0</v>
      </c>
      <c r="N309" s="53"/>
    </row>
    <row r="310" spans="1:41" x14ac:dyDescent="0.25">
      <c r="I310" s="43"/>
      <c r="J310" s="43"/>
      <c r="K310" s="43"/>
      <c r="L310" s="43"/>
      <c r="M310" s="43"/>
    </row>
    <row r="311" spans="1:41" x14ac:dyDescent="0.25">
      <c r="I311" s="43"/>
      <c r="J311" s="43"/>
      <c r="K311" s="43"/>
      <c r="L311" s="43"/>
      <c r="M311" s="43"/>
    </row>
    <row r="312" spans="1:41" x14ac:dyDescent="0.25">
      <c r="J312" s="30"/>
      <c r="L312" s="30"/>
      <c r="M312" s="30"/>
    </row>
    <row r="313" spans="1:41" s="17" customFormat="1" x14ac:dyDescent="0.25">
      <c r="A313" s="2"/>
      <c r="B313" s="14"/>
      <c r="C313" s="13"/>
      <c r="D313" s="2"/>
      <c r="E313" s="2"/>
      <c r="F313" s="2"/>
      <c r="I313" s="30"/>
      <c r="N313" s="27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8" spans="1:41" s="27" customFormat="1" x14ac:dyDescent="0.25">
      <c r="A318" s="2"/>
      <c r="B318" s="14"/>
      <c r="C318" s="13"/>
      <c r="D318" s="2"/>
      <c r="E318" s="2"/>
      <c r="F318" s="2"/>
      <c r="G318" s="17"/>
      <c r="H318" s="17"/>
      <c r="I318" s="17"/>
      <c r="J318" s="30"/>
      <c r="K318" s="30"/>
      <c r="L318" s="30"/>
      <c r="M318" s="30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</sheetData>
  <mergeCells count="436">
    <mergeCell ref="G7:M7"/>
    <mergeCell ref="N7:N8"/>
    <mergeCell ref="A10:A13"/>
    <mergeCell ref="B10:B13"/>
    <mergeCell ref="C10:C13"/>
    <mergeCell ref="D10:D13"/>
    <mergeCell ref="E10:E13"/>
    <mergeCell ref="N10:N13"/>
    <mergeCell ref="K1:N1"/>
    <mergeCell ref="B2:K2"/>
    <mergeCell ref="B3:K3"/>
    <mergeCell ref="B4:K4"/>
    <mergeCell ref="A7:A8"/>
    <mergeCell ref="B7:B8"/>
    <mergeCell ref="C7:C8"/>
    <mergeCell ref="D7:D8"/>
    <mergeCell ref="E7:E8"/>
    <mergeCell ref="F7:F8"/>
    <mergeCell ref="A18:A21"/>
    <mergeCell ref="B18:B21"/>
    <mergeCell ref="C18:C21"/>
    <mergeCell ref="D18:D21"/>
    <mergeCell ref="E18:E21"/>
    <mergeCell ref="N18:N21"/>
    <mergeCell ref="A14:A17"/>
    <mergeCell ref="B14:B17"/>
    <mergeCell ref="C14:C17"/>
    <mergeCell ref="D14:D17"/>
    <mergeCell ref="E14:E17"/>
    <mergeCell ref="N14:N17"/>
    <mergeCell ref="A26:A29"/>
    <mergeCell ref="B26:B29"/>
    <mergeCell ref="C26:C29"/>
    <mergeCell ref="D26:D29"/>
    <mergeCell ref="E26:E29"/>
    <mergeCell ref="N26:N29"/>
    <mergeCell ref="A22:A25"/>
    <mergeCell ref="B22:B25"/>
    <mergeCell ref="C22:C25"/>
    <mergeCell ref="D22:D25"/>
    <mergeCell ref="E22:E25"/>
    <mergeCell ref="N22:N25"/>
    <mergeCell ref="A34:A37"/>
    <mergeCell ref="B34:B37"/>
    <mergeCell ref="C34:C37"/>
    <mergeCell ref="D34:D37"/>
    <mergeCell ref="E34:E37"/>
    <mergeCell ref="N34:N37"/>
    <mergeCell ref="A30:A33"/>
    <mergeCell ref="B30:B33"/>
    <mergeCell ref="C30:C33"/>
    <mergeCell ref="D30:D33"/>
    <mergeCell ref="E30:E33"/>
    <mergeCell ref="N30:N33"/>
    <mergeCell ref="A38:A41"/>
    <mergeCell ref="B38:B41"/>
    <mergeCell ref="C38:C41"/>
    <mergeCell ref="D38:D41"/>
    <mergeCell ref="E38:E41"/>
    <mergeCell ref="A42:A45"/>
    <mergeCell ref="B42:B45"/>
    <mergeCell ref="C42:C45"/>
    <mergeCell ref="D42:D45"/>
    <mergeCell ref="E42:E45"/>
    <mergeCell ref="N50:N53"/>
    <mergeCell ref="A54:A57"/>
    <mergeCell ref="B54:B57"/>
    <mergeCell ref="C54:C57"/>
    <mergeCell ref="D54:D57"/>
    <mergeCell ref="E54:E57"/>
    <mergeCell ref="N54:N57"/>
    <mergeCell ref="A46:A49"/>
    <mergeCell ref="B46:B49"/>
    <mergeCell ref="C46:C49"/>
    <mergeCell ref="D46:D49"/>
    <mergeCell ref="E46:E49"/>
    <mergeCell ref="A50:A53"/>
    <mergeCell ref="B50:B53"/>
    <mergeCell ref="C50:C53"/>
    <mergeCell ref="D50:D53"/>
    <mergeCell ref="E50:E53"/>
    <mergeCell ref="A62:A65"/>
    <mergeCell ref="B62:B65"/>
    <mergeCell ref="C62:C65"/>
    <mergeCell ref="D62:D65"/>
    <mergeCell ref="E62:E65"/>
    <mergeCell ref="N62:N65"/>
    <mergeCell ref="A58:A61"/>
    <mergeCell ref="B58:B61"/>
    <mergeCell ref="C58:C61"/>
    <mergeCell ref="D58:D61"/>
    <mergeCell ref="E58:E61"/>
    <mergeCell ref="N58:N61"/>
    <mergeCell ref="A70:A73"/>
    <mergeCell ref="B70:B73"/>
    <mergeCell ref="C70:C73"/>
    <mergeCell ref="D70:D73"/>
    <mergeCell ref="E70:E73"/>
    <mergeCell ref="N70:N73"/>
    <mergeCell ref="A66:A69"/>
    <mergeCell ref="B66:B69"/>
    <mergeCell ref="C66:C69"/>
    <mergeCell ref="D66:D69"/>
    <mergeCell ref="E66:E69"/>
    <mergeCell ref="N66:N69"/>
    <mergeCell ref="A78:A81"/>
    <mergeCell ref="B78:B81"/>
    <mergeCell ref="C78:C81"/>
    <mergeCell ref="D78:D81"/>
    <mergeCell ref="E78:E81"/>
    <mergeCell ref="N78:N81"/>
    <mergeCell ref="A74:A77"/>
    <mergeCell ref="B74:B77"/>
    <mergeCell ref="C74:C77"/>
    <mergeCell ref="D74:D77"/>
    <mergeCell ref="E74:E77"/>
    <mergeCell ref="N74:N77"/>
    <mergeCell ref="A86:A89"/>
    <mergeCell ref="B86:B89"/>
    <mergeCell ref="C86:C89"/>
    <mergeCell ref="D86:D89"/>
    <mergeCell ref="E86:E89"/>
    <mergeCell ref="N86:N89"/>
    <mergeCell ref="A82:A85"/>
    <mergeCell ref="B82:B85"/>
    <mergeCell ref="C82:C85"/>
    <mergeCell ref="D82:D85"/>
    <mergeCell ref="E82:E85"/>
    <mergeCell ref="N82:N85"/>
    <mergeCell ref="A90:A93"/>
    <mergeCell ref="B90:B93"/>
    <mergeCell ref="C90:C93"/>
    <mergeCell ref="D90:D93"/>
    <mergeCell ref="E90:E93"/>
    <mergeCell ref="A94:A97"/>
    <mergeCell ref="B94:B97"/>
    <mergeCell ref="C94:C97"/>
    <mergeCell ref="D94:D97"/>
    <mergeCell ref="E94:E97"/>
    <mergeCell ref="A102:A105"/>
    <mergeCell ref="B102:B105"/>
    <mergeCell ref="C102:C105"/>
    <mergeCell ref="D102:D105"/>
    <mergeCell ref="E102:E105"/>
    <mergeCell ref="N102:N105"/>
    <mergeCell ref="N94:N97"/>
    <mergeCell ref="A98:A101"/>
    <mergeCell ref="B98:B101"/>
    <mergeCell ref="C98:C101"/>
    <mergeCell ref="D98:D101"/>
    <mergeCell ref="E98:E101"/>
    <mergeCell ref="N98:N101"/>
    <mergeCell ref="A110:A113"/>
    <mergeCell ref="B110:B113"/>
    <mergeCell ref="C110:C113"/>
    <mergeCell ref="D110:D113"/>
    <mergeCell ref="E110:E113"/>
    <mergeCell ref="N110:N113"/>
    <mergeCell ref="A106:A109"/>
    <mergeCell ref="B106:B109"/>
    <mergeCell ref="C106:C109"/>
    <mergeCell ref="D106:D109"/>
    <mergeCell ref="E106:E109"/>
    <mergeCell ref="N106:N109"/>
    <mergeCell ref="A118:A121"/>
    <mergeCell ref="B118:B121"/>
    <mergeCell ref="C118:C121"/>
    <mergeCell ref="D118:D121"/>
    <mergeCell ref="E118:E121"/>
    <mergeCell ref="N118:N121"/>
    <mergeCell ref="A114:A117"/>
    <mergeCell ref="B114:B117"/>
    <mergeCell ref="C114:C117"/>
    <mergeCell ref="D114:D117"/>
    <mergeCell ref="E114:E117"/>
    <mergeCell ref="N114:N117"/>
    <mergeCell ref="A126:A129"/>
    <mergeCell ref="B126:B129"/>
    <mergeCell ref="C126:C129"/>
    <mergeCell ref="D126:D129"/>
    <mergeCell ref="E126:E129"/>
    <mergeCell ref="N126:N129"/>
    <mergeCell ref="A122:A125"/>
    <mergeCell ref="B122:B125"/>
    <mergeCell ref="C122:C125"/>
    <mergeCell ref="D122:D125"/>
    <mergeCell ref="E122:E125"/>
    <mergeCell ref="N122:N125"/>
    <mergeCell ref="A134:A137"/>
    <mergeCell ref="B134:B137"/>
    <mergeCell ref="C134:C137"/>
    <mergeCell ref="D134:D137"/>
    <mergeCell ref="E134:E137"/>
    <mergeCell ref="N134:N137"/>
    <mergeCell ref="A130:A133"/>
    <mergeCell ref="B130:B133"/>
    <mergeCell ref="C130:C133"/>
    <mergeCell ref="D130:D133"/>
    <mergeCell ref="E130:E133"/>
    <mergeCell ref="N130:N133"/>
    <mergeCell ref="A142:A145"/>
    <mergeCell ref="B142:B145"/>
    <mergeCell ref="C142:C145"/>
    <mergeCell ref="D142:D145"/>
    <mergeCell ref="E142:E145"/>
    <mergeCell ref="N142:N145"/>
    <mergeCell ref="A138:A141"/>
    <mergeCell ref="B138:B141"/>
    <mergeCell ref="C138:C141"/>
    <mergeCell ref="D138:D141"/>
    <mergeCell ref="E138:E141"/>
    <mergeCell ref="N138:N141"/>
    <mergeCell ref="A150:A153"/>
    <mergeCell ref="B150:B153"/>
    <mergeCell ref="C150:C153"/>
    <mergeCell ref="D150:D153"/>
    <mergeCell ref="E150:E153"/>
    <mergeCell ref="N150:N153"/>
    <mergeCell ref="A146:A149"/>
    <mergeCell ref="B146:B149"/>
    <mergeCell ref="C146:C149"/>
    <mergeCell ref="D146:D149"/>
    <mergeCell ref="E146:E149"/>
    <mergeCell ref="N146:N149"/>
    <mergeCell ref="A158:A161"/>
    <mergeCell ref="B158:B161"/>
    <mergeCell ref="C158:C161"/>
    <mergeCell ref="D158:D161"/>
    <mergeCell ref="E158:E161"/>
    <mergeCell ref="N158:N161"/>
    <mergeCell ref="A154:A157"/>
    <mergeCell ref="B154:B157"/>
    <mergeCell ref="C154:C157"/>
    <mergeCell ref="D154:D157"/>
    <mergeCell ref="E154:E157"/>
    <mergeCell ref="N154:N157"/>
    <mergeCell ref="A162:A165"/>
    <mergeCell ref="B162:B165"/>
    <mergeCell ref="C162:C165"/>
    <mergeCell ref="D162:D165"/>
    <mergeCell ref="E162:E165"/>
    <mergeCell ref="N162:N173"/>
    <mergeCell ref="A166:A169"/>
    <mergeCell ref="B166:B169"/>
    <mergeCell ref="C166:C169"/>
    <mergeCell ref="D166:D169"/>
    <mergeCell ref="N174:N185"/>
    <mergeCell ref="A178:A181"/>
    <mergeCell ref="B178:B181"/>
    <mergeCell ref="C178:C181"/>
    <mergeCell ref="D178:D181"/>
    <mergeCell ref="E166:E169"/>
    <mergeCell ref="A170:A173"/>
    <mergeCell ref="B170:B173"/>
    <mergeCell ref="C170:C173"/>
    <mergeCell ref="D170:D173"/>
    <mergeCell ref="E170:E173"/>
    <mergeCell ref="E178:E181"/>
    <mergeCell ref="A182:A185"/>
    <mergeCell ref="B182:B185"/>
    <mergeCell ref="C182:C185"/>
    <mergeCell ref="D182:D185"/>
    <mergeCell ref="E182:E185"/>
    <mergeCell ref="A174:A177"/>
    <mergeCell ref="B174:B177"/>
    <mergeCell ref="C174:C177"/>
    <mergeCell ref="D174:D177"/>
    <mergeCell ref="E174:E177"/>
    <mergeCell ref="A190:A193"/>
    <mergeCell ref="B190:B193"/>
    <mergeCell ref="C190:C193"/>
    <mergeCell ref="D190:D193"/>
    <mergeCell ref="E190:E193"/>
    <mergeCell ref="N190:N193"/>
    <mergeCell ref="A186:A189"/>
    <mergeCell ref="B186:B189"/>
    <mergeCell ref="C186:C189"/>
    <mergeCell ref="D186:D189"/>
    <mergeCell ref="E186:E189"/>
    <mergeCell ref="N186:N189"/>
    <mergeCell ref="A198:A201"/>
    <mergeCell ref="B198:B201"/>
    <mergeCell ref="C198:C201"/>
    <mergeCell ref="D198:D201"/>
    <mergeCell ref="E198:E201"/>
    <mergeCell ref="N198:N201"/>
    <mergeCell ref="A194:A197"/>
    <mergeCell ref="B194:B197"/>
    <mergeCell ref="C194:C197"/>
    <mergeCell ref="D194:D197"/>
    <mergeCell ref="E194:E197"/>
    <mergeCell ref="N194:N197"/>
    <mergeCell ref="A206:A209"/>
    <mergeCell ref="B206:B209"/>
    <mergeCell ref="C206:C209"/>
    <mergeCell ref="D206:D209"/>
    <mergeCell ref="E206:E209"/>
    <mergeCell ref="N206:N209"/>
    <mergeCell ref="A202:A205"/>
    <mergeCell ref="B202:B205"/>
    <mergeCell ref="C202:C205"/>
    <mergeCell ref="D202:D205"/>
    <mergeCell ref="E202:E205"/>
    <mergeCell ref="N202:N205"/>
    <mergeCell ref="B210:B213"/>
    <mergeCell ref="C210:C213"/>
    <mergeCell ref="D210:D213"/>
    <mergeCell ref="E210:E213"/>
    <mergeCell ref="A214:A217"/>
    <mergeCell ref="B214:B217"/>
    <mergeCell ref="C214:C217"/>
    <mergeCell ref="D214:D217"/>
    <mergeCell ref="E214:E217"/>
    <mergeCell ref="N222:N225"/>
    <mergeCell ref="A226:A229"/>
    <mergeCell ref="B226:B229"/>
    <mergeCell ref="C226:C229"/>
    <mergeCell ref="D226:D229"/>
    <mergeCell ref="E226:E229"/>
    <mergeCell ref="N226:N229"/>
    <mergeCell ref="B218:B221"/>
    <mergeCell ref="C218:C221"/>
    <mergeCell ref="D218:D221"/>
    <mergeCell ref="E218:E221"/>
    <mergeCell ref="A222:A225"/>
    <mergeCell ref="B222:B225"/>
    <mergeCell ref="C222:C225"/>
    <mergeCell ref="D222:D225"/>
    <mergeCell ref="E222:E225"/>
    <mergeCell ref="A234:A237"/>
    <mergeCell ref="B234:B237"/>
    <mergeCell ref="C234:C237"/>
    <mergeCell ref="D234:D237"/>
    <mergeCell ref="E234:E237"/>
    <mergeCell ref="N234:N237"/>
    <mergeCell ref="A230:A233"/>
    <mergeCell ref="B230:B233"/>
    <mergeCell ref="C230:C233"/>
    <mergeCell ref="D230:D233"/>
    <mergeCell ref="E230:E233"/>
    <mergeCell ref="N230:N233"/>
    <mergeCell ref="A242:A245"/>
    <mergeCell ref="B242:B245"/>
    <mergeCell ref="C242:C245"/>
    <mergeCell ref="D242:D245"/>
    <mergeCell ref="E242:E245"/>
    <mergeCell ref="N242:N245"/>
    <mergeCell ref="A238:A241"/>
    <mergeCell ref="B238:B241"/>
    <mergeCell ref="C238:C241"/>
    <mergeCell ref="D238:D241"/>
    <mergeCell ref="E238:E241"/>
    <mergeCell ref="N238:N241"/>
    <mergeCell ref="A250:A253"/>
    <mergeCell ref="B250:B253"/>
    <mergeCell ref="C250:C253"/>
    <mergeCell ref="D250:D253"/>
    <mergeCell ref="E250:E253"/>
    <mergeCell ref="N250:N253"/>
    <mergeCell ref="A246:A249"/>
    <mergeCell ref="B246:B249"/>
    <mergeCell ref="C246:C249"/>
    <mergeCell ref="D246:D249"/>
    <mergeCell ref="E246:E249"/>
    <mergeCell ref="N246:N249"/>
    <mergeCell ref="A258:A261"/>
    <mergeCell ref="B258:B261"/>
    <mergeCell ref="C258:C261"/>
    <mergeCell ref="D258:D261"/>
    <mergeCell ref="E258:E261"/>
    <mergeCell ref="N258:N261"/>
    <mergeCell ref="A254:A257"/>
    <mergeCell ref="B254:B257"/>
    <mergeCell ref="C254:C257"/>
    <mergeCell ref="D254:D257"/>
    <mergeCell ref="E254:E257"/>
    <mergeCell ref="N254:N257"/>
    <mergeCell ref="A266:A269"/>
    <mergeCell ref="B266:B269"/>
    <mergeCell ref="C266:C269"/>
    <mergeCell ref="D266:D269"/>
    <mergeCell ref="E266:E269"/>
    <mergeCell ref="N266:N269"/>
    <mergeCell ref="A262:A265"/>
    <mergeCell ref="B262:B265"/>
    <mergeCell ref="C262:C265"/>
    <mergeCell ref="D262:D265"/>
    <mergeCell ref="E262:E265"/>
    <mergeCell ref="N262:N265"/>
    <mergeCell ref="A270:A273"/>
    <mergeCell ref="B270:B273"/>
    <mergeCell ref="C270:C273"/>
    <mergeCell ref="D270:D273"/>
    <mergeCell ref="E270:E273"/>
    <mergeCell ref="A274:A277"/>
    <mergeCell ref="B274:B277"/>
    <mergeCell ref="C274:C277"/>
    <mergeCell ref="D274:D277"/>
    <mergeCell ref="E274:E277"/>
    <mergeCell ref="N282:N285"/>
    <mergeCell ref="A286:A289"/>
    <mergeCell ref="B286:B289"/>
    <mergeCell ref="C286:C289"/>
    <mergeCell ref="D286:D289"/>
    <mergeCell ref="E286:E289"/>
    <mergeCell ref="N286:N289"/>
    <mergeCell ref="B278:B281"/>
    <mergeCell ref="C278:C281"/>
    <mergeCell ref="D278:D281"/>
    <mergeCell ref="E278:E281"/>
    <mergeCell ref="A282:A285"/>
    <mergeCell ref="B282:B285"/>
    <mergeCell ref="C282:C285"/>
    <mergeCell ref="E282:E285"/>
    <mergeCell ref="A290:A293"/>
    <mergeCell ref="B290:B293"/>
    <mergeCell ref="C290:C293"/>
    <mergeCell ref="E290:E293"/>
    <mergeCell ref="A294:A297"/>
    <mergeCell ref="B294:B297"/>
    <mergeCell ref="C294:C297"/>
    <mergeCell ref="D294:D297"/>
    <mergeCell ref="E294:E297"/>
    <mergeCell ref="N302:N305"/>
    <mergeCell ref="A306:A309"/>
    <mergeCell ref="B306:E309"/>
    <mergeCell ref="N294:N297"/>
    <mergeCell ref="A298:A301"/>
    <mergeCell ref="B298:B301"/>
    <mergeCell ref="C298:C301"/>
    <mergeCell ref="E298:E301"/>
    <mergeCell ref="A302:A305"/>
    <mergeCell ref="B302:B305"/>
    <mergeCell ref="C302:C305"/>
    <mergeCell ref="D302:D305"/>
    <mergeCell ref="E302:E305"/>
  </mergeCells>
  <pageMargins left="0.70866141732283472" right="0.31496062992125984" top="0.35433070866141736" bottom="0.35433070866141736" header="0.31496062992125984" footer="0.31496062992125984"/>
  <pageSetup paperSize="9" scale="42" fitToHeight="5" orientation="landscape" r:id="rId1"/>
  <rowBreaks count="3" manualBreakCount="3">
    <brk id="85" max="12" man="1"/>
    <brk id="125" max="13" man="1"/>
    <brk id="25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 2024-2026</vt:lpstr>
      <vt:lpstr>2024 (3)</vt:lpstr>
      <vt:lpstr>'2024 (3)'!Область_печати</vt:lpstr>
      <vt:lpstr>'проект 2024-2026'!Область_печати</vt:lpstr>
    </vt:vector>
  </TitlesOfParts>
  <Manager/>
  <Company>MoBIL GROUP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Орготдел</cp:lastModifiedBy>
  <cp:revision/>
  <cp:lastPrinted>2023-10-04T09:26:13Z</cp:lastPrinted>
  <dcterms:created xsi:type="dcterms:W3CDTF">2016-12-27T10:55:56Z</dcterms:created>
  <dcterms:modified xsi:type="dcterms:W3CDTF">2023-11-15T07:09:21Z</dcterms:modified>
  <cp:category/>
  <cp:contentStatus/>
</cp:coreProperties>
</file>