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2"/>
  </bookViews>
  <sheets>
    <sheet name="проект 2024-2026" sheetId="80" r:id="rId1"/>
    <sheet name="бюджет 2024-2026" sheetId="82" r:id="rId2"/>
    <sheet name="на 01.02.24" sheetId="83" r:id="rId3"/>
    <sheet name="2024 (3)" sheetId="8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3">'2024 (3)'!$A$1:$N$309</definedName>
    <definedName name="_xlnm.Print_Area" localSheetId="1">'бюджет 2024-2026'!$A$1:$N$309</definedName>
    <definedName name="_xlnm.Print_Area" localSheetId="2">'на 01.02.24'!$A$1:$N$309</definedName>
    <definedName name="_xlnm.Print_Area" localSheetId="0">'проект 2024-2026'!$A$1:$N$309</definedName>
  </definedNames>
  <calcPr calcId="125725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J69" i="83"/>
  <c r="J68"/>
  <c r="I69"/>
  <c r="I68"/>
  <c r="H69"/>
  <c r="H68"/>
  <c r="J127" l="1"/>
  <c r="I127"/>
  <c r="I128"/>
  <c r="J128"/>
  <c r="K128"/>
  <c r="L128"/>
  <c r="I129"/>
  <c r="J129"/>
  <c r="K129"/>
  <c r="L129"/>
  <c r="H128"/>
  <c r="H129"/>
  <c r="H127"/>
  <c r="H135" l="1"/>
  <c r="H231" l="1"/>
  <c r="G305"/>
  <c r="G304"/>
  <c r="G303"/>
  <c r="G302" s="1"/>
  <c r="M302"/>
  <c r="L302"/>
  <c r="K302"/>
  <c r="J302"/>
  <c r="I302"/>
  <c r="H302"/>
  <c r="M301"/>
  <c r="L301"/>
  <c r="K301"/>
  <c r="J301"/>
  <c r="I301"/>
  <c r="H301"/>
  <c r="G301"/>
  <c r="M300"/>
  <c r="L300"/>
  <c r="K300"/>
  <c r="J300"/>
  <c r="I300"/>
  <c r="H300"/>
  <c r="G300" s="1"/>
  <c r="M299"/>
  <c r="L299"/>
  <c r="K299"/>
  <c r="K298" s="1"/>
  <c r="J299"/>
  <c r="I299"/>
  <c r="H299"/>
  <c r="G299"/>
  <c r="G298" s="1"/>
  <c r="L298"/>
  <c r="J298"/>
  <c r="H298"/>
  <c r="G297"/>
  <c r="G296"/>
  <c r="G295"/>
  <c r="G294" s="1"/>
  <c r="M294"/>
  <c r="L294"/>
  <c r="K294"/>
  <c r="J294"/>
  <c r="I294"/>
  <c r="H294"/>
  <c r="M293"/>
  <c r="L293"/>
  <c r="K293"/>
  <c r="J293"/>
  <c r="I293"/>
  <c r="H293"/>
  <c r="G293"/>
  <c r="M292"/>
  <c r="L292"/>
  <c r="K292"/>
  <c r="J292"/>
  <c r="I292"/>
  <c r="H292"/>
  <c r="G292" s="1"/>
  <c r="M291"/>
  <c r="M290" s="1"/>
  <c r="L291"/>
  <c r="K291"/>
  <c r="K290" s="1"/>
  <c r="J291"/>
  <c r="I291"/>
  <c r="I290" s="1"/>
  <c r="H291"/>
  <c r="G291"/>
  <c r="G290" s="1"/>
  <c r="L290"/>
  <c r="J290"/>
  <c r="H290"/>
  <c r="G289"/>
  <c r="G288"/>
  <c r="L287"/>
  <c r="L283" s="1"/>
  <c r="G283" s="1"/>
  <c r="G282" s="1"/>
  <c r="K287"/>
  <c r="G287"/>
  <c r="G286" s="1"/>
  <c r="M286"/>
  <c r="L286"/>
  <c r="K286"/>
  <c r="J286"/>
  <c r="I286"/>
  <c r="H286"/>
  <c r="M285"/>
  <c r="L285"/>
  <c r="K285"/>
  <c r="J285"/>
  <c r="I285"/>
  <c r="H285"/>
  <c r="G285"/>
  <c r="M284"/>
  <c r="L284"/>
  <c r="K284"/>
  <c r="J284"/>
  <c r="I284"/>
  <c r="H284"/>
  <c r="G284" s="1"/>
  <c r="M283"/>
  <c r="M282" s="1"/>
  <c r="K283"/>
  <c r="K282" s="1"/>
  <c r="J283"/>
  <c r="I283"/>
  <c r="I282" s="1"/>
  <c r="H283"/>
  <c r="J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L267"/>
  <c r="J267"/>
  <c r="K267" s="1"/>
  <c r="K266" s="1"/>
  <c r="I267"/>
  <c r="M266"/>
  <c r="J266"/>
  <c r="I266"/>
  <c r="H266"/>
  <c r="G265"/>
  <c r="G264"/>
  <c r="J263"/>
  <c r="I263"/>
  <c r="M262"/>
  <c r="I262"/>
  <c r="H262"/>
  <c r="G261"/>
  <c r="G260"/>
  <c r="L259"/>
  <c r="J259"/>
  <c r="K259" s="1"/>
  <c r="K258" s="1"/>
  <c r="I259"/>
  <c r="M258"/>
  <c r="J258"/>
  <c r="I258"/>
  <c r="H258"/>
  <c r="G257"/>
  <c r="G256"/>
  <c r="J255"/>
  <c r="I255"/>
  <c r="M254"/>
  <c r="I254"/>
  <c r="H254"/>
  <c r="G253"/>
  <c r="G252"/>
  <c r="I251"/>
  <c r="H250"/>
  <c r="M249"/>
  <c r="L249"/>
  <c r="K249"/>
  <c r="J249"/>
  <c r="I249"/>
  <c r="H249"/>
  <c r="G249" s="1"/>
  <c r="M248"/>
  <c r="L248"/>
  <c r="K248"/>
  <c r="J248"/>
  <c r="I248"/>
  <c r="H248"/>
  <c r="G248"/>
  <c r="H247"/>
  <c r="G245"/>
  <c r="G244"/>
  <c r="G243"/>
  <c r="M242"/>
  <c r="L242"/>
  <c r="K242"/>
  <c r="J242"/>
  <c r="I242"/>
  <c r="H242"/>
  <c r="G242"/>
  <c r="G241"/>
  <c r="G240"/>
  <c r="I239"/>
  <c r="M238"/>
  <c r="H238"/>
  <c r="G237"/>
  <c r="G236"/>
  <c r="G235"/>
  <c r="G234" s="1"/>
  <c r="M234"/>
  <c r="L234"/>
  <c r="K234"/>
  <c r="J234"/>
  <c r="I234"/>
  <c r="H234"/>
  <c r="G233"/>
  <c r="G232"/>
  <c r="M230"/>
  <c r="G229"/>
  <c r="G228"/>
  <c r="I227"/>
  <c r="H227"/>
  <c r="M226"/>
  <c r="H226"/>
  <c r="M225"/>
  <c r="M309" s="1"/>
  <c r="L225"/>
  <c r="K225"/>
  <c r="J225"/>
  <c r="I225"/>
  <c r="H225"/>
  <c r="G225"/>
  <c r="M224"/>
  <c r="L224"/>
  <c r="K224"/>
  <c r="J224"/>
  <c r="I224"/>
  <c r="H224"/>
  <c r="G224" s="1"/>
  <c r="M223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G213"/>
  <c r="G212"/>
  <c r="G211"/>
  <c r="M210"/>
  <c r="L210"/>
  <c r="K210"/>
  <c r="J210"/>
  <c r="I210"/>
  <c r="H210"/>
  <c r="G210"/>
  <c r="P209"/>
  <c r="G209"/>
  <c r="G208"/>
  <c r="J207"/>
  <c r="K207" s="1"/>
  <c r="K206" s="1"/>
  <c r="I207"/>
  <c r="M206"/>
  <c r="I206"/>
  <c r="H206"/>
  <c r="G205"/>
  <c r="G204"/>
  <c r="J203"/>
  <c r="I203"/>
  <c r="M202"/>
  <c r="I202"/>
  <c r="G201"/>
  <c r="G200"/>
  <c r="G199"/>
  <c r="M198"/>
  <c r="L198"/>
  <c r="K198"/>
  <c r="J198"/>
  <c r="I198"/>
  <c r="H198"/>
  <c r="G198"/>
  <c r="G197"/>
  <c r="G196"/>
  <c r="G195"/>
  <c r="M194"/>
  <c r="L194"/>
  <c r="K194"/>
  <c r="J194"/>
  <c r="I194"/>
  <c r="H194"/>
  <c r="G194"/>
  <c r="G193"/>
  <c r="G192"/>
  <c r="G190" s="1"/>
  <c r="G191"/>
  <c r="W190"/>
  <c r="M190"/>
  <c r="L190"/>
  <c r="K190"/>
  <c r="J190"/>
  <c r="I190"/>
  <c r="H190"/>
  <c r="G189"/>
  <c r="G188"/>
  <c r="G187"/>
  <c r="M186"/>
  <c r="L186"/>
  <c r="J186"/>
  <c r="I186"/>
  <c r="G185"/>
  <c r="G184"/>
  <c r="G183"/>
  <c r="G182" s="1"/>
  <c r="M182"/>
  <c r="L182"/>
  <c r="K182"/>
  <c r="J182"/>
  <c r="I182"/>
  <c r="H182"/>
  <c r="G181"/>
  <c r="G180"/>
  <c r="Q179"/>
  <c r="P179"/>
  <c r="G179"/>
  <c r="G178" s="1"/>
  <c r="M178"/>
  <c r="L178"/>
  <c r="K178"/>
  <c r="J178"/>
  <c r="I178"/>
  <c r="H178"/>
  <c r="G177"/>
  <c r="G176"/>
  <c r="H175"/>
  <c r="M174"/>
  <c r="L174"/>
  <c r="K174"/>
  <c r="J174"/>
  <c r="I174"/>
  <c r="G173"/>
  <c r="G172"/>
  <c r="P171"/>
  <c r="Q171" s="1"/>
  <c r="G171"/>
  <c r="M170"/>
  <c r="L170"/>
  <c r="K170"/>
  <c r="J170"/>
  <c r="I170"/>
  <c r="H170"/>
  <c r="G170"/>
  <c r="G169"/>
  <c r="G168"/>
  <c r="P167"/>
  <c r="Q167" s="1"/>
  <c r="G167"/>
  <c r="M166"/>
  <c r="L166"/>
  <c r="K166"/>
  <c r="J166"/>
  <c r="I166"/>
  <c r="H166"/>
  <c r="G165"/>
  <c r="H164"/>
  <c r="Q163"/>
  <c r="P163"/>
  <c r="J163"/>
  <c r="I163"/>
  <c r="H163"/>
  <c r="M162"/>
  <c r="I162"/>
  <c r="M161"/>
  <c r="L161"/>
  <c r="K161"/>
  <c r="J161"/>
  <c r="I161"/>
  <c r="H161"/>
  <c r="M160"/>
  <c r="M158" s="1"/>
  <c r="L160"/>
  <c r="K160"/>
  <c r="J160"/>
  <c r="I160"/>
  <c r="I158" s="1"/>
  <c r="M159"/>
  <c r="J159"/>
  <c r="I159"/>
  <c r="H159"/>
  <c r="G157"/>
  <c r="G156"/>
  <c r="G155"/>
  <c r="M154"/>
  <c r="L154"/>
  <c r="K154"/>
  <c r="J154"/>
  <c r="I154"/>
  <c r="H154"/>
  <c r="G154"/>
  <c r="G153"/>
  <c r="G152"/>
  <c r="K151"/>
  <c r="M150"/>
  <c r="J150"/>
  <c r="I150"/>
  <c r="H150"/>
  <c r="G149"/>
  <c r="G148"/>
  <c r="L146"/>
  <c r="G147"/>
  <c r="M146"/>
  <c r="K146"/>
  <c r="J146"/>
  <c r="I146"/>
  <c r="H146"/>
  <c r="G146"/>
  <c r="G145"/>
  <c r="G144"/>
  <c r="M142"/>
  <c r="J142"/>
  <c r="H142"/>
  <c r="G141"/>
  <c r="G140"/>
  <c r="G139"/>
  <c r="G138" s="1"/>
  <c r="M138"/>
  <c r="L138"/>
  <c r="K138"/>
  <c r="J138"/>
  <c r="I138"/>
  <c r="H138"/>
  <c r="G137"/>
  <c r="G136"/>
  <c r="M134"/>
  <c r="I134"/>
  <c r="G133"/>
  <c r="G132"/>
  <c r="I130"/>
  <c r="M130"/>
  <c r="J130"/>
  <c r="H130"/>
  <c r="M129"/>
  <c r="M128"/>
  <c r="M127"/>
  <c r="M126" s="1"/>
  <c r="I126"/>
  <c r="G125"/>
  <c r="J124"/>
  <c r="I124"/>
  <c r="H124"/>
  <c r="G124"/>
  <c r="G123"/>
  <c r="M122"/>
  <c r="L122"/>
  <c r="K122"/>
  <c r="J122"/>
  <c r="I122"/>
  <c r="H122"/>
  <c r="G122"/>
  <c r="G121"/>
  <c r="G120"/>
  <c r="K119"/>
  <c r="L119" s="1"/>
  <c r="L118" s="1"/>
  <c r="J119"/>
  <c r="I119"/>
  <c r="M118"/>
  <c r="K118"/>
  <c r="J118"/>
  <c r="I118"/>
  <c r="H118"/>
  <c r="G117"/>
  <c r="G116"/>
  <c r="K115"/>
  <c r="M114"/>
  <c r="K114"/>
  <c r="J114"/>
  <c r="I114"/>
  <c r="H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G104"/>
  <c r="K103"/>
  <c r="M102"/>
  <c r="K102"/>
  <c r="J102"/>
  <c r="I102"/>
  <c r="H102"/>
  <c r="M101"/>
  <c r="L101"/>
  <c r="K101"/>
  <c r="J101"/>
  <c r="I101"/>
  <c r="H101"/>
  <c r="M100"/>
  <c r="L100"/>
  <c r="K100"/>
  <c r="J100"/>
  <c r="I100"/>
  <c r="H100"/>
  <c r="G100"/>
  <c r="M99"/>
  <c r="J99"/>
  <c r="J98" s="1"/>
  <c r="H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K87"/>
  <c r="K86" s="1"/>
  <c r="M86"/>
  <c r="J86"/>
  <c r="I86"/>
  <c r="H86"/>
  <c r="G85"/>
  <c r="G84"/>
  <c r="M82"/>
  <c r="I82"/>
  <c r="H82"/>
  <c r="G81"/>
  <c r="G80"/>
  <c r="K79"/>
  <c r="L79" s="1"/>
  <c r="L78" s="1"/>
  <c r="M78"/>
  <c r="J78"/>
  <c r="I78"/>
  <c r="H78"/>
  <c r="G77"/>
  <c r="G76"/>
  <c r="K75"/>
  <c r="L75" s="1"/>
  <c r="L74" s="1"/>
  <c r="M74"/>
  <c r="J74"/>
  <c r="I74"/>
  <c r="H74"/>
  <c r="G73"/>
  <c r="G72"/>
  <c r="I71"/>
  <c r="M70"/>
  <c r="I70"/>
  <c r="H70"/>
  <c r="G69"/>
  <c r="G68"/>
  <c r="G67"/>
  <c r="M66"/>
  <c r="L66"/>
  <c r="K66"/>
  <c r="J66"/>
  <c r="I66"/>
  <c r="H66"/>
  <c r="G65"/>
  <c r="G64"/>
  <c r="K63"/>
  <c r="J63"/>
  <c r="M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G52"/>
  <c r="L51"/>
  <c r="K51"/>
  <c r="G51"/>
  <c r="G50" s="1"/>
  <c r="M50"/>
  <c r="L50"/>
  <c r="K50"/>
  <c r="J50"/>
  <c r="I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K13" s="1"/>
  <c r="J37"/>
  <c r="I37"/>
  <c r="H37"/>
  <c r="G37"/>
  <c r="M36"/>
  <c r="M12" s="1"/>
  <c r="L36"/>
  <c r="L12" s="1"/>
  <c r="K36"/>
  <c r="J36"/>
  <c r="I36"/>
  <c r="M35"/>
  <c r="H35"/>
  <c r="G33"/>
  <c r="G32"/>
  <c r="G31"/>
  <c r="M30"/>
  <c r="L30"/>
  <c r="K30"/>
  <c r="J30"/>
  <c r="I30"/>
  <c r="H30"/>
  <c r="G29"/>
  <c r="G28"/>
  <c r="G27"/>
  <c r="G26" s="1"/>
  <c r="M26"/>
  <c r="L26"/>
  <c r="K26"/>
  <c r="J26"/>
  <c r="I26"/>
  <c r="H26"/>
  <c r="G25"/>
  <c r="G24"/>
  <c r="M22"/>
  <c r="I22"/>
  <c r="H22"/>
  <c r="G21"/>
  <c r="G20"/>
  <c r="L19"/>
  <c r="K19"/>
  <c r="G19"/>
  <c r="G18" s="1"/>
  <c r="M18"/>
  <c r="L18"/>
  <c r="K18"/>
  <c r="J18"/>
  <c r="I18"/>
  <c r="H18"/>
  <c r="M17"/>
  <c r="L17"/>
  <c r="K17"/>
  <c r="J17"/>
  <c r="I17"/>
  <c r="H17"/>
  <c r="G17"/>
  <c r="M16"/>
  <c r="L16"/>
  <c r="K16"/>
  <c r="J16"/>
  <c r="J12" s="1"/>
  <c r="I16"/>
  <c r="I12" s="1"/>
  <c r="H16"/>
  <c r="M15"/>
  <c r="M14" s="1"/>
  <c r="I15"/>
  <c r="H15"/>
  <c r="H14"/>
  <c r="M13"/>
  <c r="I13"/>
  <c r="I309" s="1"/>
  <c r="M6"/>
  <c r="L6"/>
  <c r="K6"/>
  <c r="J6"/>
  <c r="I6"/>
  <c r="H6"/>
  <c r="M5"/>
  <c r="L5"/>
  <c r="K5"/>
  <c r="J5"/>
  <c r="I5"/>
  <c r="H5"/>
  <c r="H239" i="82"/>
  <c r="G66" i="83" l="1"/>
  <c r="K74"/>
  <c r="G75"/>
  <c r="G74" s="1"/>
  <c r="K78"/>
  <c r="G79"/>
  <c r="G78" s="1"/>
  <c r="L87"/>
  <c r="G87" s="1"/>
  <c r="J158"/>
  <c r="G166"/>
  <c r="G161"/>
  <c r="G186"/>
  <c r="L151"/>
  <c r="G151" s="1"/>
  <c r="G150" s="1"/>
  <c r="K127"/>
  <c r="K150"/>
  <c r="I14"/>
  <c r="G16"/>
  <c r="G30"/>
  <c r="G129"/>
  <c r="L308"/>
  <c r="K12"/>
  <c r="K308" s="1"/>
  <c r="L13"/>
  <c r="J13"/>
  <c r="J309" s="1"/>
  <c r="K23"/>
  <c r="J15"/>
  <c r="K83"/>
  <c r="J82"/>
  <c r="G101"/>
  <c r="H13"/>
  <c r="L103"/>
  <c r="G103"/>
  <c r="G102" s="1"/>
  <c r="K99"/>
  <c r="K98" s="1"/>
  <c r="G119"/>
  <c r="G118" s="1"/>
  <c r="I99"/>
  <c r="I98" s="1"/>
  <c r="H134"/>
  <c r="J134"/>
  <c r="J126"/>
  <c r="J251"/>
  <c r="I247"/>
  <c r="I246" s="1"/>
  <c r="I250"/>
  <c r="K255"/>
  <c r="J254"/>
  <c r="K263"/>
  <c r="J262"/>
  <c r="I298"/>
  <c r="M298"/>
  <c r="I308"/>
  <c r="M308"/>
  <c r="L309"/>
  <c r="M11"/>
  <c r="M10" s="1"/>
  <c r="J22"/>
  <c r="I35"/>
  <c r="I11" s="1"/>
  <c r="I10" s="1"/>
  <c r="M34"/>
  <c r="L63"/>
  <c r="K62"/>
  <c r="J71"/>
  <c r="L86"/>
  <c r="G88"/>
  <c r="G86" s="1"/>
  <c r="H36"/>
  <c r="H98"/>
  <c r="L115"/>
  <c r="L114" s="1"/>
  <c r="G115"/>
  <c r="G114" s="1"/>
  <c r="G128"/>
  <c r="K130"/>
  <c r="I142"/>
  <c r="K142"/>
  <c r="H162"/>
  <c r="K163"/>
  <c r="J162"/>
  <c r="G164"/>
  <c r="H160"/>
  <c r="G175"/>
  <c r="G174" s="1"/>
  <c r="H174"/>
  <c r="H202"/>
  <c r="K203"/>
  <c r="J202"/>
  <c r="J206"/>
  <c r="L207"/>
  <c r="G259"/>
  <c r="G258" s="1"/>
  <c r="L258"/>
  <c r="G267"/>
  <c r="G266" s="1"/>
  <c r="L266"/>
  <c r="L282"/>
  <c r="J308"/>
  <c r="K309"/>
  <c r="M222"/>
  <c r="J227"/>
  <c r="I226"/>
  <c r="I231"/>
  <c r="H230"/>
  <c r="H223"/>
  <c r="J239"/>
  <c r="I238"/>
  <c r="H246"/>
  <c r="G11" i="82"/>
  <c r="L150" i="83" l="1"/>
  <c r="L127"/>
  <c r="G13"/>
  <c r="K239"/>
  <c r="J238"/>
  <c r="I223"/>
  <c r="I222" s="1"/>
  <c r="J231"/>
  <c r="I230"/>
  <c r="J223"/>
  <c r="J222" s="1"/>
  <c r="K227"/>
  <c r="J226"/>
  <c r="G207"/>
  <c r="G206" s="1"/>
  <c r="L206"/>
  <c r="G160"/>
  <c r="G131"/>
  <c r="G130" s="1"/>
  <c r="L130"/>
  <c r="H12"/>
  <c r="G12" s="1"/>
  <c r="G36"/>
  <c r="H34"/>
  <c r="J70"/>
  <c r="K71"/>
  <c r="G63"/>
  <c r="G62" s="1"/>
  <c r="L62"/>
  <c r="K262"/>
  <c r="L263"/>
  <c r="L262" s="1"/>
  <c r="K254"/>
  <c r="L255"/>
  <c r="L254" s="1"/>
  <c r="G255"/>
  <c r="G254" s="1"/>
  <c r="J250"/>
  <c r="K251"/>
  <c r="J247"/>
  <c r="H126"/>
  <c r="H11"/>
  <c r="J35"/>
  <c r="J34" s="1"/>
  <c r="J14"/>
  <c r="J11"/>
  <c r="J10" s="1"/>
  <c r="H222"/>
  <c r="K202"/>
  <c r="L203"/>
  <c r="L202" s="1"/>
  <c r="G203"/>
  <c r="G202" s="1"/>
  <c r="K159"/>
  <c r="K162"/>
  <c r="L163"/>
  <c r="G163"/>
  <c r="G162" s="1"/>
  <c r="G143"/>
  <c r="G142" s="1"/>
  <c r="L142"/>
  <c r="I34"/>
  <c r="H309"/>
  <c r="G309" s="1"/>
  <c r="H158"/>
  <c r="K126"/>
  <c r="K134"/>
  <c r="L102"/>
  <c r="L99"/>
  <c r="L83"/>
  <c r="K82"/>
  <c r="K22"/>
  <c r="L23"/>
  <c r="K15"/>
  <c r="G23"/>
  <c r="G22" s="1"/>
  <c r="H88" i="82"/>
  <c r="K14" i="83" l="1"/>
  <c r="L98"/>
  <c r="G99"/>
  <c r="G98" s="1"/>
  <c r="L134"/>
  <c r="G135"/>
  <c r="G134" s="1"/>
  <c r="H10"/>
  <c r="H307"/>
  <c r="L251"/>
  <c r="K247"/>
  <c r="K250"/>
  <c r="L71"/>
  <c r="L70" s="1"/>
  <c r="K70"/>
  <c r="H308"/>
  <c r="G308" s="1"/>
  <c r="L239"/>
  <c r="L238" s="1"/>
  <c r="K238"/>
  <c r="L22"/>
  <c r="L15"/>
  <c r="K35"/>
  <c r="K11" s="1"/>
  <c r="K10" s="1"/>
  <c r="L82"/>
  <c r="G83"/>
  <c r="G82" s="1"/>
  <c r="I307"/>
  <c r="I306" s="1"/>
  <c r="G71"/>
  <c r="G70" s="1"/>
  <c r="L162"/>
  <c r="L159"/>
  <c r="L158" s="1"/>
  <c r="K158"/>
  <c r="G159"/>
  <c r="G158" s="1"/>
  <c r="J246"/>
  <c r="J307"/>
  <c r="J306" s="1"/>
  <c r="G263"/>
  <c r="G262" s="1"/>
  <c r="L227"/>
  <c r="K226"/>
  <c r="K231"/>
  <c r="K223" s="1"/>
  <c r="J230"/>
  <c r="G239"/>
  <c r="G238" s="1"/>
  <c r="G305" i="82"/>
  <c r="G304"/>
  <c r="G303"/>
  <c r="G302" s="1"/>
  <c r="M302"/>
  <c r="L302"/>
  <c r="K302"/>
  <c r="J302"/>
  <c r="I302"/>
  <c r="H302"/>
  <c r="M301"/>
  <c r="L301"/>
  <c r="K301"/>
  <c r="J301"/>
  <c r="I301"/>
  <c r="H301"/>
  <c r="G301"/>
  <c r="M300"/>
  <c r="L300"/>
  <c r="K300"/>
  <c r="J300"/>
  <c r="I300"/>
  <c r="H300"/>
  <c r="G300" s="1"/>
  <c r="M299"/>
  <c r="L299"/>
  <c r="K299"/>
  <c r="K298" s="1"/>
  <c r="J299"/>
  <c r="I299"/>
  <c r="H299"/>
  <c r="G299"/>
  <c r="G298" s="1"/>
  <c r="L298"/>
  <c r="J298"/>
  <c r="H298"/>
  <c r="G297"/>
  <c r="G296"/>
  <c r="G295"/>
  <c r="G294" s="1"/>
  <c r="M294"/>
  <c r="L294"/>
  <c r="K294"/>
  <c r="J294"/>
  <c r="I294"/>
  <c r="H294"/>
  <c r="M293"/>
  <c r="L293"/>
  <c r="K293"/>
  <c r="J293"/>
  <c r="I293"/>
  <c r="H293"/>
  <c r="G293"/>
  <c r="M292"/>
  <c r="L292"/>
  <c r="K292"/>
  <c r="J292"/>
  <c r="I292"/>
  <c r="H292"/>
  <c r="G292" s="1"/>
  <c r="M291"/>
  <c r="M290" s="1"/>
  <c r="L291"/>
  <c r="K291"/>
  <c r="K290" s="1"/>
  <c r="J291"/>
  <c r="I291"/>
  <c r="I290" s="1"/>
  <c r="H291"/>
  <c r="G291"/>
  <c r="G290" s="1"/>
  <c r="L290"/>
  <c r="J290"/>
  <c r="H290"/>
  <c r="G289"/>
  <c r="G288"/>
  <c r="L287"/>
  <c r="L283" s="1"/>
  <c r="G283" s="1"/>
  <c r="G282" s="1"/>
  <c r="K287"/>
  <c r="G287"/>
  <c r="G286" s="1"/>
  <c r="M286"/>
  <c r="L286"/>
  <c r="K286"/>
  <c r="J286"/>
  <c r="I286"/>
  <c r="H286"/>
  <c r="M285"/>
  <c r="L285"/>
  <c r="K285"/>
  <c r="J285"/>
  <c r="I285"/>
  <c r="H285"/>
  <c r="G285"/>
  <c r="M284"/>
  <c r="L284"/>
  <c r="K284"/>
  <c r="J284"/>
  <c r="I284"/>
  <c r="H284"/>
  <c r="G284" s="1"/>
  <c r="M283"/>
  <c r="M282" s="1"/>
  <c r="K283"/>
  <c r="K282" s="1"/>
  <c r="J283"/>
  <c r="I283"/>
  <c r="I282" s="1"/>
  <c r="H283"/>
  <c r="J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L267"/>
  <c r="J267"/>
  <c r="K267" s="1"/>
  <c r="K266" s="1"/>
  <c r="I267"/>
  <c r="M266"/>
  <c r="J266"/>
  <c r="I266"/>
  <c r="H266"/>
  <c r="G265"/>
  <c r="G264"/>
  <c r="J263"/>
  <c r="I263"/>
  <c r="M262"/>
  <c r="I262"/>
  <c r="H262"/>
  <c r="G261"/>
  <c r="G260"/>
  <c r="L259"/>
  <c r="J259"/>
  <c r="K259" s="1"/>
  <c r="K258" s="1"/>
  <c r="I259"/>
  <c r="M258"/>
  <c r="J258"/>
  <c r="I258"/>
  <c r="H258"/>
  <c r="G257"/>
  <c r="G256"/>
  <c r="J255"/>
  <c r="I255"/>
  <c r="M254"/>
  <c r="I254"/>
  <c r="H254"/>
  <c r="G253"/>
  <c r="G252"/>
  <c r="I251"/>
  <c r="H250"/>
  <c r="M249"/>
  <c r="L249"/>
  <c r="K249"/>
  <c r="J249"/>
  <c r="I249"/>
  <c r="H249"/>
  <c r="G249" s="1"/>
  <c r="M248"/>
  <c r="L248"/>
  <c r="K248"/>
  <c r="J248"/>
  <c r="I248"/>
  <c r="H248"/>
  <c r="G248"/>
  <c r="H247"/>
  <c r="G245"/>
  <c r="G244"/>
  <c r="G243"/>
  <c r="M242"/>
  <c r="L242"/>
  <c r="K242"/>
  <c r="J242"/>
  <c r="I242"/>
  <c r="H242"/>
  <c r="G242"/>
  <c r="G241"/>
  <c r="G240"/>
  <c r="I239"/>
  <c r="M238"/>
  <c r="H238"/>
  <c r="G237"/>
  <c r="G236"/>
  <c r="G235"/>
  <c r="G234" s="1"/>
  <c r="M234"/>
  <c r="L234"/>
  <c r="K234"/>
  <c r="J234"/>
  <c r="I234"/>
  <c r="H234"/>
  <c r="G233"/>
  <c r="G232"/>
  <c r="H231"/>
  <c r="M230"/>
  <c r="G229"/>
  <c r="G228"/>
  <c r="I227"/>
  <c r="H227"/>
  <c r="M226"/>
  <c r="H226"/>
  <c r="M225"/>
  <c r="M309" s="1"/>
  <c r="L225"/>
  <c r="K225"/>
  <c r="J225"/>
  <c r="I225"/>
  <c r="H225"/>
  <c r="G225"/>
  <c r="M224"/>
  <c r="L224"/>
  <c r="L308" s="1"/>
  <c r="K224"/>
  <c r="J224"/>
  <c r="I224"/>
  <c r="H224"/>
  <c r="G224" s="1"/>
  <c r="M223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G213"/>
  <c r="G212"/>
  <c r="G211"/>
  <c r="M210"/>
  <c r="L210"/>
  <c r="K210"/>
  <c r="J210"/>
  <c r="I210"/>
  <c r="H210"/>
  <c r="G210"/>
  <c r="P209"/>
  <c r="G209"/>
  <c r="G208"/>
  <c r="J207"/>
  <c r="K207" s="1"/>
  <c r="K206" s="1"/>
  <c r="I207"/>
  <c r="M206"/>
  <c r="I206"/>
  <c r="H206"/>
  <c r="G205"/>
  <c r="G204"/>
  <c r="J203"/>
  <c r="I203"/>
  <c r="H203"/>
  <c r="M202"/>
  <c r="I202"/>
  <c r="G201"/>
  <c r="G200"/>
  <c r="G199"/>
  <c r="M198"/>
  <c r="L198"/>
  <c r="K198"/>
  <c r="J198"/>
  <c r="I198"/>
  <c r="H198"/>
  <c r="G198"/>
  <c r="G197"/>
  <c r="G196"/>
  <c r="G195"/>
  <c r="M194"/>
  <c r="L194"/>
  <c r="K194"/>
  <c r="J194"/>
  <c r="I194"/>
  <c r="H194"/>
  <c r="G194"/>
  <c r="G193"/>
  <c r="G192"/>
  <c r="G190" s="1"/>
  <c r="G191"/>
  <c r="W190"/>
  <c r="M190"/>
  <c r="L190"/>
  <c r="K190"/>
  <c r="J190"/>
  <c r="I190"/>
  <c r="H190"/>
  <c r="G189"/>
  <c r="G188"/>
  <c r="G187"/>
  <c r="G186" s="1"/>
  <c r="M186"/>
  <c r="L186"/>
  <c r="J186"/>
  <c r="I186"/>
  <c r="G185"/>
  <c r="G184"/>
  <c r="G183"/>
  <c r="G182" s="1"/>
  <c r="M182"/>
  <c r="L182"/>
  <c r="K182"/>
  <c r="J182"/>
  <c r="I182"/>
  <c r="H182"/>
  <c r="G181"/>
  <c r="G180"/>
  <c r="Q179"/>
  <c r="P179"/>
  <c r="G179"/>
  <c r="G178" s="1"/>
  <c r="M178"/>
  <c r="L178"/>
  <c r="K178"/>
  <c r="J178"/>
  <c r="I178"/>
  <c r="H178"/>
  <c r="G177"/>
  <c r="G176"/>
  <c r="H175"/>
  <c r="M174"/>
  <c r="L174"/>
  <c r="K174"/>
  <c r="J174"/>
  <c r="I174"/>
  <c r="G173"/>
  <c r="G172"/>
  <c r="P171"/>
  <c r="Q171" s="1"/>
  <c r="G171"/>
  <c r="M170"/>
  <c r="L170"/>
  <c r="K170"/>
  <c r="J170"/>
  <c r="I170"/>
  <c r="H170"/>
  <c r="G170"/>
  <c r="G169"/>
  <c r="G168"/>
  <c r="G166" s="1"/>
  <c r="P167"/>
  <c r="Q167" s="1"/>
  <c r="G167"/>
  <c r="M166"/>
  <c r="L166"/>
  <c r="K166"/>
  <c r="J166"/>
  <c r="I166"/>
  <c r="H166"/>
  <c r="G165"/>
  <c r="H164"/>
  <c r="Q163"/>
  <c r="P163"/>
  <c r="J163"/>
  <c r="I163"/>
  <c r="H163"/>
  <c r="M162"/>
  <c r="I162"/>
  <c r="M161"/>
  <c r="L161"/>
  <c r="K161"/>
  <c r="J161"/>
  <c r="I161"/>
  <c r="H161"/>
  <c r="G161" s="1"/>
  <c r="M160"/>
  <c r="M158" s="1"/>
  <c r="L160"/>
  <c r="K160"/>
  <c r="J160"/>
  <c r="I160"/>
  <c r="I158" s="1"/>
  <c r="M159"/>
  <c r="J159"/>
  <c r="J158" s="1"/>
  <c r="I159"/>
  <c r="H159"/>
  <c r="G157"/>
  <c r="G156"/>
  <c r="G155"/>
  <c r="M154"/>
  <c r="L154"/>
  <c r="K154"/>
  <c r="J154"/>
  <c r="I154"/>
  <c r="H154"/>
  <c r="G154"/>
  <c r="G153"/>
  <c r="G152"/>
  <c r="G150" s="1"/>
  <c r="K151"/>
  <c r="L151" s="1"/>
  <c r="L150" s="1"/>
  <c r="J151"/>
  <c r="I151"/>
  <c r="G151" s="1"/>
  <c r="M150"/>
  <c r="K150"/>
  <c r="J150"/>
  <c r="I150"/>
  <c r="H150"/>
  <c r="G149"/>
  <c r="G148"/>
  <c r="K147"/>
  <c r="L147" s="1"/>
  <c r="L146" s="1"/>
  <c r="J147"/>
  <c r="I147"/>
  <c r="G147" s="1"/>
  <c r="M146"/>
  <c r="K146"/>
  <c r="J146"/>
  <c r="I146"/>
  <c r="H146"/>
  <c r="G146"/>
  <c r="J145"/>
  <c r="I145"/>
  <c r="I129" s="1"/>
  <c r="I13" s="1"/>
  <c r="I309" s="1"/>
  <c r="H145"/>
  <c r="G145"/>
  <c r="J144"/>
  <c r="I144"/>
  <c r="I128" s="1"/>
  <c r="H144"/>
  <c r="G144"/>
  <c r="J143"/>
  <c r="K143" s="1"/>
  <c r="I143"/>
  <c r="H143"/>
  <c r="H142" s="1"/>
  <c r="M142"/>
  <c r="J142"/>
  <c r="G141"/>
  <c r="G140"/>
  <c r="G139"/>
  <c r="G138" s="1"/>
  <c r="M138"/>
  <c r="L138"/>
  <c r="K138"/>
  <c r="J138"/>
  <c r="I138"/>
  <c r="H138"/>
  <c r="G137"/>
  <c r="G136"/>
  <c r="J135"/>
  <c r="I135"/>
  <c r="H135"/>
  <c r="M134"/>
  <c r="I134"/>
  <c r="G133"/>
  <c r="G132"/>
  <c r="K131"/>
  <c r="J131"/>
  <c r="I131"/>
  <c r="I130" s="1"/>
  <c r="H131"/>
  <c r="M130"/>
  <c r="J130"/>
  <c r="H130"/>
  <c r="M129"/>
  <c r="L129"/>
  <c r="K129"/>
  <c r="J129"/>
  <c r="H129"/>
  <c r="M128"/>
  <c r="L128"/>
  <c r="K128"/>
  <c r="J128"/>
  <c r="H128"/>
  <c r="M127"/>
  <c r="M126" s="1"/>
  <c r="I127"/>
  <c r="G125"/>
  <c r="J124"/>
  <c r="I124"/>
  <c r="H124"/>
  <c r="G124"/>
  <c r="G123"/>
  <c r="M122"/>
  <c r="L122"/>
  <c r="K122"/>
  <c r="J122"/>
  <c r="I122"/>
  <c r="H122"/>
  <c r="G122"/>
  <c r="G121"/>
  <c r="G120"/>
  <c r="K119"/>
  <c r="L119" s="1"/>
  <c r="L118" s="1"/>
  <c r="J119"/>
  <c r="I119"/>
  <c r="M118"/>
  <c r="K118"/>
  <c r="J118"/>
  <c r="I118"/>
  <c r="H118"/>
  <c r="G117"/>
  <c r="G116"/>
  <c r="K115"/>
  <c r="M114"/>
  <c r="K114"/>
  <c r="J114"/>
  <c r="I114"/>
  <c r="H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G104"/>
  <c r="K103"/>
  <c r="M102"/>
  <c r="K102"/>
  <c r="J102"/>
  <c r="I102"/>
  <c r="H102"/>
  <c r="M101"/>
  <c r="L101"/>
  <c r="L13" s="1"/>
  <c r="K101"/>
  <c r="J101"/>
  <c r="I101"/>
  <c r="H101"/>
  <c r="M100"/>
  <c r="L100"/>
  <c r="K100"/>
  <c r="J100"/>
  <c r="I100"/>
  <c r="H100"/>
  <c r="M99"/>
  <c r="J99"/>
  <c r="H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L87"/>
  <c r="G87" s="1"/>
  <c r="J87"/>
  <c r="K87" s="1"/>
  <c r="K86" s="1"/>
  <c r="I87"/>
  <c r="M86"/>
  <c r="J86"/>
  <c r="I86"/>
  <c r="H86"/>
  <c r="G85"/>
  <c r="G84"/>
  <c r="J83"/>
  <c r="M82"/>
  <c r="I82"/>
  <c r="H82"/>
  <c r="G81"/>
  <c r="G80"/>
  <c r="K79"/>
  <c r="L79" s="1"/>
  <c r="L78" s="1"/>
  <c r="J79"/>
  <c r="I79"/>
  <c r="G79" s="1"/>
  <c r="M78"/>
  <c r="K78"/>
  <c r="J78"/>
  <c r="I78"/>
  <c r="H78"/>
  <c r="G78"/>
  <c r="G77"/>
  <c r="G76"/>
  <c r="G74" s="1"/>
  <c r="K75"/>
  <c r="L75" s="1"/>
  <c r="L74" s="1"/>
  <c r="J75"/>
  <c r="I75"/>
  <c r="G75" s="1"/>
  <c r="M74"/>
  <c r="K74"/>
  <c r="J74"/>
  <c r="I74"/>
  <c r="H74"/>
  <c r="G73"/>
  <c r="G72"/>
  <c r="I71"/>
  <c r="M70"/>
  <c r="I70"/>
  <c r="H70"/>
  <c r="G69"/>
  <c r="G68"/>
  <c r="G67"/>
  <c r="M66"/>
  <c r="L66"/>
  <c r="K66"/>
  <c r="J66"/>
  <c r="I66"/>
  <c r="H66"/>
  <c r="G66"/>
  <c r="G65"/>
  <c r="G64"/>
  <c r="K63"/>
  <c r="J63"/>
  <c r="M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G52"/>
  <c r="K51"/>
  <c r="L51" s="1"/>
  <c r="M50"/>
  <c r="K50"/>
  <c r="J50"/>
  <c r="I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K13" s="1"/>
  <c r="J37"/>
  <c r="I37"/>
  <c r="H37"/>
  <c r="G37"/>
  <c r="M36"/>
  <c r="M12" s="1"/>
  <c r="L36"/>
  <c r="K36"/>
  <c r="K12" s="1"/>
  <c r="J36"/>
  <c r="I36"/>
  <c r="M35"/>
  <c r="H35"/>
  <c r="G33"/>
  <c r="G32"/>
  <c r="G31"/>
  <c r="G30" s="1"/>
  <c r="M30"/>
  <c r="L30"/>
  <c r="K30"/>
  <c r="J30"/>
  <c r="I30"/>
  <c r="H30"/>
  <c r="G29"/>
  <c r="G28"/>
  <c r="G27"/>
  <c r="G26" s="1"/>
  <c r="M26"/>
  <c r="L26"/>
  <c r="K26"/>
  <c r="J26"/>
  <c r="I26"/>
  <c r="H26"/>
  <c r="G25"/>
  <c r="G24"/>
  <c r="J23"/>
  <c r="I23"/>
  <c r="M22"/>
  <c r="I22"/>
  <c r="H22"/>
  <c r="G21"/>
  <c r="G20"/>
  <c r="L19"/>
  <c r="K19"/>
  <c r="G19"/>
  <c r="M18"/>
  <c r="L18"/>
  <c r="K18"/>
  <c r="J18"/>
  <c r="I18"/>
  <c r="H18"/>
  <c r="M17"/>
  <c r="L17"/>
  <c r="K17"/>
  <c r="J17"/>
  <c r="I17"/>
  <c r="H17"/>
  <c r="G17"/>
  <c r="M16"/>
  <c r="L16"/>
  <c r="K16"/>
  <c r="J16"/>
  <c r="I16"/>
  <c r="H16"/>
  <c r="G16" s="1"/>
  <c r="M15"/>
  <c r="M14" s="1"/>
  <c r="I15"/>
  <c r="I14" s="1"/>
  <c r="H15"/>
  <c r="H14"/>
  <c r="M13"/>
  <c r="L12"/>
  <c r="M6"/>
  <c r="L6"/>
  <c r="K6"/>
  <c r="J6"/>
  <c r="I6"/>
  <c r="H6"/>
  <c r="M5"/>
  <c r="L5"/>
  <c r="K5"/>
  <c r="J5"/>
  <c r="I5"/>
  <c r="H5"/>
  <c r="J311" i="83" l="1"/>
  <c r="J310"/>
  <c r="I311"/>
  <c r="I310"/>
  <c r="K222"/>
  <c r="L226"/>
  <c r="G227"/>
  <c r="G226" s="1"/>
  <c r="L14"/>
  <c r="K246"/>
  <c r="K307"/>
  <c r="K306" s="1"/>
  <c r="H306"/>
  <c r="L231"/>
  <c r="L230" s="1"/>
  <c r="K230"/>
  <c r="G231"/>
  <c r="G230" s="1"/>
  <c r="L126"/>
  <c r="G127"/>
  <c r="G126" s="1"/>
  <c r="L35"/>
  <c r="L34" s="1"/>
  <c r="K34"/>
  <c r="G35"/>
  <c r="G34" s="1"/>
  <c r="L250"/>
  <c r="L247"/>
  <c r="M251"/>
  <c r="G251"/>
  <c r="G250" s="1"/>
  <c r="G15"/>
  <c r="G14" s="1"/>
  <c r="G129" i="82"/>
  <c r="I126"/>
  <c r="I12"/>
  <c r="J13"/>
  <c r="J309" s="1"/>
  <c r="G100"/>
  <c r="J98"/>
  <c r="G51"/>
  <c r="G50" s="1"/>
  <c r="L50"/>
  <c r="J12"/>
  <c r="G18"/>
  <c r="K23"/>
  <c r="J15"/>
  <c r="K83"/>
  <c r="J82"/>
  <c r="G101"/>
  <c r="H13"/>
  <c r="G13" s="1"/>
  <c r="L103"/>
  <c r="G103"/>
  <c r="G102" s="1"/>
  <c r="K99"/>
  <c r="K98" s="1"/>
  <c r="G119"/>
  <c r="G118" s="1"/>
  <c r="I99"/>
  <c r="I98" s="1"/>
  <c r="H134"/>
  <c r="H127"/>
  <c r="K135"/>
  <c r="J134"/>
  <c r="J127"/>
  <c r="J126" s="1"/>
  <c r="J251"/>
  <c r="I247"/>
  <c r="I246" s="1"/>
  <c r="I250"/>
  <c r="K255"/>
  <c r="J254"/>
  <c r="K263"/>
  <c r="J262"/>
  <c r="I298"/>
  <c r="M298"/>
  <c r="I308"/>
  <c r="K308"/>
  <c r="M308"/>
  <c r="L309"/>
  <c r="M11"/>
  <c r="M10" s="1"/>
  <c r="J22"/>
  <c r="I35"/>
  <c r="I11" s="1"/>
  <c r="I10" s="1"/>
  <c r="M34"/>
  <c r="L63"/>
  <c r="K62"/>
  <c r="J71"/>
  <c r="L86"/>
  <c r="G88"/>
  <c r="G86" s="1"/>
  <c r="H36"/>
  <c r="H98"/>
  <c r="L115"/>
  <c r="L114" s="1"/>
  <c r="G115"/>
  <c r="G114" s="1"/>
  <c r="G128"/>
  <c r="L131"/>
  <c r="K130"/>
  <c r="I142"/>
  <c r="L143"/>
  <c r="K142"/>
  <c r="H162"/>
  <c r="K163"/>
  <c r="J162"/>
  <c r="G164"/>
  <c r="H160"/>
  <c r="G175"/>
  <c r="G174" s="1"/>
  <c r="H174"/>
  <c r="H202"/>
  <c r="K203"/>
  <c r="J202"/>
  <c r="J206"/>
  <c r="L207"/>
  <c r="G259"/>
  <c r="G258" s="1"/>
  <c r="L258"/>
  <c r="G267"/>
  <c r="G266" s="1"/>
  <c r="L266"/>
  <c r="L282"/>
  <c r="J308"/>
  <c r="K309"/>
  <c r="M222"/>
  <c r="J227"/>
  <c r="I226"/>
  <c r="I231"/>
  <c r="H230"/>
  <c r="H223"/>
  <c r="J239"/>
  <c r="I238"/>
  <c r="H246"/>
  <c r="H311" i="83" l="1"/>
  <c r="H310"/>
  <c r="L246"/>
  <c r="AO38"/>
  <c r="AO37"/>
  <c r="AO36"/>
  <c r="AO35"/>
  <c r="M247"/>
  <c r="M250"/>
  <c r="G247"/>
  <c r="G246" s="1"/>
  <c r="L11"/>
  <c r="L223"/>
  <c r="K239" i="82"/>
  <c r="J238"/>
  <c r="I223"/>
  <c r="I222" s="1"/>
  <c r="J231"/>
  <c r="I230"/>
  <c r="J223"/>
  <c r="J222" s="1"/>
  <c r="K227"/>
  <c r="J226"/>
  <c r="G207"/>
  <c r="G206" s="1"/>
  <c r="L206"/>
  <c r="G160"/>
  <c r="G131"/>
  <c r="G130" s="1"/>
  <c r="L130"/>
  <c r="H12"/>
  <c r="G12" s="1"/>
  <c r="G36"/>
  <c r="H34"/>
  <c r="J70"/>
  <c r="K71"/>
  <c r="G63"/>
  <c r="G62" s="1"/>
  <c r="L62"/>
  <c r="K262"/>
  <c r="L263"/>
  <c r="L262" s="1"/>
  <c r="K254"/>
  <c r="L255"/>
  <c r="L254" s="1"/>
  <c r="G255"/>
  <c r="G254" s="1"/>
  <c r="J250"/>
  <c r="K251"/>
  <c r="J247"/>
  <c r="H126"/>
  <c r="H11"/>
  <c r="J35"/>
  <c r="J34" s="1"/>
  <c r="J14"/>
  <c r="J11"/>
  <c r="J10" s="1"/>
  <c r="H222"/>
  <c r="K202"/>
  <c r="L203"/>
  <c r="L202" s="1"/>
  <c r="G203"/>
  <c r="G202" s="1"/>
  <c r="K159"/>
  <c r="K162"/>
  <c r="L163"/>
  <c r="G163"/>
  <c r="G162" s="1"/>
  <c r="G143"/>
  <c r="G142" s="1"/>
  <c r="L142"/>
  <c r="I34"/>
  <c r="H309"/>
  <c r="G309" s="1"/>
  <c r="H158"/>
  <c r="L135"/>
  <c r="K127"/>
  <c r="K126" s="1"/>
  <c r="K134"/>
  <c r="L102"/>
  <c r="L99"/>
  <c r="L83"/>
  <c r="K82"/>
  <c r="K22"/>
  <c r="L23"/>
  <c r="K15"/>
  <c r="G23"/>
  <c r="G22" s="1"/>
  <c r="G101" i="80"/>
  <c r="G100"/>
  <c r="G99"/>
  <c r="G37"/>
  <c r="G36"/>
  <c r="G35"/>
  <c r="G285"/>
  <c r="G284"/>
  <c r="G283"/>
  <c r="G249"/>
  <c r="G248"/>
  <c r="G247"/>
  <c r="G225"/>
  <c r="G224"/>
  <c r="G223"/>
  <c r="G289"/>
  <c r="G288"/>
  <c r="G287"/>
  <c r="G273"/>
  <c r="G272"/>
  <c r="G271"/>
  <c r="G269"/>
  <c r="G268"/>
  <c r="G267"/>
  <c r="G265"/>
  <c r="G264"/>
  <c r="G263"/>
  <c r="G261"/>
  <c r="G260"/>
  <c r="G259"/>
  <c r="G257"/>
  <c r="G256"/>
  <c r="G255"/>
  <c r="G253"/>
  <c r="G252"/>
  <c r="G251"/>
  <c r="G245"/>
  <c r="G244"/>
  <c r="G243"/>
  <c r="G241"/>
  <c r="G240"/>
  <c r="G239"/>
  <c r="G233"/>
  <c r="G232"/>
  <c r="G231"/>
  <c r="G229"/>
  <c r="G228"/>
  <c r="G227"/>
  <c r="G209"/>
  <c r="G208"/>
  <c r="G207"/>
  <c r="G205"/>
  <c r="G204"/>
  <c r="G203"/>
  <c r="G193"/>
  <c r="G192"/>
  <c r="G191"/>
  <c r="G189"/>
  <c r="G188"/>
  <c r="G187"/>
  <c r="G185"/>
  <c r="G184"/>
  <c r="G183"/>
  <c r="G181"/>
  <c r="G180"/>
  <c r="G179"/>
  <c r="G177"/>
  <c r="G176"/>
  <c r="G175"/>
  <c r="G173"/>
  <c r="G172"/>
  <c r="G171"/>
  <c r="G169"/>
  <c r="G168"/>
  <c r="G167"/>
  <c r="G165"/>
  <c r="G164"/>
  <c r="G163"/>
  <c r="G161"/>
  <c r="G160"/>
  <c r="G159"/>
  <c r="G153"/>
  <c r="G152"/>
  <c r="G151"/>
  <c r="G149"/>
  <c r="G148"/>
  <c r="G147"/>
  <c r="G141"/>
  <c r="G140"/>
  <c r="G139"/>
  <c r="G137"/>
  <c r="G136"/>
  <c r="G135"/>
  <c r="G133"/>
  <c r="G132"/>
  <c r="G131"/>
  <c r="G125"/>
  <c r="G124"/>
  <c r="G123"/>
  <c r="G121"/>
  <c r="G120"/>
  <c r="G119"/>
  <c r="G117"/>
  <c r="G116"/>
  <c r="G115"/>
  <c r="G113"/>
  <c r="G112"/>
  <c r="G111"/>
  <c r="G109"/>
  <c r="G108"/>
  <c r="G107"/>
  <c r="G105"/>
  <c r="G104"/>
  <c r="G103"/>
  <c r="G89"/>
  <c r="G88"/>
  <c r="G87"/>
  <c r="G85"/>
  <c r="G84"/>
  <c r="G83"/>
  <c r="G81"/>
  <c r="G80"/>
  <c r="G79"/>
  <c r="G77"/>
  <c r="G76"/>
  <c r="G75"/>
  <c r="G73"/>
  <c r="G72"/>
  <c r="G71"/>
  <c r="G69"/>
  <c r="G68"/>
  <c r="G67"/>
  <c r="G65"/>
  <c r="G64"/>
  <c r="G63"/>
  <c r="G61"/>
  <c r="G60"/>
  <c r="G59"/>
  <c r="G57"/>
  <c r="G56"/>
  <c r="G55"/>
  <c r="G53"/>
  <c r="G52"/>
  <c r="G51"/>
  <c r="G33"/>
  <c r="G32"/>
  <c r="G31"/>
  <c r="G29"/>
  <c r="G28"/>
  <c r="G27"/>
  <c r="G25"/>
  <c r="G24"/>
  <c r="G23"/>
  <c r="G21"/>
  <c r="G20"/>
  <c r="G19"/>
  <c r="G17"/>
  <c r="G16"/>
  <c r="G15"/>
  <c r="AO39" i="83" l="1"/>
  <c r="L10"/>
  <c r="G11"/>
  <c r="G10" s="1"/>
  <c r="L307"/>
  <c r="L222"/>
  <c r="G223"/>
  <c r="G222" s="1"/>
  <c r="M246"/>
  <c r="M307"/>
  <c r="M306" s="1"/>
  <c r="K14" i="82"/>
  <c r="K11"/>
  <c r="K10" s="1"/>
  <c r="L98"/>
  <c r="G99"/>
  <c r="G98" s="1"/>
  <c r="L134"/>
  <c r="G135"/>
  <c r="G134" s="1"/>
  <c r="H10"/>
  <c r="H307"/>
  <c r="L251"/>
  <c r="K247"/>
  <c r="K250"/>
  <c r="L71"/>
  <c r="L70" s="1"/>
  <c r="K70"/>
  <c r="H308"/>
  <c r="G308" s="1"/>
  <c r="L239"/>
  <c r="L238" s="1"/>
  <c r="K238"/>
  <c r="L22"/>
  <c r="L15"/>
  <c r="K35"/>
  <c r="L82"/>
  <c r="G83"/>
  <c r="G82" s="1"/>
  <c r="I307"/>
  <c r="I306" s="1"/>
  <c r="I310" s="1"/>
  <c r="G71"/>
  <c r="G70" s="1"/>
  <c r="L162"/>
  <c r="L159"/>
  <c r="L158" s="1"/>
  <c r="K158"/>
  <c r="G159"/>
  <c r="G158" s="1"/>
  <c r="J246"/>
  <c r="J307"/>
  <c r="J306" s="1"/>
  <c r="J310" s="1"/>
  <c r="G263"/>
  <c r="G262" s="1"/>
  <c r="L127"/>
  <c r="L227"/>
  <c r="K226"/>
  <c r="K223"/>
  <c r="K231"/>
  <c r="J230"/>
  <c r="G239"/>
  <c r="G238" s="1"/>
  <c r="K6" i="80"/>
  <c r="J6"/>
  <c r="I6"/>
  <c r="H6"/>
  <c r="L306" i="83" l="1"/>
  <c r="G307"/>
  <c r="G306" s="1"/>
  <c r="K222" i="82"/>
  <c r="L226"/>
  <c r="G227"/>
  <c r="G226" s="1"/>
  <c r="L14"/>
  <c r="K246"/>
  <c r="K307"/>
  <c r="K306" s="1"/>
  <c r="H306"/>
  <c r="H310" s="1"/>
  <c r="L231"/>
  <c r="L230" s="1"/>
  <c r="K230"/>
  <c r="G231"/>
  <c r="G230" s="1"/>
  <c r="L126"/>
  <c r="G127"/>
  <c r="G126" s="1"/>
  <c r="L35"/>
  <c r="L34" s="1"/>
  <c r="K34"/>
  <c r="G35"/>
  <c r="G34" s="1"/>
  <c r="L250"/>
  <c r="L247"/>
  <c r="M251"/>
  <c r="G251"/>
  <c r="G250" s="1"/>
  <c r="G15"/>
  <c r="G14" s="1"/>
  <c r="H88" i="80"/>
  <c r="L246" i="82" l="1"/>
  <c r="AO38"/>
  <c r="AO37"/>
  <c r="AO36"/>
  <c r="AO35"/>
  <c r="M247"/>
  <c r="M250"/>
  <c r="G247"/>
  <c r="G246" s="1"/>
  <c r="L11"/>
  <c r="L223"/>
  <c r="H5" i="80"/>
  <c r="J163"/>
  <c r="I163"/>
  <c r="H164"/>
  <c r="AO39" i="82" l="1"/>
  <c r="L10"/>
  <c r="G10"/>
  <c r="L307"/>
  <c r="L222"/>
  <c r="G223"/>
  <c r="G222" s="1"/>
  <c r="M246"/>
  <c r="M307"/>
  <c r="M306" s="1"/>
  <c r="H163" i="80"/>
  <c r="I203"/>
  <c r="H203"/>
  <c r="J267"/>
  <c r="I267"/>
  <c r="I263"/>
  <c r="L306" i="82" l="1"/>
  <c r="G307"/>
  <c r="G306" s="1"/>
  <c r="L287" i="80"/>
  <c r="K287"/>
  <c r="K143"/>
  <c r="L143" s="1"/>
  <c r="J145"/>
  <c r="J144"/>
  <c r="J143"/>
  <c r="I145"/>
  <c r="I144"/>
  <c r="I143"/>
  <c r="H145"/>
  <c r="H144"/>
  <c r="G144" s="1"/>
  <c r="H143"/>
  <c r="G143" l="1"/>
  <c r="G145"/>
  <c r="J124"/>
  <c r="I124"/>
  <c r="H124"/>
  <c r="G305" i="81"/>
  <c r="G304"/>
  <c r="G303"/>
  <c r="G297"/>
  <c r="G296"/>
  <c r="G295"/>
  <c r="G289"/>
  <c r="G288"/>
  <c r="G281"/>
  <c r="G280"/>
  <c r="G279"/>
  <c r="G277"/>
  <c r="G276"/>
  <c r="G275"/>
  <c r="G273"/>
  <c r="G272"/>
  <c r="G271"/>
  <c r="G269"/>
  <c r="G268"/>
  <c r="G265"/>
  <c r="G264"/>
  <c r="G261"/>
  <c r="G260"/>
  <c r="G257"/>
  <c r="G256"/>
  <c r="G253"/>
  <c r="G252"/>
  <c r="G245"/>
  <c r="G244"/>
  <c r="G243"/>
  <c r="G241"/>
  <c r="G240"/>
  <c r="G237"/>
  <c r="G236"/>
  <c r="G235"/>
  <c r="G233"/>
  <c r="G232"/>
  <c r="G229"/>
  <c r="G228"/>
  <c r="G221"/>
  <c r="G220"/>
  <c r="G219"/>
  <c r="G217"/>
  <c r="G216"/>
  <c r="G215"/>
  <c r="G213"/>
  <c r="G212"/>
  <c r="G211"/>
  <c r="G209"/>
  <c r="G208"/>
  <c r="G205"/>
  <c r="G204"/>
  <c r="G201"/>
  <c r="G200"/>
  <c r="G199"/>
  <c r="G197"/>
  <c r="G196"/>
  <c r="G195"/>
  <c r="G193"/>
  <c r="G192"/>
  <c r="G191"/>
  <c r="G189"/>
  <c r="G188"/>
  <c r="G187"/>
  <c r="G185"/>
  <c r="G184"/>
  <c r="G183"/>
  <c r="G181"/>
  <c r="G180"/>
  <c r="G179"/>
  <c r="G177"/>
  <c r="G176"/>
  <c r="G173"/>
  <c r="G172"/>
  <c r="G171"/>
  <c r="G169"/>
  <c r="G168"/>
  <c r="G165"/>
  <c r="G164"/>
  <c r="G157"/>
  <c r="G156"/>
  <c r="G155"/>
  <c r="G153"/>
  <c r="G152"/>
  <c r="G149"/>
  <c r="G148"/>
  <c r="G145"/>
  <c r="G144"/>
  <c r="G141"/>
  <c r="G140"/>
  <c r="G139"/>
  <c r="G137"/>
  <c r="G136"/>
  <c r="G133"/>
  <c r="G132"/>
  <c r="G125"/>
  <c r="G124"/>
  <c r="G123"/>
  <c r="G121"/>
  <c r="G120"/>
  <c r="G117"/>
  <c r="G116"/>
  <c r="G113"/>
  <c r="G112"/>
  <c r="G111"/>
  <c r="G109"/>
  <c r="G108"/>
  <c r="G107"/>
  <c r="G105"/>
  <c r="G104"/>
  <c r="G97"/>
  <c r="G96"/>
  <c r="G95"/>
  <c r="G93"/>
  <c r="G92"/>
  <c r="G91"/>
  <c r="G89"/>
  <c r="G88"/>
  <c r="G85"/>
  <c r="G84"/>
  <c r="G81"/>
  <c r="G80"/>
  <c r="G77"/>
  <c r="G76"/>
  <c r="G73"/>
  <c r="G72"/>
  <c r="G69"/>
  <c r="G68"/>
  <c r="G67"/>
  <c r="G65"/>
  <c r="G64"/>
  <c r="G61"/>
  <c r="G60"/>
  <c r="G59"/>
  <c r="G57"/>
  <c r="G56"/>
  <c r="G55"/>
  <c r="G53"/>
  <c r="G52"/>
  <c r="G49"/>
  <c r="G48"/>
  <c r="G47"/>
  <c r="G45"/>
  <c r="G44"/>
  <c r="G43"/>
  <c r="G41"/>
  <c r="G40"/>
  <c r="G39"/>
  <c r="G33"/>
  <c r="G32"/>
  <c r="G31"/>
  <c r="G29"/>
  <c r="G28"/>
  <c r="G27"/>
  <c r="G25"/>
  <c r="G24"/>
  <c r="G21"/>
  <c r="G20"/>
  <c r="M302" l="1"/>
  <c r="L302"/>
  <c r="K302"/>
  <c r="J302"/>
  <c r="I302"/>
  <c r="H302"/>
  <c r="G302" s="1"/>
  <c r="M301"/>
  <c r="L301"/>
  <c r="K301"/>
  <c r="J301"/>
  <c r="I301"/>
  <c r="H301"/>
  <c r="G301" s="1"/>
  <c r="M300"/>
  <c r="L300"/>
  <c r="K300"/>
  <c r="J300"/>
  <c r="I300"/>
  <c r="H300"/>
  <c r="G300" s="1"/>
  <c r="M299"/>
  <c r="L299"/>
  <c r="K299"/>
  <c r="J299"/>
  <c r="I299"/>
  <c r="H299"/>
  <c r="G299" s="1"/>
  <c r="M298"/>
  <c r="K298"/>
  <c r="I298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L290" s="1"/>
  <c r="K291"/>
  <c r="J291"/>
  <c r="J290" s="1"/>
  <c r="I291"/>
  <c r="H291"/>
  <c r="J287"/>
  <c r="K287" s="1"/>
  <c r="K283" s="1"/>
  <c r="I287"/>
  <c r="I286" s="1"/>
  <c r="H287"/>
  <c r="H286" s="1"/>
  <c r="M286"/>
  <c r="J286"/>
  <c r="M285"/>
  <c r="L285"/>
  <c r="K285"/>
  <c r="J285"/>
  <c r="I285"/>
  <c r="H285"/>
  <c r="M284"/>
  <c r="L284"/>
  <c r="K284"/>
  <c r="J284"/>
  <c r="I284"/>
  <c r="H284"/>
  <c r="M283"/>
  <c r="I283"/>
  <c r="I282" s="1"/>
  <c r="M278"/>
  <c r="L278"/>
  <c r="K278"/>
  <c r="J278"/>
  <c r="I278"/>
  <c r="H278"/>
  <c r="M274"/>
  <c r="L274"/>
  <c r="K274"/>
  <c r="J274"/>
  <c r="I274"/>
  <c r="H274"/>
  <c r="M270"/>
  <c r="L270"/>
  <c r="K270"/>
  <c r="J270"/>
  <c r="I270"/>
  <c r="H270"/>
  <c r="J267"/>
  <c r="I267"/>
  <c r="I266" s="1"/>
  <c r="H267"/>
  <c r="M266"/>
  <c r="H263"/>
  <c r="M262"/>
  <c r="H262"/>
  <c r="H259"/>
  <c r="M258"/>
  <c r="H255"/>
  <c r="M254"/>
  <c r="H254"/>
  <c r="H251"/>
  <c r="M249"/>
  <c r="L249"/>
  <c r="K249"/>
  <c r="J249"/>
  <c r="I249"/>
  <c r="H249"/>
  <c r="M248"/>
  <c r="L248"/>
  <c r="K248"/>
  <c r="J248"/>
  <c r="I248"/>
  <c r="H248"/>
  <c r="M242"/>
  <c r="L242"/>
  <c r="K242"/>
  <c r="J242"/>
  <c r="I242"/>
  <c r="H242"/>
  <c r="H239"/>
  <c r="M238"/>
  <c r="M234"/>
  <c r="L234"/>
  <c r="K234"/>
  <c r="J234"/>
  <c r="I234"/>
  <c r="H234"/>
  <c r="H231"/>
  <c r="I231" s="1"/>
  <c r="M230"/>
  <c r="H227"/>
  <c r="I227" s="1"/>
  <c r="M226"/>
  <c r="H226"/>
  <c r="M225"/>
  <c r="L225"/>
  <c r="K225"/>
  <c r="J225"/>
  <c r="I225"/>
  <c r="H225"/>
  <c r="M224"/>
  <c r="L224"/>
  <c r="K224"/>
  <c r="J224"/>
  <c r="I224"/>
  <c r="H224"/>
  <c r="M223"/>
  <c r="M218"/>
  <c r="L218"/>
  <c r="K218"/>
  <c r="J218"/>
  <c r="I218"/>
  <c r="H218"/>
  <c r="M214"/>
  <c r="L214"/>
  <c r="K214"/>
  <c r="J214"/>
  <c r="I214"/>
  <c r="H214"/>
  <c r="M210"/>
  <c r="L210"/>
  <c r="K210"/>
  <c r="J210"/>
  <c r="I210"/>
  <c r="H210"/>
  <c r="P209"/>
  <c r="J207"/>
  <c r="K207" s="1"/>
  <c r="I207"/>
  <c r="I206" s="1"/>
  <c r="H207"/>
  <c r="M206"/>
  <c r="H206"/>
  <c r="H203"/>
  <c r="M202"/>
  <c r="M198"/>
  <c r="L198"/>
  <c r="K198"/>
  <c r="J198"/>
  <c r="I198"/>
  <c r="H198"/>
  <c r="M194"/>
  <c r="L194"/>
  <c r="K194"/>
  <c r="J194"/>
  <c r="I194"/>
  <c r="H194"/>
  <c r="W190"/>
  <c r="M190"/>
  <c r="L190"/>
  <c r="K190"/>
  <c r="J190"/>
  <c r="I190"/>
  <c r="H190"/>
  <c r="M186"/>
  <c r="L186"/>
  <c r="J186"/>
  <c r="I186"/>
  <c r="M182"/>
  <c r="L182"/>
  <c r="K182"/>
  <c r="J182"/>
  <c r="I182"/>
  <c r="H182"/>
  <c r="P179"/>
  <c r="Q179" s="1"/>
  <c r="M178"/>
  <c r="L178"/>
  <c r="K178"/>
  <c r="J178"/>
  <c r="I178"/>
  <c r="H178"/>
  <c r="H175"/>
  <c r="G175" s="1"/>
  <c r="M174"/>
  <c r="L174"/>
  <c r="K174"/>
  <c r="J174"/>
  <c r="I174"/>
  <c r="P171"/>
  <c r="Q171" s="1"/>
  <c r="M170"/>
  <c r="L170"/>
  <c r="K170"/>
  <c r="J170"/>
  <c r="I170"/>
  <c r="H170"/>
  <c r="P167"/>
  <c r="Q167" s="1"/>
  <c r="H167"/>
  <c r="G167" s="1"/>
  <c r="M166"/>
  <c r="L166"/>
  <c r="K166"/>
  <c r="J166"/>
  <c r="I166"/>
  <c r="H166"/>
  <c r="P163"/>
  <c r="Q163" s="1"/>
  <c r="J163"/>
  <c r="I163"/>
  <c r="I162" s="1"/>
  <c r="H163"/>
  <c r="M162"/>
  <c r="M161"/>
  <c r="L161"/>
  <c r="K161"/>
  <c r="J161"/>
  <c r="I161"/>
  <c r="H161"/>
  <c r="M160"/>
  <c r="L160"/>
  <c r="K160"/>
  <c r="J160"/>
  <c r="I160"/>
  <c r="H160"/>
  <c r="M159"/>
  <c r="M158" s="1"/>
  <c r="M154"/>
  <c r="L154"/>
  <c r="K154"/>
  <c r="J154"/>
  <c r="I154"/>
  <c r="H154"/>
  <c r="J151"/>
  <c r="K151" s="1"/>
  <c r="I151"/>
  <c r="I150" s="1"/>
  <c r="H151"/>
  <c r="M150"/>
  <c r="J150"/>
  <c r="J147"/>
  <c r="I147"/>
  <c r="I146" s="1"/>
  <c r="H147"/>
  <c r="M146"/>
  <c r="J143"/>
  <c r="K143" s="1"/>
  <c r="I143"/>
  <c r="I142" s="1"/>
  <c r="H143"/>
  <c r="M142"/>
  <c r="J142"/>
  <c r="M138"/>
  <c r="L138"/>
  <c r="K138"/>
  <c r="J138"/>
  <c r="I138"/>
  <c r="H138"/>
  <c r="J135"/>
  <c r="I135"/>
  <c r="I134" s="1"/>
  <c r="H135"/>
  <c r="M134"/>
  <c r="J131"/>
  <c r="K131" s="1"/>
  <c r="I131"/>
  <c r="I130" s="1"/>
  <c r="H131"/>
  <c r="H130" s="1"/>
  <c r="M130"/>
  <c r="J130"/>
  <c r="M129"/>
  <c r="L129"/>
  <c r="K129"/>
  <c r="J129"/>
  <c r="I129"/>
  <c r="H129"/>
  <c r="M128"/>
  <c r="L128"/>
  <c r="K128"/>
  <c r="J128"/>
  <c r="I128"/>
  <c r="H128"/>
  <c r="M127"/>
  <c r="M122"/>
  <c r="L122"/>
  <c r="K122"/>
  <c r="J122"/>
  <c r="I122"/>
  <c r="H122"/>
  <c r="J119"/>
  <c r="I119"/>
  <c r="I118" s="1"/>
  <c r="H119"/>
  <c r="M118"/>
  <c r="J115"/>
  <c r="K115" s="1"/>
  <c r="I115"/>
  <c r="H115"/>
  <c r="M114"/>
  <c r="J114"/>
  <c r="M110"/>
  <c r="L110"/>
  <c r="K110"/>
  <c r="J110"/>
  <c r="I110"/>
  <c r="H110"/>
  <c r="M106"/>
  <c r="L106"/>
  <c r="K106"/>
  <c r="J106"/>
  <c r="I106"/>
  <c r="H106"/>
  <c r="J103"/>
  <c r="I103"/>
  <c r="I102" s="1"/>
  <c r="H103"/>
  <c r="M102"/>
  <c r="M101"/>
  <c r="L101"/>
  <c r="K101"/>
  <c r="J101"/>
  <c r="I101"/>
  <c r="H101"/>
  <c r="M100"/>
  <c r="L100"/>
  <c r="K100"/>
  <c r="K12" s="1"/>
  <c r="J100"/>
  <c r="I100"/>
  <c r="H100"/>
  <c r="M99"/>
  <c r="M11" s="1"/>
  <c r="M94"/>
  <c r="L94"/>
  <c r="K94"/>
  <c r="J94"/>
  <c r="I94"/>
  <c r="H94"/>
  <c r="M90"/>
  <c r="L90"/>
  <c r="K90"/>
  <c r="J90"/>
  <c r="I90"/>
  <c r="H90"/>
  <c r="J87"/>
  <c r="K87" s="1"/>
  <c r="I87"/>
  <c r="I86" s="1"/>
  <c r="H87"/>
  <c r="M86"/>
  <c r="H86"/>
  <c r="J83"/>
  <c r="I83"/>
  <c r="I82" s="1"/>
  <c r="H83"/>
  <c r="M82"/>
  <c r="J79"/>
  <c r="K79" s="1"/>
  <c r="I79"/>
  <c r="I78" s="1"/>
  <c r="H79"/>
  <c r="H78" s="1"/>
  <c r="M78"/>
  <c r="J78"/>
  <c r="J75"/>
  <c r="I75"/>
  <c r="I74" s="1"/>
  <c r="H75"/>
  <c r="M74"/>
  <c r="H71"/>
  <c r="M70"/>
  <c r="M66"/>
  <c r="L66"/>
  <c r="K66"/>
  <c r="J66"/>
  <c r="I66"/>
  <c r="H66"/>
  <c r="J63"/>
  <c r="I63"/>
  <c r="I62" s="1"/>
  <c r="H63"/>
  <c r="M62"/>
  <c r="M58"/>
  <c r="L58"/>
  <c r="K58"/>
  <c r="J58"/>
  <c r="I58"/>
  <c r="H58"/>
  <c r="M54"/>
  <c r="L54"/>
  <c r="K54"/>
  <c r="J54"/>
  <c r="I54"/>
  <c r="H54"/>
  <c r="J51"/>
  <c r="K51" s="1"/>
  <c r="I51"/>
  <c r="I50" s="1"/>
  <c r="H51"/>
  <c r="M50"/>
  <c r="M46"/>
  <c r="L46"/>
  <c r="K46"/>
  <c r="J46"/>
  <c r="I46"/>
  <c r="H46"/>
  <c r="O44"/>
  <c r="M42"/>
  <c r="L42"/>
  <c r="K42"/>
  <c r="J42"/>
  <c r="I42"/>
  <c r="H42"/>
  <c r="G42" s="1"/>
  <c r="M38"/>
  <c r="L38"/>
  <c r="K38"/>
  <c r="J38"/>
  <c r="I38"/>
  <c r="H38"/>
  <c r="G38" s="1"/>
  <c r="M37"/>
  <c r="L37"/>
  <c r="K37"/>
  <c r="J37"/>
  <c r="I37"/>
  <c r="H37"/>
  <c r="G37" s="1"/>
  <c r="M36"/>
  <c r="L36"/>
  <c r="K36"/>
  <c r="J36"/>
  <c r="I36"/>
  <c r="H36"/>
  <c r="G36" s="1"/>
  <c r="M35"/>
  <c r="M34"/>
  <c r="M30"/>
  <c r="L30"/>
  <c r="K30"/>
  <c r="J30"/>
  <c r="I30"/>
  <c r="H30"/>
  <c r="G30" s="1"/>
  <c r="M26"/>
  <c r="L26"/>
  <c r="K26"/>
  <c r="J26"/>
  <c r="I26"/>
  <c r="H26"/>
  <c r="G26" s="1"/>
  <c r="J23"/>
  <c r="K23" s="1"/>
  <c r="L23" s="1"/>
  <c r="L22" s="1"/>
  <c r="I23"/>
  <c r="I22" s="1"/>
  <c r="H23"/>
  <c r="H22" s="1"/>
  <c r="M22"/>
  <c r="J22"/>
  <c r="J19"/>
  <c r="K19" s="1"/>
  <c r="I19"/>
  <c r="I18" s="1"/>
  <c r="H19"/>
  <c r="M18"/>
  <c r="M17"/>
  <c r="L17"/>
  <c r="L13" s="1"/>
  <c r="K17"/>
  <c r="J17"/>
  <c r="J13" s="1"/>
  <c r="I17"/>
  <c r="H17"/>
  <c r="G17" s="1"/>
  <c r="M16"/>
  <c r="L16"/>
  <c r="K16"/>
  <c r="J16"/>
  <c r="I16"/>
  <c r="H16"/>
  <c r="G16" s="1"/>
  <c r="M15"/>
  <c r="M14"/>
  <c r="M12"/>
  <c r="M308" s="1"/>
  <c r="I12"/>
  <c r="M6"/>
  <c r="L6"/>
  <c r="K6"/>
  <c r="J6"/>
  <c r="M5"/>
  <c r="L5"/>
  <c r="K5"/>
  <c r="J5"/>
  <c r="I5"/>
  <c r="H230" l="1"/>
  <c r="G66"/>
  <c r="G100"/>
  <c r="G101"/>
  <c r="G128"/>
  <c r="G129"/>
  <c r="G138"/>
  <c r="G166"/>
  <c r="G170"/>
  <c r="G194"/>
  <c r="G198"/>
  <c r="G210"/>
  <c r="G214"/>
  <c r="G218"/>
  <c r="J12"/>
  <c r="L12"/>
  <c r="L308" s="1"/>
  <c r="I308"/>
  <c r="K282"/>
  <c r="I290"/>
  <c r="K290"/>
  <c r="M290"/>
  <c r="J309"/>
  <c r="H13"/>
  <c r="G46"/>
  <c r="G54"/>
  <c r="G58"/>
  <c r="G90"/>
  <c r="G94"/>
  <c r="M98"/>
  <c r="G106"/>
  <c r="G110"/>
  <c r="G122"/>
  <c r="I13"/>
  <c r="K13"/>
  <c r="K309" s="1"/>
  <c r="M13"/>
  <c r="M10" s="1"/>
  <c r="G154"/>
  <c r="G160"/>
  <c r="G161"/>
  <c r="G178"/>
  <c r="G182"/>
  <c r="G186"/>
  <c r="G190"/>
  <c r="H223"/>
  <c r="G224"/>
  <c r="G225"/>
  <c r="G234"/>
  <c r="G242"/>
  <c r="G248"/>
  <c r="G249"/>
  <c r="H250"/>
  <c r="I251"/>
  <c r="I255"/>
  <c r="I263"/>
  <c r="G270"/>
  <c r="G274"/>
  <c r="G278"/>
  <c r="H283"/>
  <c r="H282" s="1"/>
  <c r="J283"/>
  <c r="J282" s="1"/>
  <c r="G284"/>
  <c r="G285"/>
  <c r="G291"/>
  <c r="G292"/>
  <c r="G293"/>
  <c r="G294"/>
  <c r="H35"/>
  <c r="H114"/>
  <c r="J206"/>
  <c r="J15"/>
  <c r="J14" s="1"/>
  <c r="G23"/>
  <c r="J86"/>
  <c r="H15"/>
  <c r="I71"/>
  <c r="I70" s="1"/>
  <c r="H70"/>
  <c r="H99"/>
  <c r="H98" s="1"/>
  <c r="H142"/>
  <c r="H150"/>
  <c r="L51"/>
  <c r="G51" s="1"/>
  <c r="K50"/>
  <c r="K15"/>
  <c r="L19"/>
  <c r="G19" s="1"/>
  <c r="K18"/>
  <c r="J71"/>
  <c r="H74"/>
  <c r="K75"/>
  <c r="J74"/>
  <c r="L79"/>
  <c r="L78" s="1"/>
  <c r="K78"/>
  <c r="H118"/>
  <c r="K119"/>
  <c r="J118"/>
  <c r="H134"/>
  <c r="H127"/>
  <c r="K135"/>
  <c r="J134"/>
  <c r="J127"/>
  <c r="J126" s="1"/>
  <c r="H146"/>
  <c r="K147"/>
  <c r="J146"/>
  <c r="L151"/>
  <c r="L150" s="1"/>
  <c r="K150"/>
  <c r="H162"/>
  <c r="K163"/>
  <c r="J162"/>
  <c r="H174"/>
  <c r="G174" s="1"/>
  <c r="I203"/>
  <c r="H202"/>
  <c r="J251"/>
  <c r="I250"/>
  <c r="H266"/>
  <c r="K267"/>
  <c r="J266"/>
  <c r="H290"/>
  <c r="K308"/>
  <c r="H12"/>
  <c r="I15"/>
  <c r="H18"/>
  <c r="J18"/>
  <c r="K22"/>
  <c r="G22" s="1"/>
  <c r="H34"/>
  <c r="I35"/>
  <c r="I34" s="1"/>
  <c r="H50"/>
  <c r="J50"/>
  <c r="H62"/>
  <c r="K63"/>
  <c r="J62"/>
  <c r="H82"/>
  <c r="K83"/>
  <c r="J82"/>
  <c r="L87"/>
  <c r="L86" s="1"/>
  <c r="K86"/>
  <c r="J99"/>
  <c r="J98" s="1"/>
  <c r="H102"/>
  <c r="K103"/>
  <c r="J102"/>
  <c r="I114"/>
  <c r="I99"/>
  <c r="I98" s="1"/>
  <c r="L115"/>
  <c r="L114" s="1"/>
  <c r="K114"/>
  <c r="I127"/>
  <c r="I126" s="1"/>
  <c r="M126"/>
  <c r="L131"/>
  <c r="G131" s="1"/>
  <c r="K130"/>
  <c r="L143"/>
  <c r="L142" s="1"/>
  <c r="K142"/>
  <c r="H159"/>
  <c r="L207"/>
  <c r="L206" s="1"/>
  <c r="K206"/>
  <c r="M222"/>
  <c r="J227"/>
  <c r="I226"/>
  <c r="I262"/>
  <c r="H308"/>
  <c r="J308"/>
  <c r="H309"/>
  <c r="L309"/>
  <c r="J231"/>
  <c r="I230"/>
  <c r="I239"/>
  <c r="H238"/>
  <c r="I254"/>
  <c r="I259"/>
  <c r="H258"/>
  <c r="H247"/>
  <c r="M282"/>
  <c r="L287"/>
  <c r="G287" s="1"/>
  <c r="K286"/>
  <c r="H298"/>
  <c r="J298"/>
  <c r="L298"/>
  <c r="I309"/>
  <c r="M309"/>
  <c r="G78" l="1"/>
  <c r="G12"/>
  <c r="G290"/>
  <c r="G308"/>
  <c r="G86"/>
  <c r="G207"/>
  <c r="G298"/>
  <c r="J255"/>
  <c r="G309"/>
  <c r="J263"/>
  <c r="G206"/>
  <c r="G151"/>
  <c r="H222"/>
  <c r="G13"/>
  <c r="G114"/>
  <c r="G150"/>
  <c r="G142"/>
  <c r="G87"/>
  <c r="G143"/>
  <c r="H14"/>
  <c r="G79"/>
  <c r="G115"/>
  <c r="L283"/>
  <c r="L286"/>
  <c r="G286" s="1"/>
  <c r="J259"/>
  <c r="J247" s="1"/>
  <c r="I258"/>
  <c r="J254"/>
  <c r="H158"/>
  <c r="L267"/>
  <c r="L266" s="1"/>
  <c r="G266" s="1"/>
  <c r="K266"/>
  <c r="I159"/>
  <c r="I158" s="1"/>
  <c r="J203"/>
  <c r="I202"/>
  <c r="L163"/>
  <c r="G163" s="1"/>
  <c r="K162"/>
  <c r="L147"/>
  <c r="L146" s="1"/>
  <c r="K146"/>
  <c r="G146" s="1"/>
  <c r="H126"/>
  <c r="H11"/>
  <c r="H307" s="1"/>
  <c r="L119"/>
  <c r="L118" s="1"/>
  <c r="K118"/>
  <c r="G118" s="1"/>
  <c r="L75"/>
  <c r="L74" s="1"/>
  <c r="K74"/>
  <c r="G74" s="1"/>
  <c r="K71"/>
  <c r="J70"/>
  <c r="J35"/>
  <c r="K14"/>
  <c r="L50"/>
  <c r="G50" s="1"/>
  <c r="H246"/>
  <c r="I238"/>
  <c r="I223"/>
  <c r="J239"/>
  <c r="K231"/>
  <c r="J230"/>
  <c r="K263"/>
  <c r="K227"/>
  <c r="J223"/>
  <c r="J222" s="1"/>
  <c r="J226"/>
  <c r="L130"/>
  <c r="G130" s="1"/>
  <c r="K99"/>
  <c r="K98" s="1"/>
  <c r="K102"/>
  <c r="L103"/>
  <c r="G103" s="1"/>
  <c r="K82"/>
  <c r="L83"/>
  <c r="L82" s="1"/>
  <c r="K62"/>
  <c r="L63"/>
  <c r="L62" s="1"/>
  <c r="I11"/>
  <c r="I10" s="1"/>
  <c r="I14"/>
  <c r="I247"/>
  <c r="K251"/>
  <c r="J250"/>
  <c r="L135"/>
  <c r="L134" s="1"/>
  <c r="K134"/>
  <c r="K127"/>
  <c r="K126" s="1"/>
  <c r="L18"/>
  <c r="G18" s="1"/>
  <c r="L15"/>
  <c r="G15" s="1"/>
  <c r="K35"/>
  <c r="K34" s="1"/>
  <c r="G119" l="1"/>
  <c r="G134"/>
  <c r="G83"/>
  <c r="G62"/>
  <c r="G82"/>
  <c r="J262"/>
  <c r="K255"/>
  <c r="K254" s="1"/>
  <c r="L282"/>
  <c r="G282" s="1"/>
  <c r="G283"/>
  <c r="G267"/>
  <c r="G147"/>
  <c r="G63"/>
  <c r="G135"/>
  <c r="G75"/>
  <c r="L251"/>
  <c r="K250"/>
  <c r="I246"/>
  <c r="I307"/>
  <c r="I306" s="1"/>
  <c r="L102"/>
  <c r="G102" s="1"/>
  <c r="L99"/>
  <c r="L98" s="1"/>
  <c r="G98" s="1"/>
  <c r="L127"/>
  <c r="L126" s="1"/>
  <c r="G126" s="1"/>
  <c r="K226"/>
  <c r="L227"/>
  <c r="G227" s="1"/>
  <c r="I222"/>
  <c r="H306"/>
  <c r="J34"/>
  <c r="J11"/>
  <c r="J10" s="1"/>
  <c r="K203"/>
  <c r="J202"/>
  <c r="J159"/>
  <c r="L255"/>
  <c r="L254" s="1"/>
  <c r="L14"/>
  <c r="G14" s="1"/>
  <c r="J246"/>
  <c r="L263"/>
  <c r="L262" s="1"/>
  <c r="K262"/>
  <c r="L231"/>
  <c r="L230" s="1"/>
  <c r="K230"/>
  <c r="K239"/>
  <c r="J238"/>
  <c r="K11"/>
  <c r="K10" s="1"/>
  <c r="L71"/>
  <c r="G71" s="1"/>
  <c r="K70"/>
  <c r="H10"/>
  <c r="L162"/>
  <c r="G162" s="1"/>
  <c r="K259"/>
  <c r="J258"/>
  <c r="G254" l="1"/>
  <c r="G230"/>
  <c r="G255"/>
  <c r="J307"/>
  <c r="J306" s="1"/>
  <c r="G262"/>
  <c r="G263"/>
  <c r="G231"/>
  <c r="G127"/>
  <c r="G99"/>
  <c r="L239"/>
  <c r="L238" s="1"/>
  <c r="K238"/>
  <c r="L223"/>
  <c r="L222" s="1"/>
  <c r="L226"/>
  <c r="G226" s="1"/>
  <c r="L259"/>
  <c r="L258" s="1"/>
  <c r="K258"/>
  <c r="L70"/>
  <c r="G70" s="1"/>
  <c r="L35"/>
  <c r="G35" s="1"/>
  <c r="J158"/>
  <c r="L203"/>
  <c r="G203" s="1"/>
  <c r="K202"/>
  <c r="K159"/>
  <c r="K223"/>
  <c r="G223" s="1"/>
  <c r="K247"/>
  <c r="L247"/>
  <c r="L250"/>
  <c r="M251"/>
  <c r="G251" s="1"/>
  <c r="G258" l="1"/>
  <c r="G238"/>
  <c r="G259"/>
  <c r="G239"/>
  <c r="K158"/>
  <c r="K246"/>
  <c r="K307"/>
  <c r="L202"/>
  <c r="G202" s="1"/>
  <c r="L159"/>
  <c r="L158" s="1"/>
  <c r="M250"/>
  <c r="G250" s="1"/>
  <c r="M247"/>
  <c r="G247" s="1"/>
  <c r="L246"/>
  <c r="K222"/>
  <c r="G222" s="1"/>
  <c r="L34"/>
  <c r="G34" s="1"/>
  <c r="L11"/>
  <c r="G158" l="1"/>
  <c r="G159"/>
  <c r="L307"/>
  <c r="L306" s="1"/>
  <c r="L10"/>
  <c r="G11"/>
  <c r="G10" s="1"/>
  <c r="AO38"/>
  <c r="AO36"/>
  <c r="AO37"/>
  <c r="AO35"/>
  <c r="K306"/>
  <c r="M246"/>
  <c r="G246" s="1"/>
  <c r="M307"/>
  <c r="M306" s="1"/>
  <c r="G306" l="1"/>
  <c r="G307"/>
  <c r="AO39"/>
  <c r="G305" i="80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G300" s="1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J283"/>
  <c r="I286"/>
  <c r="H286"/>
  <c r="M286"/>
  <c r="J286"/>
  <c r="M285"/>
  <c r="L285"/>
  <c r="K285"/>
  <c r="J285"/>
  <c r="I285"/>
  <c r="H285"/>
  <c r="M284"/>
  <c r="L284"/>
  <c r="K284"/>
  <c r="J284"/>
  <c r="I284"/>
  <c r="H284"/>
  <c r="M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0"/>
  <c r="M270"/>
  <c r="L270"/>
  <c r="K270"/>
  <c r="J270"/>
  <c r="I270"/>
  <c r="H270"/>
  <c r="I266"/>
  <c r="M266"/>
  <c r="M262"/>
  <c r="H262"/>
  <c r="M258"/>
  <c r="I255"/>
  <c r="M254"/>
  <c r="H254"/>
  <c r="I251"/>
  <c r="M249"/>
  <c r="L249"/>
  <c r="K249"/>
  <c r="J249"/>
  <c r="I249"/>
  <c r="H249"/>
  <c r="M248"/>
  <c r="L248"/>
  <c r="K248"/>
  <c r="J248"/>
  <c r="I248"/>
  <c r="H248"/>
  <c r="M242"/>
  <c r="L242"/>
  <c r="K242"/>
  <c r="J242"/>
  <c r="I242"/>
  <c r="H242"/>
  <c r="H239"/>
  <c r="M238"/>
  <c r="G237"/>
  <c r="G236"/>
  <c r="G235"/>
  <c r="M234"/>
  <c r="L234"/>
  <c r="K234"/>
  <c r="J234"/>
  <c r="I234"/>
  <c r="H234"/>
  <c r="H231"/>
  <c r="I231" s="1"/>
  <c r="M230"/>
  <c r="H230"/>
  <c r="H227"/>
  <c r="I227" s="1"/>
  <c r="M226"/>
  <c r="H226"/>
  <c r="M225"/>
  <c r="L225"/>
  <c r="K225"/>
  <c r="J225"/>
  <c r="I225"/>
  <c r="H225"/>
  <c r="M224"/>
  <c r="L224"/>
  <c r="K224"/>
  <c r="J224"/>
  <c r="I224"/>
  <c r="H224"/>
  <c r="M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J207"/>
  <c r="K207" s="1"/>
  <c r="I207"/>
  <c r="I206" s="1"/>
  <c r="M206"/>
  <c r="J206"/>
  <c r="H206"/>
  <c r="M202"/>
  <c r="G201"/>
  <c r="G200"/>
  <c r="G199"/>
  <c r="M198"/>
  <c r="L198"/>
  <c r="K198"/>
  <c r="J198"/>
  <c r="I198"/>
  <c r="H198"/>
  <c r="G197"/>
  <c r="G196"/>
  <c r="G195"/>
  <c r="G194" s="1"/>
  <c r="M194"/>
  <c r="L194"/>
  <c r="K194"/>
  <c r="J194"/>
  <c r="I194"/>
  <c r="H194"/>
  <c r="W190"/>
  <c r="M190"/>
  <c r="L190"/>
  <c r="K190"/>
  <c r="J190"/>
  <c r="I190"/>
  <c r="H190"/>
  <c r="M186"/>
  <c r="L186"/>
  <c r="J186"/>
  <c r="I186"/>
  <c r="M182"/>
  <c r="L182"/>
  <c r="K182"/>
  <c r="J182"/>
  <c r="I182"/>
  <c r="H182"/>
  <c r="P179"/>
  <c r="Q179" s="1"/>
  <c r="M178"/>
  <c r="L178"/>
  <c r="K178"/>
  <c r="J178"/>
  <c r="I178"/>
  <c r="H178"/>
  <c r="H175"/>
  <c r="M174"/>
  <c r="L174"/>
  <c r="K174"/>
  <c r="J174"/>
  <c r="I174"/>
  <c r="P171"/>
  <c r="Q171" s="1"/>
  <c r="M170"/>
  <c r="L170"/>
  <c r="K170"/>
  <c r="J170"/>
  <c r="I170"/>
  <c r="H170"/>
  <c r="P167"/>
  <c r="Q167" s="1"/>
  <c r="G166"/>
  <c r="M166"/>
  <c r="L166"/>
  <c r="K166"/>
  <c r="J166"/>
  <c r="I166"/>
  <c r="P163"/>
  <c r="Q163" s="1"/>
  <c r="I162"/>
  <c r="M162"/>
  <c r="M161"/>
  <c r="L161"/>
  <c r="K161"/>
  <c r="J161"/>
  <c r="I161"/>
  <c r="H161"/>
  <c r="M160"/>
  <c r="L160"/>
  <c r="K160"/>
  <c r="J160"/>
  <c r="I160"/>
  <c r="H160"/>
  <c r="M159"/>
  <c r="M158" s="1"/>
  <c r="G157"/>
  <c r="G156"/>
  <c r="G155"/>
  <c r="G154" s="1"/>
  <c r="M154"/>
  <c r="L154"/>
  <c r="K154"/>
  <c r="J154"/>
  <c r="I154"/>
  <c r="H154"/>
  <c r="J151"/>
  <c r="K151" s="1"/>
  <c r="I151"/>
  <c r="I150" s="1"/>
  <c r="M150"/>
  <c r="H150"/>
  <c r="J147"/>
  <c r="I147"/>
  <c r="I146" s="1"/>
  <c r="M146"/>
  <c r="J142"/>
  <c r="I142"/>
  <c r="M142"/>
  <c r="H142"/>
  <c r="M138"/>
  <c r="L138"/>
  <c r="K138"/>
  <c r="J138"/>
  <c r="I138"/>
  <c r="H138"/>
  <c r="J135"/>
  <c r="I135"/>
  <c r="I134" s="1"/>
  <c r="H135"/>
  <c r="M134"/>
  <c r="J131"/>
  <c r="K131" s="1"/>
  <c r="I131"/>
  <c r="I130" s="1"/>
  <c r="H131"/>
  <c r="H130" s="1"/>
  <c r="M130"/>
  <c r="J130"/>
  <c r="M129"/>
  <c r="L129"/>
  <c r="K129"/>
  <c r="J129"/>
  <c r="I129"/>
  <c r="H129"/>
  <c r="G129" s="1"/>
  <c r="M128"/>
  <c r="L128"/>
  <c r="K128"/>
  <c r="J128"/>
  <c r="I128"/>
  <c r="H128"/>
  <c r="G128" s="1"/>
  <c r="M127"/>
  <c r="M122"/>
  <c r="L122"/>
  <c r="K122"/>
  <c r="J122"/>
  <c r="I122"/>
  <c r="H122"/>
  <c r="J119"/>
  <c r="I119"/>
  <c r="I118" s="1"/>
  <c r="M118"/>
  <c r="K115"/>
  <c r="M114"/>
  <c r="J114"/>
  <c r="H114"/>
  <c r="M110"/>
  <c r="L110"/>
  <c r="K110"/>
  <c r="J110"/>
  <c r="I110"/>
  <c r="H110"/>
  <c r="M106"/>
  <c r="L106"/>
  <c r="K106"/>
  <c r="J106"/>
  <c r="I106"/>
  <c r="H106"/>
  <c r="I102"/>
  <c r="M102"/>
  <c r="M101"/>
  <c r="L101"/>
  <c r="K101"/>
  <c r="J101"/>
  <c r="I101"/>
  <c r="H101"/>
  <c r="M100"/>
  <c r="L100"/>
  <c r="K100"/>
  <c r="J100"/>
  <c r="I100"/>
  <c r="H100"/>
  <c r="M99"/>
  <c r="G97"/>
  <c r="G96"/>
  <c r="G95"/>
  <c r="G94" s="1"/>
  <c r="M94"/>
  <c r="L94"/>
  <c r="K94"/>
  <c r="J94"/>
  <c r="I94"/>
  <c r="H94"/>
  <c r="G93"/>
  <c r="G92"/>
  <c r="G91"/>
  <c r="M90"/>
  <c r="L90"/>
  <c r="K90"/>
  <c r="J90"/>
  <c r="I90"/>
  <c r="H90"/>
  <c r="J87"/>
  <c r="J86" s="1"/>
  <c r="I87"/>
  <c r="I86" s="1"/>
  <c r="M86"/>
  <c r="H86"/>
  <c r="J83"/>
  <c r="I82"/>
  <c r="M82"/>
  <c r="J79"/>
  <c r="K79" s="1"/>
  <c r="I79"/>
  <c r="I78" s="1"/>
  <c r="M78"/>
  <c r="J75"/>
  <c r="I75"/>
  <c r="I74" s="1"/>
  <c r="M74"/>
  <c r="I71"/>
  <c r="M70"/>
  <c r="M66"/>
  <c r="L66"/>
  <c r="K66"/>
  <c r="J66"/>
  <c r="I66"/>
  <c r="H66"/>
  <c r="J63"/>
  <c r="I62"/>
  <c r="M62"/>
  <c r="G58"/>
  <c r="M58"/>
  <c r="L58"/>
  <c r="K58"/>
  <c r="J58"/>
  <c r="I58"/>
  <c r="H58"/>
  <c r="M54"/>
  <c r="L54"/>
  <c r="K54"/>
  <c r="J54"/>
  <c r="I54"/>
  <c r="H54"/>
  <c r="K51"/>
  <c r="M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40"/>
  <c r="G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M30"/>
  <c r="L30"/>
  <c r="K30"/>
  <c r="J30"/>
  <c r="I30"/>
  <c r="H30"/>
  <c r="M26"/>
  <c r="L26"/>
  <c r="K26"/>
  <c r="J26"/>
  <c r="I26"/>
  <c r="H26"/>
  <c r="J23"/>
  <c r="K23" s="1"/>
  <c r="L23" s="1"/>
  <c r="L22" s="1"/>
  <c r="I23"/>
  <c r="I22" s="1"/>
  <c r="M22"/>
  <c r="H22"/>
  <c r="K19"/>
  <c r="I18"/>
  <c r="M18"/>
  <c r="M17"/>
  <c r="L17"/>
  <c r="K17"/>
  <c r="J17"/>
  <c r="I17"/>
  <c r="H17"/>
  <c r="M16"/>
  <c r="L16"/>
  <c r="K16"/>
  <c r="J16"/>
  <c r="I16"/>
  <c r="H16"/>
  <c r="M15"/>
  <c r="M14" s="1"/>
  <c r="J13"/>
  <c r="M6"/>
  <c r="L6"/>
  <c r="M5"/>
  <c r="L5"/>
  <c r="K5"/>
  <c r="J5"/>
  <c r="I5"/>
  <c r="G26" l="1"/>
  <c r="M12"/>
  <c r="G50"/>
  <c r="G30"/>
  <c r="H166"/>
  <c r="H283"/>
  <c r="M11"/>
  <c r="L13"/>
  <c r="L309" s="1"/>
  <c r="M34"/>
  <c r="G66"/>
  <c r="G78"/>
  <c r="G110"/>
  <c r="G122"/>
  <c r="G138"/>
  <c r="G150"/>
  <c r="G182"/>
  <c r="G190"/>
  <c r="G198"/>
  <c r="G210"/>
  <c r="G218"/>
  <c r="G234"/>
  <c r="H250"/>
  <c r="I298"/>
  <c r="K298"/>
  <c r="M298"/>
  <c r="G278"/>
  <c r="H70"/>
  <c r="H78"/>
  <c r="G114"/>
  <c r="J282"/>
  <c r="G22"/>
  <c r="J15"/>
  <c r="J14" s="1"/>
  <c r="K87"/>
  <c r="G86" s="1"/>
  <c r="H99"/>
  <c r="G142"/>
  <c r="I283"/>
  <c r="K283"/>
  <c r="K282" s="1"/>
  <c r="I12"/>
  <c r="I308" s="1"/>
  <c r="K12"/>
  <c r="K308" s="1"/>
  <c r="G130"/>
  <c r="H13"/>
  <c r="H15"/>
  <c r="H14" s="1"/>
  <c r="G18"/>
  <c r="J22"/>
  <c r="H35"/>
  <c r="H34" s="1"/>
  <c r="J12"/>
  <c r="L12"/>
  <c r="L308" s="1"/>
  <c r="G54"/>
  <c r="J78"/>
  <c r="M98"/>
  <c r="G106"/>
  <c r="J150"/>
  <c r="G170"/>
  <c r="G178"/>
  <c r="G186"/>
  <c r="G214"/>
  <c r="H223"/>
  <c r="H222" s="1"/>
  <c r="G242"/>
  <c r="G292"/>
  <c r="G294"/>
  <c r="J290"/>
  <c r="L290"/>
  <c r="I290"/>
  <c r="K290"/>
  <c r="M290"/>
  <c r="G302"/>
  <c r="G274"/>
  <c r="G90"/>
  <c r="I13"/>
  <c r="I309" s="1"/>
  <c r="K13"/>
  <c r="M13"/>
  <c r="M10" s="1"/>
  <c r="G38"/>
  <c r="M308"/>
  <c r="G293"/>
  <c r="J309"/>
  <c r="L51"/>
  <c r="K50"/>
  <c r="K15"/>
  <c r="L19"/>
  <c r="K18"/>
  <c r="J71"/>
  <c r="I70"/>
  <c r="H74"/>
  <c r="K75"/>
  <c r="J74"/>
  <c r="L79"/>
  <c r="L78" s="1"/>
  <c r="K78"/>
  <c r="H98"/>
  <c r="H118"/>
  <c r="K119"/>
  <c r="J118"/>
  <c r="H134"/>
  <c r="H127"/>
  <c r="K135"/>
  <c r="G134" s="1"/>
  <c r="J134"/>
  <c r="J127"/>
  <c r="J126" s="1"/>
  <c r="H146"/>
  <c r="K147"/>
  <c r="J146"/>
  <c r="L151"/>
  <c r="L150" s="1"/>
  <c r="K150"/>
  <c r="H162"/>
  <c r="K163"/>
  <c r="J162"/>
  <c r="G174"/>
  <c r="H174"/>
  <c r="H202"/>
  <c r="J251"/>
  <c r="I250"/>
  <c r="H266"/>
  <c r="K267"/>
  <c r="J266"/>
  <c r="G291"/>
  <c r="H290"/>
  <c r="H12"/>
  <c r="G12" s="1"/>
  <c r="I15"/>
  <c r="H18"/>
  <c r="J18"/>
  <c r="K22"/>
  <c r="I35"/>
  <c r="I34" s="1"/>
  <c r="H50"/>
  <c r="J50"/>
  <c r="H62"/>
  <c r="K63"/>
  <c r="J62"/>
  <c r="H82"/>
  <c r="K83"/>
  <c r="J82"/>
  <c r="J99"/>
  <c r="J98" s="1"/>
  <c r="H102"/>
  <c r="K103"/>
  <c r="J102"/>
  <c r="I114"/>
  <c r="I99"/>
  <c r="I98" s="1"/>
  <c r="L115"/>
  <c r="L114" s="1"/>
  <c r="K114"/>
  <c r="I127"/>
  <c r="I126" s="1"/>
  <c r="M126"/>
  <c r="L131"/>
  <c r="K130"/>
  <c r="H159"/>
  <c r="G206"/>
  <c r="L207"/>
  <c r="L206" s="1"/>
  <c r="K206"/>
  <c r="M222"/>
  <c r="J227"/>
  <c r="I226"/>
  <c r="J263"/>
  <c r="I262"/>
  <c r="H282"/>
  <c r="J308"/>
  <c r="G301"/>
  <c r="H309"/>
  <c r="J231"/>
  <c r="I230"/>
  <c r="I239"/>
  <c r="H238"/>
  <c r="J255"/>
  <c r="I254"/>
  <c r="I259"/>
  <c r="H258"/>
  <c r="H247"/>
  <c r="M282"/>
  <c r="K286"/>
  <c r="G299"/>
  <c r="G298" s="1"/>
  <c r="H298"/>
  <c r="J298"/>
  <c r="L298"/>
  <c r="G309" l="1"/>
  <c r="G13"/>
  <c r="L87"/>
  <c r="L86" s="1"/>
  <c r="L142"/>
  <c r="K142"/>
  <c r="K86"/>
  <c r="G286"/>
  <c r="I282"/>
  <c r="G282"/>
  <c r="G290"/>
  <c r="M309"/>
  <c r="K309"/>
  <c r="H308"/>
  <c r="G308" s="1"/>
  <c r="L283"/>
  <c r="L282" s="1"/>
  <c r="L286"/>
  <c r="J259"/>
  <c r="J247" s="1"/>
  <c r="I258"/>
  <c r="K255"/>
  <c r="J254"/>
  <c r="H158"/>
  <c r="L267"/>
  <c r="L266" s="1"/>
  <c r="K266"/>
  <c r="G266"/>
  <c r="I159"/>
  <c r="I158" s="1"/>
  <c r="J203"/>
  <c r="I202"/>
  <c r="L163"/>
  <c r="K162"/>
  <c r="G162"/>
  <c r="L147"/>
  <c r="L146" s="1"/>
  <c r="K146"/>
  <c r="G146"/>
  <c r="H126"/>
  <c r="H11"/>
  <c r="L119"/>
  <c r="L118" s="1"/>
  <c r="K118"/>
  <c r="G118"/>
  <c r="L75"/>
  <c r="L74" s="1"/>
  <c r="K74"/>
  <c r="G74"/>
  <c r="K71"/>
  <c r="K35" s="1"/>
  <c r="K34" s="1"/>
  <c r="J70"/>
  <c r="G70"/>
  <c r="J35"/>
  <c r="K14"/>
  <c r="L50"/>
  <c r="H246"/>
  <c r="H307"/>
  <c r="I238"/>
  <c r="I223"/>
  <c r="J239"/>
  <c r="K231"/>
  <c r="G230" s="1"/>
  <c r="J230"/>
  <c r="K263"/>
  <c r="J262"/>
  <c r="G262"/>
  <c r="K227"/>
  <c r="J223"/>
  <c r="J222" s="1"/>
  <c r="G226"/>
  <c r="J226"/>
  <c r="L130"/>
  <c r="K99"/>
  <c r="K98" s="1"/>
  <c r="K102"/>
  <c r="L103"/>
  <c r="G102"/>
  <c r="K82"/>
  <c r="L83"/>
  <c r="L82" s="1"/>
  <c r="G82"/>
  <c r="K62"/>
  <c r="L63"/>
  <c r="L62" s="1"/>
  <c r="G62"/>
  <c r="I11"/>
  <c r="I10" s="1"/>
  <c r="I14"/>
  <c r="I247"/>
  <c r="K251"/>
  <c r="J250"/>
  <c r="L135"/>
  <c r="L134" s="1"/>
  <c r="K134"/>
  <c r="K127"/>
  <c r="K126" s="1"/>
  <c r="L18"/>
  <c r="L15"/>
  <c r="G14"/>
  <c r="L251" l="1"/>
  <c r="K250"/>
  <c r="I246"/>
  <c r="I307"/>
  <c r="I306" s="1"/>
  <c r="I310" s="1"/>
  <c r="L102"/>
  <c r="L99"/>
  <c r="L98" s="1"/>
  <c r="L127"/>
  <c r="L126" s="1"/>
  <c r="K226"/>
  <c r="L227"/>
  <c r="I222"/>
  <c r="H306"/>
  <c r="H310" s="1"/>
  <c r="J34"/>
  <c r="J11"/>
  <c r="J10" s="1"/>
  <c r="K203"/>
  <c r="G202" s="1"/>
  <c r="J202"/>
  <c r="J159"/>
  <c r="J307" s="1"/>
  <c r="J306" s="1"/>
  <c r="J310" s="1"/>
  <c r="L255"/>
  <c r="L254" s="1"/>
  <c r="K254"/>
  <c r="L14"/>
  <c r="G34"/>
  <c r="J246"/>
  <c r="L263"/>
  <c r="L262" s="1"/>
  <c r="K262"/>
  <c r="L231"/>
  <c r="L230" s="1"/>
  <c r="K230"/>
  <c r="K239"/>
  <c r="J238"/>
  <c r="G238"/>
  <c r="K11"/>
  <c r="K10" s="1"/>
  <c r="L71"/>
  <c r="K70"/>
  <c r="G98"/>
  <c r="H10"/>
  <c r="L162"/>
  <c r="G254"/>
  <c r="K259"/>
  <c r="J258"/>
  <c r="G127" l="1"/>
  <c r="G126" s="1"/>
  <c r="L239"/>
  <c r="L238" s="1"/>
  <c r="K238"/>
  <c r="L223"/>
  <c r="L222" s="1"/>
  <c r="L226"/>
  <c r="L259"/>
  <c r="L258" s="1"/>
  <c r="K258"/>
  <c r="G258"/>
  <c r="L70"/>
  <c r="L35"/>
  <c r="J158"/>
  <c r="L203"/>
  <c r="K202"/>
  <c r="K159"/>
  <c r="K158" s="1"/>
  <c r="K223"/>
  <c r="K247"/>
  <c r="L247"/>
  <c r="L250"/>
  <c r="M251"/>
  <c r="K246" l="1"/>
  <c r="K307"/>
  <c r="L202"/>
  <c r="L159"/>
  <c r="L158" s="1"/>
  <c r="M250"/>
  <c r="M247"/>
  <c r="G250"/>
  <c r="L246"/>
  <c r="K222"/>
  <c r="G222"/>
  <c r="G158"/>
  <c r="L34"/>
  <c r="L11"/>
  <c r="L10" l="1"/>
  <c r="G11"/>
  <c r="G10" s="1"/>
  <c r="G307"/>
  <c r="G306" s="1"/>
  <c r="L307"/>
  <c r="L306" s="1"/>
  <c r="AO38"/>
  <c r="AO36"/>
  <c r="AO37"/>
  <c r="AO35"/>
  <c r="K306"/>
  <c r="M246"/>
  <c r="M307"/>
  <c r="M306" s="1"/>
  <c r="G246"/>
  <c r="AO39" l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<sst xmlns="http://schemas.openxmlformats.org/spreadsheetml/2006/main" count="2863" uniqueCount="192">
  <si>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</si>
  <si>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</si>
  <si>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</si>
  <si>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</si>
  <si>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</si>
  <si>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</si>
  <si>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</si>
  <si>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</si>
  <si>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</si>
  <si>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</si>
  <si>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</si>
  <si>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</si>
  <si>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</si>
  <si>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</si>
  <si>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</si>
  <si>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</si>
  <si>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</si>
  <si>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</si>
  <si>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</si>
  <si>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</si>
  <si>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</si>
  <si>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</si>
  <si>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</si>
  <si>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</si>
  <si>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</si>
  <si>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</si>
  <si>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</si>
  <si>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</si>
  <si>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</si>
  <si>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</si>
  <si>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</si>
  <si>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</si>
  <si>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</si>
  <si>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</si>
  <si>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</si>
  <si>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</si>
  <si>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</si>
  <si>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</si>
  <si>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</si>
  <si>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</si>
  <si>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</si>
  <si>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</si>
  <si>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</si>
  <si>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</si>
  <si>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</si>
  <si>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</si>
  <si>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Обеспечение деятельности образовательных организаций дополнительного образования  (муниципальное задание)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</si>
  <si>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</si>
  <si>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</si>
  <si>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</si>
  <si>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</si>
  <si>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</si>
  <si>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>Создание и модернизация объектов спортивной инфраструктуры для занятий физической культурой и спортом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</si>
  <si>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</si>
  <si>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</si>
  <si>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</si>
  <si>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</si>
  <si>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</si>
  <si>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</si>
  <si>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</si>
  <si>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</si>
  <si>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</si>
  <si>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</si>
  <si>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</si>
  <si>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</si>
  <si>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</si>
  <si>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</si>
  <si>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</si>
  <si>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>2.2.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</si>
  <si>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</si>
  <si>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</si>
  <si>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</si>
  <si>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</si>
  <si>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</si>
  <si>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</si>
  <si>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</si>
  <si>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</si>
  <si>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</si>
  <si>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</si>
  <si>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</si>
  <si>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</si>
  <si>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</si>
  <si>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</si>
  <si>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</si>
  <si>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</si>
  <si>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</si>
  <si>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</si>
  <si>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</si>
  <si>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</si>
  <si>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</si>
  <si>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</si>
  <si>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</si>
  <si>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</si>
  <si>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</si>
  <si>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</si>
  <si>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</si>
  <si>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</si>
  <si>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</si>
  <si>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</si>
  <si>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</si>
  <si>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</si>
  <si>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</si>
  <si>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</si>
  <si>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</si>
  <si>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</si>
  <si>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</si>
  <si>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</si>
  <si>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</si>
  <si>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</si>
  <si>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</si>
  <si>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</si>
  <si>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</si>
  <si>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</si>
  <si>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</si>
  <si>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</si>
  <si>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</si>
  <si>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</si>
  <si>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</si>
  <si>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</si>
  <si>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</si>
  <si>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</si>
  <si>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</si>
  <si>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Расходы на содержание органов местного самоуправления в сфере образования</t>
  </si>
  <si>
    <t>7.2.</t>
  </si>
  <si>
    <t>7.3.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</si>
  <si>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</si>
  <si>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МБОУ Малод.СОШ, МБОУ ИлезСОШ</t>
  </si>
  <si>
    <t>2024-2028</t>
  </si>
  <si>
    <t>Развитие дополнительного образования обучающихся  Устьянского округа</t>
  </si>
  <si>
    <t>Выявление детей с ограниченными возможностями здоровья и проведение их комплексного обследования (ПМПК и ЦППРК)</t>
  </si>
  <si>
    <t>Функционирование центров «Точки роста»</t>
  </si>
  <si>
    <t xml:space="preserve"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</si>
  <si>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Обеспечение функционирования системы персонифицированного финансирования дополнительного образования детей через муниципальный социальный зака</t>
  </si>
  <si>
    <r>
      <t>Реализация мероприятий по модернизации системы дошкольного образования</t>
    </r>
    <r>
      <rPr>
        <sz val="12"/>
        <color rgb="FF00B0F0"/>
        <rFont val="Times New Roman"/>
        <family val="1"/>
        <charset val="204"/>
      </rPr>
      <t xml:space="preserve"> </t>
    </r>
  </si>
  <si>
    <t xml:space="preserve">Организация и проведение учебных сборов  юношей 10-х классов. </t>
  </si>
  <si>
    <t>Акарицидная обработка территорий оздровительных лагерей с дневным пребыванием детей</t>
  </si>
  <si>
    <t>к постановлению от ……. 2023 года №…….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</si>
  <si>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автобусами, соответствующими современным требованиям</t>
  </si>
  <si>
    <t>100% обеспечение своевременными  выплатами социальных гарантий, мер социальной поддержки и компенсационных расходов работникам образовательных организаций.</t>
  </si>
  <si>
    <t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</t>
  </si>
  <si>
    <t>100% обеспечение классных руководителей ежемесячным денежным вознаграждением за классное руководство в  государственных и муниципальных общеобразовательных организаций</t>
  </si>
  <si>
    <t xml:space="preserve"> - 10 общеобразовательных организаций, обновивших материально-техническую базу для реализации основных и дополнительных общеобразовательных программ центров «Точка роста» НП «Современная школа»;
- 1850 обучающихся занятых в центрах «Точка роста» (Точки роста) НП «Успех каждого ребенка»;</t>
  </si>
  <si>
    <t xml:space="preserve">- Повышение до 98%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-  - 100% освоения обучающимися основной общеобразовательной программы по ее завершении;
- 100% обучающихся на уровне среднего общего образования обучаются по углубленным программам
- 100%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- показатель удовлетворенности участников образовательных отношений качеством образовательных услуг  к концу программы не ниже 3,6;
- 100%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- 100%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- 100%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- 100%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- 85% детей обучающихся в школе, получающих горячее питание                                                                                                                                                                            </t>
  </si>
  <si>
    <t>- подготовка юношей к службе в вооруженных силах РФ;
 - закрепление теоретических знаний и приобретение практических навыков, необходимых для дальнейшего прохождения  военной службы;
- воспитание у юношей патриотизма и готовности к защите Родины.</t>
  </si>
  <si>
    <t xml:space="preserve">80% детей, охваченных образовательными программами дополнительного образования различной направленности </t>
  </si>
  <si>
    <t>- 40% детей, охваченных технической деятельностью;</t>
  </si>
  <si>
    <t>- 5% детей, охваченных естественно-научной деятельностью;</t>
  </si>
  <si>
    <t xml:space="preserve">- 60%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 в рамках реализации профориентационного минимума (обучающиеся  8-11 классов). 
- 30% обучающихся  охваченных в технозонах «ДАТА –парка» НП "Успех каждого ребенка";
- 60%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- 100%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</si>
  <si>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 xml:space="preserve">Снижение до 20%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</t>
  </si>
  <si>
    <t>- снижение до 20% муниципальных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учреждений;                                                                                                   - 10 спортивных залов с обновленной материально-технической  базой  для занятий физической культурой и спортом. НП «Успех каждого ребенка».</t>
  </si>
  <si>
    <t>100% муниципальных  образовательных учреждений, в которых установлены  системы видеонаблюдения</t>
  </si>
  <si>
    <t>- 100% муниципальных  образовательных учреждений, в которых установлена пожарная сигнализация;N199</t>
  </si>
  <si>
    <t>- 100% транспортных средств, осуществляющих подвоз детей к месту учебы и обратно, срок эксплуатации которых не превышает 10 лет</t>
  </si>
  <si>
    <t>3 % несовершеннолетних  охвачены трудоустройством в т.ч  несовершеннолетних попавших в ТЖС;</t>
  </si>
  <si>
    <t>65% детей охвачены организованным оздоровлением.</t>
  </si>
  <si>
    <t>?????</t>
  </si>
  <si>
    <t xml:space="preserve">Подпрограмма 5 "Создание условий для реализации программы" </t>
  </si>
  <si>
    <t xml:space="preserve">Подпрограмма 4 "Создание условий для развития одаренных детей" </t>
  </si>
  <si>
    <t xml:space="preserve">Подпрограмма 3 "Отдых  детей  в  каникулярный  период" </t>
  </si>
  <si>
    <t xml:space="preserve">Подпрограмма 2 "Создание безопасной инфраструктуры образовательных организаций" </t>
  </si>
  <si>
    <t xml:space="preserve">Подпрограмма 1 "Развитие  общего и дополнительного образования Устьянского муниципального окргуа" </t>
  </si>
  <si>
    <t>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</si>
  <si>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80% детей охваченных программами дополнительного образования, в том числе с помощью дистанционных технологий</t>
  </si>
  <si>
    <t xml:space="preserve">Спортивные соревнования и др.(спартакиада, районные меропр.) 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</si>
  <si>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</t>
  </si>
  <si>
    <t>8% стали участниками   районного праздника  «Юные дарования Устьи»;</t>
  </si>
  <si>
    <t>100% обеспечение подвоза обучающихся на олимпиады, конкурсы, мероприятия и др.</t>
  </si>
  <si>
    <t>100% территорий оздровительных лагерей с дневным пребыванием детей проведена акарицидная обработка</t>
  </si>
  <si>
    <t>-в 11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</si>
  <si>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обустройство и модернизация 3 спортивных плоскостных сооружений</t>
  </si>
  <si>
    <t>МБОУ КИЗ.СОШ; МБОУ ОСШ №1; МБОУ УЛ.СОШ</t>
  </si>
  <si>
    <t>МБОУ КИЗ.СОШ ф-л ЛОЙГ.СОШ; МБОУ ОСШ №1</t>
  </si>
  <si>
    <t xml:space="preserve">- 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- Увеличение количества педагогов, принявших участие в конкурсах профессионального мастерства муниципального уровня </t>
  </si>
  <si>
    <t>Создание условий для выявления и обучения детей с ограниченными возможностями здоровья, обеспечение деятельности ПМПК</t>
  </si>
  <si>
    <t xml:space="preserve">?????? Обновлена материально-техническая база дошкольных образовательных организаций </t>
  </si>
  <si>
    <t xml:space="preserve">Обновлена материально-техническая база  стационарных  оздоровительных лагерей
</t>
  </si>
  <si>
    <t xml:space="preserve"> - 25%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</t>
  </si>
  <si>
    <t xml:space="preserve">Подпрограмма 1 "Развитие дошкольного,  общего и дополнительного образования Устьянского муниципального окргуа" </t>
  </si>
  <si>
    <t>1) 100 % детей в возрасте до 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</t>
  </si>
  <si>
    <t>в 100% территорий оздоровительных лагерей с дневным пребыванием детей проведена акарицидная обработка</t>
  </si>
  <si>
    <t xml:space="preserve"> 100% муниципальных  образовательных учреждений, в которых установлена пожарная сигнализация;</t>
  </si>
  <si>
    <t xml:space="preserve"> 100% транспортных средств, осуществляющих подвоз детей к месту учебы и обратно, срок эксплуатации которых не превышает 10 лет</t>
  </si>
  <si>
    <t xml:space="preserve">Обновление материально-техническая базы дошкольных образовательных организаций </t>
  </si>
  <si>
    <t xml:space="preserve">- 80% детей, охваченных образовательными программами дополнительного образования различной направленности в рамках НП «Успех каждого ребенка»                                                                                                                               - 60%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 в рамках реализации профориентационного минимума (обучающиеся  8-11 классов). 
- 30% обучающихся  охваченных в технозонах «ДАТА –парка» НП "Успех каждого ребенка";
- 60%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- 100%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</si>
  <si>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 xml:space="preserve">Обновление материально-технической базы  стационарных  оздоровительных лагерей
</t>
  </si>
  <si>
    <t>Развитие Общероссийской общественно-государственной детско-юношеской организации Российское движение детей и молодёжи «Движение Первых»:</t>
  </si>
  <si>
    <t xml:space="preserve">- Создано муниципальное отделение – 1 ед.
 - Созданы первичные отделения – 18 ед. </t>
  </si>
  <si>
    <t>Привлечение студентов для дальнейшей работы в образовательных учреждениях, расположенных на территории Устьянского муниципального округа - 2 педагога в год</t>
  </si>
  <si>
    <t xml:space="preserve">Участие во Всероссийской олимпиаде школьников (региональный этап, муниципальный этап ) </t>
  </si>
  <si>
    <t>к постановлению от 10 ноября 2023 года №…….</t>
  </si>
  <si>
    <t>к постановлению от 16 января 2024 года № 48</t>
  </si>
  <si>
    <t>к постановлению от 13 февраля 2024 года № 283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</si>
</sst>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4" fontId="12" fillId="0" borderId="1" xfId="0" applyNumberFormat="1" applyFont="1" applyFill="1" applyBorder="1"/>
    <xf numFmtId="0" fontId="3" fillId="0" borderId="1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4" fontId="20" fillId="2" borderId="0" xfId="0" applyNumberFormat="1" applyFont="1" applyFill="1" applyAlignment="1">
      <alignment horizontal="center"/>
    </xf>
    <xf numFmtId="49" fontId="10" fillId="0" borderId="3" xfId="0" applyNumberFormat="1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16" fontId="3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0" borderId="4" xfId="0" applyNumberFormat="1" applyFont="1" applyFill="1" applyBorder="1" applyAlignment="1">
      <alignment horizontal="left" vertical="center" wrapText="1" indent="1"/>
    </xf>
    <xf numFmtId="49" fontId="3" fillId="0" borderId="3" xfId="0" applyNumberFormat="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 indent="1"/>
    </xf>
    <xf numFmtId="49" fontId="8" fillId="2" borderId="3" xfId="0" applyNumberFormat="1" applyFont="1" applyFill="1" applyBorder="1" applyAlignment="1">
      <alignment horizontal="left" vertical="center" wrapText="1" indent="1"/>
    </xf>
    <xf numFmtId="49" fontId="8" fillId="2" borderId="5" xfId="0" applyNumberFormat="1" applyFont="1" applyFill="1" applyBorder="1" applyAlignment="1">
      <alignment horizontal="left" vertical="center" wrapText="1" indent="1"/>
    </xf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 indent="1"/>
    </xf>
    <xf numFmtId="0" fontId="3" fillId="0" borderId="4" xfId="0" applyNumberFormat="1" applyFont="1" applyFill="1" applyBorder="1" applyAlignment="1">
      <alignment horizontal="left" vertical="center" wrapText="1" indent="1"/>
    </xf>
    <xf numFmtId="0" fontId="3" fillId="0" borderId="3" xfId="0" applyNumberFormat="1" applyFont="1" applyFill="1" applyBorder="1" applyAlignment="1">
      <alignment horizontal="left" vertical="center" wrapText="1" indent="1"/>
    </xf>
    <xf numFmtId="0" fontId="3" fillId="0" borderId="5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left" vertical="center" wrapText="1" indent="1"/>
    </xf>
    <xf numFmtId="49" fontId="10" fillId="0" borderId="4" xfId="0" applyNumberFormat="1" applyFont="1" applyFill="1" applyBorder="1" applyAlignment="1">
      <alignment horizontal="left" vertical="center" wrapText="1" indent="1"/>
    </xf>
    <xf numFmtId="49" fontId="10" fillId="0" borderId="5" xfId="0" applyNumberFormat="1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mashovaaln\&#1087;&#1072;&#1087;&#1082;&#1072;%20&#1086;&#1073;&#1084;&#1077;&#1085;&#1072;\&#1055;&#1088;&#1086;&#1077;&#1082;&#1090;%202024\&#1050;&#1086;&#1087;&#1080;&#1103;%20&#1055;&#1088;&#1086;&#1077;&#1082;&#1090;%20&#1087;&#1086;%20&#1096;&#1082;&#1086;&#1083;&#1072;&#1084;%202024-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5-10-2021_&#1086;&#1090;&#1095;&#1105;&#1090;%20&#1079;&#1072;%209%20&#1084;&#1077;&#1089;&#1103;&#1094;&#1077;&#1074;/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4\&#1055;&#1088;&#1086;&#1077;&#1082;&#1090;\&#1044;&#1083;&#1103;%20&#1088;&#1072;&#1079;&#1073;&#1080;&#1074;&#1082;&#1080;%20&#1082;%20&#1087;&#1088;&#1086;&#1077;&#1082;&#1090;&#1091;%20&#1073;&#1102;&#1076;&#1078;&#1077;&#1090;&#1072;%20&#1085;&#1072;%202024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4\&#1089;&#1091;&#1073;&#1074;&#1077;&#1085;&#1094;&#1080;&#1103;%202024-2025-2026\&#1075;&#1086;&#1088;&#1103;&#1095;&#1077;&#1077;%20&#1087;&#1080;&#1090;&#1072;&#1085;&#1080;&#1077;%20&#1085;&#1072;&#1095;&#1072;&#1083;&#1082;&#1072;\316-06-&#1056;&#1072;&#1089;&#1095;&#1077;&#1090;%20&#1089;&#1091;&#1073;&#1089;&#1080;&#1076;&#1080;&#1081;%20&#1085;&#1072;%20&#1075;&#1086;&#1088;&#1103;&#1095;&#1077;&#1077;%20&#1087;&#1080;&#1090;&#1072;&#1085;&#1080;&#1077;%20-%203%20&#1074;&#1082;&#1083;&#1072;&#1076;&#1082;&#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9.%20&#1057;&#1077;&#1085;&#1090;&#1103;&#1073;&#1088;&#1100;&#1089;&#1082;&#1072;&#1103;%20&#1089;&#1077;&#1089;&#1089;&#1080;&#1103;\&#1055;&#1088;&#1080;&#1083;&#1086;&#1078;&#1077;&#1085;&#1080;&#1077;%204%20&#1055;&#1077;&#1088;&#1077;&#1095;&#1077;&#1085;&#1100;%20&#1084;&#1077;&#1088;&#1086;&#1087;&#1088;&#1080;&#1103;&#1090;&#1080;&#1081;%20&#1085;&#1072;%2001.09%20&#1087;&#1086;&#1089;&#1090;...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4%20&#1075;&#1086;&#1076;\&#1082;%20&#1087;&#1088;&#1086;&#1077;&#1082;&#1090;&#1091;%20&#1073;&#1102;&#1076;&#1078;&#1077;&#1090;&#1072;\&#1042;&#1077;&#1076;&#1086;&#1084;&#1089;&#1090;&#1074;&#1077;&#1085;&#1085;&#1072;&#1103;%20&#1089;&#1090;&#1088;&#1091;&#1082;&#1090;&#1091;&#1088;&#1072;%20&#1055;&#1056;&#1054;&#1045;&#1050;&#1058;%20&#1085;&#1072;%20&#1079;&#1072;&#1084;&#1077;&#1085;&#10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4%20&#1075;&#1086;&#1076;\&#1082;%20&#1073;&#1102;&#1076;&#1078;&#1077;&#1090;&#1091;%202024,%202025-2026\&#1042;&#1099;&#1087;&#1080;&#1089;&#1082;&#1072;%20&#1082;%20&#1073;&#1102;&#1076;&#1078;&#1077;&#1090;&#1091;%20&#1085;&#1072;%202024%20&#1080;%202025-202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7;&#1086;&#1075;&#1083;&#1072;&#1096;&#1077;&#1085;&#1080;&#1103;\2024\&#1057;&#1086;&#1074;&#1077;&#1090;&#1085;&#1080;&#1082;&#1080;\&#1089;&#1086;&#1074;&#1077;&#1090;&#1085;&#1080;&#1082;&#1080;%20&#1103;&#1085;&#1074;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\Downloads\&#1054;&#1090;%20&#1048;&#1085;&#1085;&#1099;%20&#1082;%20&#1087;&#1088;&#1086;&#1075;&#1088;&#1072;&#1084;&#1084;&#1077;%20&#1085;&#1072;%2001.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mashovaaln\&#1087;&#1072;&#1087;&#1082;&#1072;%20&#1086;&#1073;&#1084;&#1077;&#1085;&#1072;\&#1055;&#1088;&#1086;&#1077;&#1082;&#1090;%202024\&#1040;&#1087;&#1087;&#1072;&#1088;&#1072;&#1090;\&#1055;&#1088;&#1086;&#1077;&#1082;&#1090;%20&#1072;&#1087;&#1087;&#1072;&#1088;&#1072;&#1090;%20&#1085;&#1072;%202024-25-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ст.бюджет 2024"/>
      <sheetName val="мест.бюджет 2025"/>
      <sheetName val="мест.бюджет 2026"/>
      <sheetName val="Иные цели 2024"/>
      <sheetName val="Иные цели 2025"/>
      <sheetName val="Иные цели 2026"/>
    </sheetNames>
    <sheetDataSet>
      <sheetData sheetId="0">
        <row r="19">
          <cell r="BK19">
            <v>132174367.51877213</v>
          </cell>
          <cell r="BL19">
            <v>175533068.49123266</v>
          </cell>
          <cell r="BM19">
            <v>21190103.972075999</v>
          </cell>
          <cell r="BN19">
            <v>3954682.5900000003</v>
          </cell>
        </row>
      </sheetData>
      <sheetData sheetId="1">
        <row r="19">
          <cell r="BK19">
            <v>136327398.66883639</v>
          </cell>
          <cell r="BL19">
            <v>180732672.7066817</v>
          </cell>
          <cell r="BM19">
            <v>21881655.334411997</v>
          </cell>
          <cell r="BN19">
            <v>4095845.2923999997</v>
          </cell>
        </row>
      </sheetData>
      <sheetData sheetId="2">
        <row r="19">
          <cell r="BK19">
            <v>140690167.1742287</v>
          </cell>
          <cell r="BL19">
            <v>186101196.89106926</v>
          </cell>
          <cell r="BM19">
            <v>22567936.604825437</v>
          </cell>
          <cell r="BN19">
            <v>4234928.0072960006</v>
          </cell>
        </row>
      </sheetData>
      <sheetData sheetId="3">
        <row r="9">
          <cell r="S9">
            <v>350000</v>
          </cell>
        </row>
        <row r="12">
          <cell r="S12">
            <v>10000000</v>
          </cell>
        </row>
        <row r="16">
          <cell r="S16">
            <v>2000000</v>
          </cell>
        </row>
        <row r="17">
          <cell r="B17">
            <v>105000</v>
          </cell>
          <cell r="C17">
            <v>48275.89666666666</v>
          </cell>
          <cell r="D17">
            <v>546935</v>
          </cell>
          <cell r="E17">
            <v>402480</v>
          </cell>
          <cell r="F17">
            <v>66310</v>
          </cell>
          <cell r="G17">
            <v>1479681</v>
          </cell>
          <cell r="H17">
            <v>2084297</v>
          </cell>
          <cell r="I17">
            <v>82000</v>
          </cell>
          <cell r="K17">
            <v>560000</v>
          </cell>
          <cell r="L17">
            <v>360000</v>
          </cell>
          <cell r="N17">
            <v>1000000</v>
          </cell>
          <cell r="O17">
            <v>110000</v>
          </cell>
          <cell r="P17">
            <v>100000</v>
          </cell>
          <cell r="W17">
            <v>540034.21400000004</v>
          </cell>
          <cell r="Z17">
            <v>1277707.284</v>
          </cell>
          <cell r="AB17">
            <v>893788</v>
          </cell>
          <cell r="AC17">
            <v>18433.040825488402</v>
          </cell>
          <cell r="AF17">
            <v>3754049</v>
          </cell>
          <cell r="AG17">
            <v>2870289.3024000004</v>
          </cell>
          <cell r="AI17">
            <v>600000</v>
          </cell>
          <cell r="AJ17">
            <v>111863</v>
          </cell>
          <cell r="AK17">
            <v>185245</v>
          </cell>
          <cell r="AL17">
            <v>24765</v>
          </cell>
          <cell r="AM17">
            <v>100000</v>
          </cell>
          <cell r="AP17">
            <v>2800000</v>
          </cell>
          <cell r="AQ17">
            <v>100000</v>
          </cell>
        </row>
      </sheetData>
      <sheetData sheetId="4">
        <row r="17">
          <cell r="C17">
            <v>62069.009999999995</v>
          </cell>
          <cell r="D17">
            <v>550855</v>
          </cell>
          <cell r="E17">
            <v>402480</v>
          </cell>
          <cell r="F17">
            <v>66980</v>
          </cell>
          <cell r="G17">
            <v>1415507</v>
          </cell>
          <cell r="H17">
            <v>2075303</v>
          </cell>
          <cell r="I17">
            <v>73000</v>
          </cell>
          <cell r="K17">
            <v>560000</v>
          </cell>
          <cell r="L17">
            <v>360000</v>
          </cell>
          <cell r="O17">
            <v>30000</v>
          </cell>
          <cell r="R17">
            <v>2000000</v>
          </cell>
          <cell r="S17">
            <v>4000000</v>
          </cell>
          <cell r="W17">
            <v>540034.21400000004</v>
          </cell>
          <cell r="Z17">
            <v>1328815.5753600001</v>
          </cell>
          <cell r="AB17">
            <v>893788</v>
          </cell>
          <cell r="AC17">
            <v>19170.362458507938</v>
          </cell>
          <cell r="AF17">
            <v>3904210.9600000004</v>
          </cell>
          <cell r="AG17">
            <v>2985100.8744959994</v>
          </cell>
          <cell r="AI17">
            <v>300000</v>
          </cell>
          <cell r="AP17">
            <v>2800000</v>
          </cell>
        </row>
      </sheetData>
      <sheetData sheetId="5">
        <row r="17">
          <cell r="C17">
            <v>124138.01999999999</v>
          </cell>
          <cell r="D17">
            <v>554803.09547752468</v>
          </cell>
          <cell r="E17">
            <v>402480</v>
          </cell>
          <cell r="F17">
            <v>66980</v>
          </cell>
          <cell r="G17">
            <v>1470902</v>
          </cell>
          <cell r="H17">
            <v>1980578</v>
          </cell>
          <cell r="I17">
            <v>82000</v>
          </cell>
          <cell r="K17">
            <v>560000</v>
          </cell>
          <cell r="L17">
            <v>360000</v>
          </cell>
          <cell r="R17">
            <v>2000000</v>
          </cell>
          <cell r="W17">
            <v>540034.21400000004</v>
          </cell>
          <cell r="Z17">
            <v>1381968.1983744001</v>
          </cell>
          <cell r="AB17">
            <v>893788</v>
          </cell>
          <cell r="AC17">
            <v>19937.17695684826</v>
          </cell>
          <cell r="AF17">
            <v>4060379.3984000003</v>
          </cell>
          <cell r="AG17">
            <v>3104504.9094758406</v>
          </cell>
          <cell r="AI17">
            <v>0</v>
          </cell>
          <cell r="AP17">
            <v>2800000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>
        <row r="29">
          <cell r="H29">
            <v>1068.627060887997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4"/>
      <sheetName val="2025"/>
      <sheetName val="2026"/>
    </sheetNames>
    <sheetDataSet>
      <sheetData sheetId="0">
        <row r="24">
          <cell r="K24">
            <v>17150900</v>
          </cell>
          <cell r="L24">
            <v>1688306.51</v>
          </cell>
          <cell r="V24">
            <v>18858.068955723273</v>
          </cell>
        </row>
      </sheetData>
      <sheetData sheetId="1">
        <row r="24">
          <cell r="K24">
            <v>17113700</v>
          </cell>
          <cell r="L24">
            <v>1800061.38</v>
          </cell>
          <cell r="V24">
            <v>18932.69847256086</v>
          </cell>
        </row>
      </sheetData>
      <sheetData sheetId="2">
        <row r="24">
          <cell r="K24">
            <v>16481400</v>
          </cell>
          <cell r="L24">
            <v>2228060.15</v>
          </cell>
          <cell r="V24">
            <v>18728.192689313884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оконч.2022 и бюджет 2023-25"/>
      <sheetName val="на 01.03."/>
      <sheetName val="на 01.04"/>
      <sheetName val="на 01.06"/>
      <sheetName val="на 01.08"/>
      <sheetName val="на 01.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5">
          <cell r="K235">
            <v>24068</v>
          </cell>
        </row>
        <row r="239">
          <cell r="K239">
            <v>295784.03999999998</v>
          </cell>
        </row>
        <row r="247">
          <cell r="K247">
            <v>180147.96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4 "/>
      <sheetName val="прил5."/>
      <sheetName val="прил 6"/>
      <sheetName val="Лист1"/>
    </sheetNames>
    <sheetDataSet>
      <sheetData sheetId="0" refreshError="1"/>
      <sheetData sheetId="1">
        <row r="3396">
          <cell r="G3396">
            <v>1282951811.46</v>
          </cell>
          <cell r="H3396">
            <v>1333653550.4200001</v>
          </cell>
          <cell r="I3396">
            <v>1336045884.8299999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5."/>
    </sheetNames>
    <sheetDataSet>
      <sheetData sheetId="0">
        <row r="3427">
          <cell r="G3427">
            <v>1282821987.46</v>
          </cell>
          <cell r="H3427">
            <v>1333538807.4200003</v>
          </cell>
          <cell r="I3427">
            <v>1335924715.75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оветники"/>
    </sheetNames>
    <sheetDataSet>
      <sheetData sheetId="0">
        <row r="22">
          <cell r="AL22">
            <v>4396968.58</v>
          </cell>
          <cell r="AM22">
            <v>4309029.21</v>
          </cell>
          <cell r="AN22">
            <v>87939.37</v>
          </cell>
          <cell r="AP22">
            <v>4309029.21</v>
          </cell>
          <cell r="AQ22">
            <v>87939.37</v>
          </cell>
          <cell r="AS22">
            <v>4571326.32</v>
          </cell>
          <cell r="AT22">
            <v>744169.4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77">
          <cell r="T77">
            <v>1322328687.98</v>
          </cell>
          <cell r="U77">
            <v>1336729448.76</v>
          </cell>
          <cell r="V77">
            <v>1416231213.54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ппарат1 20.09"/>
      <sheetName val="СТР 2"/>
      <sheetName val="Пенсии 20.09"/>
      <sheetName val="Гранты 20.09"/>
      <sheetName val="Прест пед 20.09"/>
      <sheetName val="Кадр потен 20.09"/>
    </sheetNames>
    <sheetDataSet>
      <sheetData sheetId="0">
        <row r="40">
          <cell r="BG40">
            <v>20240168.850000001</v>
          </cell>
          <cell r="CM40">
            <v>20977806.259999998</v>
          </cell>
          <cell r="DS40">
            <v>21800209.350000001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18"/>
  <sheetViews>
    <sheetView view="pageBreakPreview" zoomScale="80" zoomScaleNormal="100" zoomScaleSheetLayoutView="80" workbookViewId="0">
      <pane xSplit="7" ySplit="8" topLeftCell="H205" activePane="bottomRight" state="frozen"/>
      <selection pane="topRight" activeCell="G1" sqref="G1"/>
      <selection pane="bottomLeft" activeCell="A8" sqref="A8"/>
      <selection pane="bottomRight" activeCell="H227" sqref="H22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21.285156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12" t="s">
        <v>115</v>
      </c>
      <c r="L1" s="112"/>
      <c r="M1" s="112"/>
      <c r="N1" s="112"/>
      <c r="O1" s="3"/>
      <c r="P1" s="3"/>
      <c r="Q1" s="3"/>
    </row>
    <row r="2" spans="1:17">
      <c r="A2" s="1"/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8"/>
      <c r="M2" s="18"/>
      <c r="N2" s="24" t="s">
        <v>189</v>
      </c>
      <c r="O2" s="3"/>
    </row>
    <row r="3" spans="1:17">
      <c r="A3" s="1"/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9"/>
      <c r="M3" s="19"/>
      <c r="N3" s="24" t="s">
        <v>118</v>
      </c>
    </row>
    <row r="4" spans="1:17" ht="15.75" customHeight="1">
      <c r="A4" s="1"/>
      <c r="B4" s="113" t="s">
        <v>117</v>
      </c>
      <c r="C4" s="113"/>
      <c r="D4" s="113"/>
      <c r="E4" s="113"/>
      <c r="F4" s="113"/>
      <c r="G4" s="113"/>
      <c r="H4" s="113"/>
      <c r="I4" s="113"/>
      <c r="J4" s="113"/>
      <c r="K4" s="113"/>
      <c r="L4" s="20"/>
      <c r="M4" s="20"/>
      <c r="N4" s="25"/>
    </row>
    <row r="5" spans="1:17">
      <c r="A5" s="1"/>
      <c r="H5" s="33">
        <f t="shared" ref="H5:M5" si="0">H20+H40+H44+H48+H52+H96+H104+H116</f>
        <v>780010300</v>
      </c>
      <c r="I5" s="33">
        <f t="shared" si="0"/>
        <v>813691700</v>
      </c>
      <c r="J5" s="33">
        <f t="shared" si="0"/>
        <v>820055300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58" t="s">
        <v>101</v>
      </c>
    </row>
    <row r="6" spans="1:17">
      <c r="A6" s="1"/>
      <c r="H6" s="33">
        <f>H28+H88+H124-1068.63</f>
        <v>56017990.277060889</v>
      </c>
      <c r="I6" s="33">
        <f>I28+I88+I124</f>
        <v>59023646.920000002</v>
      </c>
      <c r="J6" s="33">
        <f>J28+J88+J124</f>
        <v>59023620.75</v>
      </c>
      <c r="K6" s="33">
        <f>K28+K88+K124</f>
        <v>0</v>
      </c>
      <c r="L6" s="33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>
      <c r="A7" s="73" t="s">
        <v>2</v>
      </c>
      <c r="B7" s="73" t="s">
        <v>3</v>
      </c>
      <c r="C7" s="73" t="s">
        <v>4</v>
      </c>
      <c r="D7" s="73" t="s">
        <v>5</v>
      </c>
      <c r="E7" s="73" t="s">
        <v>6</v>
      </c>
      <c r="F7" s="73" t="s">
        <v>7</v>
      </c>
      <c r="G7" s="70" t="s">
        <v>8</v>
      </c>
      <c r="H7" s="71"/>
      <c r="I7" s="71"/>
      <c r="J7" s="71"/>
      <c r="K7" s="71"/>
      <c r="L7" s="71"/>
      <c r="M7" s="72"/>
      <c r="N7" s="73" t="s">
        <v>9</v>
      </c>
    </row>
    <row r="8" spans="1:17" s="28" customFormat="1" ht="21.75" customHeight="1">
      <c r="A8" s="74"/>
      <c r="B8" s="74"/>
      <c r="C8" s="74"/>
      <c r="D8" s="74"/>
      <c r="E8" s="74"/>
      <c r="F8" s="74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74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>
      <c r="A10" s="75"/>
      <c r="B10" s="78" t="s">
        <v>177</v>
      </c>
      <c r="C10" s="81" t="s">
        <v>11</v>
      </c>
      <c r="D10" s="84" t="s">
        <v>12</v>
      </c>
      <c r="E10" s="81" t="s">
        <v>127</v>
      </c>
      <c r="F10" s="34" t="s">
        <v>14</v>
      </c>
      <c r="G10" s="35">
        <f>G11+G12+G13</f>
        <v>4611557923.8143721</v>
      </c>
      <c r="H10" s="35">
        <f t="shared" ref="H10:M10" si="1">H11+H12+H13</f>
        <v>1240462431.4460166</v>
      </c>
      <c r="I10" s="35">
        <f t="shared" si="1"/>
        <v>1286146400.4483285</v>
      </c>
      <c r="J10" s="35">
        <f t="shared" si="1"/>
        <v>1304344809.6889396</v>
      </c>
      <c r="K10" s="35">
        <f t="shared" si="1"/>
        <v>382750326.47038954</v>
      </c>
      <c r="L10" s="35">
        <f>L11+L12+L13</f>
        <v>397853955.7606976</v>
      </c>
      <c r="M10" s="35">
        <f t="shared" si="1"/>
        <v>0</v>
      </c>
      <c r="N10" s="87"/>
      <c r="O10" s="3"/>
    </row>
    <row r="11" spans="1:17" ht="24" customHeight="1">
      <c r="A11" s="76"/>
      <c r="B11" s="79"/>
      <c r="C11" s="82"/>
      <c r="D11" s="85"/>
      <c r="E11" s="82"/>
      <c r="F11" s="34" t="s">
        <v>116</v>
      </c>
      <c r="G11" s="35">
        <f>H11+I11+J11+K11+L11</f>
        <v>1852721497.897311</v>
      </c>
      <c r="H11" s="36">
        <f t="shared" ref="H11:M13" si="2">H15+H35+H99+H127</f>
        <v>347817539.87895566</v>
      </c>
      <c r="I11" s="36">
        <f t="shared" si="2"/>
        <v>356072069.78832859</v>
      </c>
      <c r="J11" s="36">
        <f t="shared" si="2"/>
        <v>368227605.99893957</v>
      </c>
      <c r="K11" s="36">
        <f t="shared" si="2"/>
        <v>382750326.47038954</v>
      </c>
      <c r="L11" s="36">
        <f t="shared" si="2"/>
        <v>397853955.7606976</v>
      </c>
      <c r="M11" s="36">
        <f t="shared" si="2"/>
        <v>0</v>
      </c>
      <c r="N11" s="88"/>
      <c r="O11" s="3"/>
    </row>
    <row r="12" spans="1:17" ht="24" customHeight="1">
      <c r="A12" s="76"/>
      <c r="B12" s="79"/>
      <c r="C12" s="82"/>
      <c r="D12" s="85"/>
      <c r="E12" s="82"/>
      <c r="F12" s="34" t="s">
        <v>16</v>
      </c>
      <c r="G12" s="35">
        <f t="shared" ref="G12:G13" si="3">H12+I12+J12+K12+L12</f>
        <v>2618388005.9170609</v>
      </c>
      <c r="H12" s="36">
        <f t="shared" si="2"/>
        <v>845719376.56706083</v>
      </c>
      <c r="I12" s="36">
        <f t="shared" si="2"/>
        <v>882933600.65999997</v>
      </c>
      <c r="J12" s="36">
        <f t="shared" si="2"/>
        <v>889735028.69000006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88"/>
      <c r="O12" s="3"/>
    </row>
    <row r="13" spans="1:17" ht="24" customHeight="1">
      <c r="A13" s="77"/>
      <c r="B13" s="80"/>
      <c r="C13" s="83"/>
      <c r="D13" s="86"/>
      <c r="E13" s="83"/>
      <c r="F13" s="34" t="s">
        <v>17</v>
      </c>
      <c r="G13" s="35">
        <f t="shared" si="3"/>
        <v>140448420</v>
      </c>
      <c r="H13" s="36">
        <f t="shared" si="2"/>
        <v>46925515</v>
      </c>
      <c r="I13" s="36">
        <f t="shared" si="2"/>
        <v>47140730</v>
      </c>
      <c r="J13" s="36">
        <f t="shared" si="2"/>
        <v>46382175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89"/>
      <c r="O13" s="3"/>
    </row>
    <row r="14" spans="1:17" ht="21.75" customHeight="1">
      <c r="A14" s="102"/>
      <c r="B14" s="104" t="s">
        <v>19</v>
      </c>
      <c r="C14" s="106" t="s">
        <v>11</v>
      </c>
      <c r="D14" s="108" t="s">
        <v>12</v>
      </c>
      <c r="E14" s="106" t="s">
        <v>127</v>
      </c>
      <c r="F14" s="37" t="s">
        <v>14</v>
      </c>
      <c r="G14" s="38">
        <f t="shared" ref="G14:M14" si="4">G15+G16+G17</f>
        <v>1535531787.1037922</v>
      </c>
      <c r="H14" s="38">
        <f t="shared" si="4"/>
        <v>400880132.14999998</v>
      </c>
      <c r="I14" s="38">
        <f t="shared" si="4"/>
        <v>411810399.93000001</v>
      </c>
      <c r="J14" s="38">
        <f t="shared" si="4"/>
        <v>418840818.37</v>
      </c>
      <c r="K14" s="38">
        <f t="shared" si="4"/>
        <v>149048663.10480002</v>
      </c>
      <c r="L14" s="38">
        <f>L15+L16+L17</f>
        <v>154951773.54899201</v>
      </c>
      <c r="M14" s="38">
        <f t="shared" si="4"/>
        <v>0</v>
      </c>
      <c r="N14" s="200"/>
      <c r="O14" s="3"/>
    </row>
    <row r="15" spans="1:17" ht="21.75" customHeight="1">
      <c r="A15" s="103"/>
      <c r="B15" s="105"/>
      <c r="C15" s="107"/>
      <c r="D15" s="109"/>
      <c r="E15" s="107"/>
      <c r="F15" s="37" t="s">
        <v>116</v>
      </c>
      <c r="G15" s="38">
        <f t="shared" ref="G15:G17" si="5">H15+I15+J15+K15+L15</f>
        <v>717240245.7037921</v>
      </c>
      <c r="H15" s="39">
        <f t="shared" ref="H15:M17" si="6">H19+H23+H27+H31</f>
        <v>132007770.75</v>
      </c>
      <c r="I15" s="39">
        <f t="shared" si="6"/>
        <v>137859442.93000001</v>
      </c>
      <c r="J15" s="39">
        <f>J19+J23+J27+J31</f>
        <v>143372595.37</v>
      </c>
      <c r="K15" s="39">
        <f t="shared" si="6"/>
        <v>149048663.10480002</v>
      </c>
      <c r="L15" s="39">
        <f>L19+L23+L27+L31</f>
        <v>154951773.54899201</v>
      </c>
      <c r="M15" s="39">
        <f t="shared" si="6"/>
        <v>0</v>
      </c>
      <c r="N15" s="201"/>
      <c r="O15" s="3"/>
    </row>
    <row r="16" spans="1:17" ht="21.75" customHeight="1">
      <c r="A16" s="103"/>
      <c r="B16" s="105"/>
      <c r="C16" s="107"/>
      <c r="D16" s="109"/>
      <c r="E16" s="107"/>
      <c r="F16" s="37" t="s">
        <v>16</v>
      </c>
      <c r="G16" s="38">
        <f t="shared" si="5"/>
        <v>818291541.39999998</v>
      </c>
      <c r="H16" s="39">
        <f t="shared" si="6"/>
        <v>268872361.39999998</v>
      </c>
      <c r="I16" s="39">
        <f t="shared" si="6"/>
        <v>273950957</v>
      </c>
      <c r="J16" s="39">
        <f>J20+J24+J28+J32</f>
        <v>275468223</v>
      </c>
      <c r="K16" s="39">
        <f t="shared" si="6"/>
        <v>0</v>
      </c>
      <c r="L16" s="39">
        <f>L20+L24+L28+L32</f>
        <v>0</v>
      </c>
      <c r="M16" s="39">
        <f t="shared" si="6"/>
        <v>0</v>
      </c>
      <c r="N16" s="201"/>
      <c r="O16" s="3"/>
    </row>
    <row r="17" spans="1:18" ht="21.75" customHeight="1">
      <c r="A17" s="103"/>
      <c r="B17" s="105"/>
      <c r="C17" s="107"/>
      <c r="D17" s="110"/>
      <c r="E17" s="107"/>
      <c r="F17" s="37" t="s">
        <v>17</v>
      </c>
      <c r="G17" s="38">
        <f t="shared" si="5"/>
        <v>0</v>
      </c>
      <c r="H17" s="39">
        <f t="shared" si="6"/>
        <v>0</v>
      </c>
      <c r="I17" s="39">
        <f t="shared" si="6"/>
        <v>0</v>
      </c>
      <c r="J17" s="39">
        <f t="shared" si="6"/>
        <v>0</v>
      </c>
      <c r="K17" s="39">
        <f t="shared" si="6"/>
        <v>0</v>
      </c>
      <c r="L17" s="39">
        <f>L21+L25+L29+L33</f>
        <v>0</v>
      </c>
      <c r="M17" s="39">
        <f t="shared" si="6"/>
        <v>0</v>
      </c>
      <c r="N17" s="202"/>
      <c r="O17" s="3"/>
    </row>
    <row r="18" spans="1:18" ht="21.75" customHeight="1">
      <c r="A18" s="111" t="s">
        <v>18</v>
      </c>
      <c r="B18" s="95" t="s">
        <v>20</v>
      </c>
      <c r="C18" s="90" t="s">
        <v>11</v>
      </c>
      <c r="D18" s="98" t="s">
        <v>12</v>
      </c>
      <c r="E18" s="90" t="s">
        <v>127</v>
      </c>
      <c r="F18" s="12" t="s">
        <v>14</v>
      </c>
      <c r="G18" s="22">
        <f t="shared" ref="G18:M18" si="7">G19+G20+G21</f>
        <v>1448856625.1937921</v>
      </c>
      <c r="H18" s="22">
        <f t="shared" si="7"/>
        <v>374305140.24000001</v>
      </c>
      <c r="I18" s="22">
        <f t="shared" si="7"/>
        <v>383258744.93000001</v>
      </c>
      <c r="J18" s="47">
        <f t="shared" si="7"/>
        <v>390234107.37</v>
      </c>
      <c r="K18" s="22">
        <f t="shared" si="7"/>
        <v>147577761.10480002</v>
      </c>
      <c r="L18" s="22">
        <f>L19+L20+L21</f>
        <v>153480871.54899201</v>
      </c>
      <c r="M18" s="22">
        <f t="shared" si="7"/>
        <v>0</v>
      </c>
      <c r="N18" s="146" t="s">
        <v>178</v>
      </c>
      <c r="O18" s="3"/>
    </row>
    <row r="19" spans="1:18" ht="21.75" customHeight="1">
      <c r="A19" s="93"/>
      <c r="B19" s="96"/>
      <c r="C19" s="91"/>
      <c r="D19" s="99"/>
      <c r="E19" s="91"/>
      <c r="F19" s="12" t="s">
        <v>116</v>
      </c>
      <c r="G19" s="22">
        <f t="shared" ref="G19:G21" si="8">H19+I19+J19+K19+L19</f>
        <v>710600354.1937921</v>
      </c>
      <c r="H19" s="22">
        <v>131196092.23999999</v>
      </c>
      <c r="I19" s="22">
        <v>136443935.93000001</v>
      </c>
      <c r="J19" s="47">
        <v>141901693.37</v>
      </c>
      <c r="K19" s="22">
        <f>J19*1.04</f>
        <v>147577761.10480002</v>
      </c>
      <c r="L19" s="22">
        <f>K19*1.04</f>
        <v>153480871.54899201</v>
      </c>
      <c r="M19" s="22"/>
      <c r="N19" s="147"/>
      <c r="O19" s="3"/>
    </row>
    <row r="20" spans="1:18" ht="21.75" customHeight="1">
      <c r="A20" s="93"/>
      <c r="B20" s="96"/>
      <c r="C20" s="91"/>
      <c r="D20" s="99"/>
      <c r="E20" s="91"/>
      <c r="F20" s="12" t="s">
        <v>16</v>
      </c>
      <c r="G20" s="22">
        <f t="shared" si="8"/>
        <v>738256271</v>
      </c>
      <c r="H20" s="22">
        <v>243109048</v>
      </c>
      <c r="I20" s="22">
        <v>246814809</v>
      </c>
      <c r="J20" s="47">
        <v>248332414</v>
      </c>
      <c r="K20" s="22"/>
      <c r="L20" s="22"/>
      <c r="M20" s="22"/>
      <c r="N20" s="147"/>
      <c r="O20" s="3"/>
    </row>
    <row r="21" spans="1:18" ht="54.75" customHeight="1">
      <c r="A21" s="93"/>
      <c r="B21" s="96"/>
      <c r="C21" s="91"/>
      <c r="D21" s="100"/>
      <c r="E21" s="91"/>
      <c r="F21" s="12" t="s">
        <v>17</v>
      </c>
      <c r="G21" s="22">
        <f t="shared" si="8"/>
        <v>0</v>
      </c>
      <c r="H21" s="22"/>
      <c r="I21" s="22"/>
      <c r="J21" s="47"/>
      <c r="K21" s="22"/>
      <c r="L21" s="22"/>
      <c r="M21" s="22"/>
      <c r="N21" s="148"/>
      <c r="O21" s="3"/>
    </row>
    <row r="22" spans="1:18" ht="21.75" customHeight="1">
      <c r="A22" s="92" t="s">
        <v>112</v>
      </c>
      <c r="B22" s="95" t="s">
        <v>21</v>
      </c>
      <c r="C22" s="90" t="s">
        <v>11</v>
      </c>
      <c r="D22" s="98" t="s">
        <v>12</v>
      </c>
      <c r="E22" s="90" t="s">
        <v>127</v>
      </c>
      <c r="F22" s="12" t="s">
        <v>14</v>
      </c>
      <c r="G22" s="22">
        <f t="shared" ref="G22:M22" si="9">G23+G24+G25</f>
        <v>6639891.5099999998</v>
      </c>
      <c r="H22" s="22">
        <f t="shared" si="9"/>
        <v>811678.51</v>
      </c>
      <c r="I22" s="22">
        <f t="shared" si="9"/>
        <v>1415507</v>
      </c>
      <c r="J22" s="47">
        <f t="shared" si="9"/>
        <v>1470902</v>
      </c>
      <c r="K22" s="22">
        <f t="shared" si="9"/>
        <v>1470902</v>
      </c>
      <c r="L22" s="22">
        <f>L23+L24+L25</f>
        <v>1470902</v>
      </c>
      <c r="M22" s="22">
        <f t="shared" si="9"/>
        <v>0</v>
      </c>
      <c r="N22" s="146" t="s">
        <v>138</v>
      </c>
      <c r="O22" s="3"/>
    </row>
    <row r="23" spans="1:18" ht="21.75" customHeight="1">
      <c r="A23" s="93"/>
      <c r="B23" s="96"/>
      <c r="C23" s="91"/>
      <c r="D23" s="99"/>
      <c r="E23" s="91"/>
      <c r="F23" s="12" t="s">
        <v>116</v>
      </c>
      <c r="G23" s="22">
        <f t="shared" ref="G23:G25" si="10">H23+I23+J23+K23+L23</f>
        <v>6639891.5099999998</v>
      </c>
      <c r="H23" s="22">
        <v>811678.51</v>
      </c>
      <c r="I23" s="22">
        <f>'[1]Иные цели 2025'!$G$17</f>
        <v>1415507</v>
      </c>
      <c r="J23" s="47">
        <f>'[1]Иные цели 2026'!$G$17</f>
        <v>1470902</v>
      </c>
      <c r="K23" s="22">
        <f>J23</f>
        <v>1470902</v>
      </c>
      <c r="L23" s="22">
        <f>K23</f>
        <v>1470902</v>
      </c>
      <c r="M23" s="22"/>
      <c r="N23" s="147"/>
      <c r="O23" s="3"/>
      <c r="R23" s="3"/>
    </row>
    <row r="24" spans="1:18" ht="21.75" customHeight="1">
      <c r="A24" s="93"/>
      <c r="B24" s="96"/>
      <c r="C24" s="91"/>
      <c r="D24" s="99"/>
      <c r="E24" s="91"/>
      <c r="F24" s="12" t="s">
        <v>16</v>
      </c>
      <c r="G24" s="22">
        <f t="shared" si="10"/>
        <v>0</v>
      </c>
      <c r="H24" s="22"/>
      <c r="I24" s="22"/>
      <c r="J24" s="47"/>
      <c r="K24" s="22"/>
      <c r="L24" s="22"/>
      <c r="M24" s="22"/>
      <c r="N24" s="147"/>
      <c r="O24" s="3"/>
    </row>
    <row r="25" spans="1:18" ht="21.75" customHeight="1">
      <c r="A25" s="94"/>
      <c r="B25" s="97"/>
      <c r="C25" s="91"/>
      <c r="D25" s="100"/>
      <c r="E25" s="101"/>
      <c r="F25" s="12" t="s">
        <v>17</v>
      </c>
      <c r="G25" s="22">
        <f t="shared" si="10"/>
        <v>0</v>
      </c>
      <c r="H25" s="22"/>
      <c r="I25" s="22"/>
      <c r="J25" s="47"/>
      <c r="K25" s="22"/>
      <c r="L25" s="22"/>
      <c r="M25" s="22"/>
      <c r="N25" s="148"/>
      <c r="O25" s="3"/>
    </row>
    <row r="26" spans="1:18" ht="21.75" customHeight="1">
      <c r="A26" s="92" t="s">
        <v>123</v>
      </c>
      <c r="B26" s="95" t="s">
        <v>22</v>
      </c>
      <c r="C26" s="90" t="s">
        <v>11</v>
      </c>
      <c r="D26" s="98" t="s">
        <v>12</v>
      </c>
      <c r="E26" s="90" t="s">
        <v>127</v>
      </c>
      <c r="F26" s="12" t="s">
        <v>14</v>
      </c>
      <c r="G26" s="22">
        <f t="shared" ref="G26:M26" si="11">G27+G28+G29</f>
        <v>55954505</v>
      </c>
      <c r="H26" s="22">
        <f t="shared" si="11"/>
        <v>18007378</v>
      </c>
      <c r="I26" s="22">
        <f t="shared" si="11"/>
        <v>18973568</v>
      </c>
      <c r="J26" s="47">
        <f t="shared" si="11"/>
        <v>18973559</v>
      </c>
      <c r="K26" s="22">
        <f t="shared" si="11"/>
        <v>0</v>
      </c>
      <c r="L26" s="22">
        <f>L27+L28+L29</f>
        <v>0</v>
      </c>
      <c r="M26" s="22">
        <f t="shared" si="11"/>
        <v>0</v>
      </c>
      <c r="N26" s="146" t="s">
        <v>138</v>
      </c>
      <c r="O26" s="3"/>
    </row>
    <row r="27" spans="1:18" ht="21.75" customHeight="1">
      <c r="A27" s="93"/>
      <c r="B27" s="96"/>
      <c r="C27" s="91"/>
      <c r="D27" s="99"/>
      <c r="E27" s="91"/>
      <c r="F27" s="12" t="s">
        <v>116</v>
      </c>
      <c r="G27" s="22">
        <f t="shared" ref="G27:G29" si="12">H27+I27+J27+K27+L27</f>
        <v>0</v>
      </c>
      <c r="H27" s="22"/>
      <c r="I27" s="22"/>
      <c r="J27" s="47"/>
      <c r="K27" s="22"/>
      <c r="L27" s="22"/>
      <c r="M27" s="22"/>
      <c r="N27" s="147"/>
      <c r="O27" s="3"/>
    </row>
    <row r="28" spans="1:18" ht="21.75" customHeight="1">
      <c r="A28" s="93"/>
      <c r="B28" s="96"/>
      <c r="C28" s="91"/>
      <c r="D28" s="99"/>
      <c r="E28" s="91"/>
      <c r="F28" s="12" t="s">
        <v>16</v>
      </c>
      <c r="G28" s="22">
        <f t="shared" si="12"/>
        <v>55954505</v>
      </c>
      <c r="H28" s="22">
        <v>18007378</v>
      </c>
      <c r="I28" s="22">
        <v>18973568</v>
      </c>
      <c r="J28" s="47">
        <v>18973559</v>
      </c>
      <c r="K28" s="22"/>
      <c r="L28" s="22"/>
      <c r="M28" s="22"/>
      <c r="N28" s="147"/>
      <c r="O28" s="3"/>
    </row>
    <row r="29" spans="1:18" ht="21.75" customHeight="1">
      <c r="A29" s="94"/>
      <c r="B29" s="97"/>
      <c r="C29" s="91"/>
      <c r="D29" s="100"/>
      <c r="E29" s="101"/>
      <c r="F29" s="12" t="s">
        <v>17</v>
      </c>
      <c r="G29" s="22">
        <f t="shared" si="12"/>
        <v>0</v>
      </c>
      <c r="H29" s="22"/>
      <c r="I29" s="22"/>
      <c r="J29" s="47"/>
      <c r="K29" s="22"/>
      <c r="L29" s="22"/>
      <c r="M29" s="22"/>
      <c r="N29" s="148"/>
      <c r="P29" s="3"/>
    </row>
    <row r="30" spans="1:18" ht="21.75" customHeight="1">
      <c r="A30" s="92" t="s">
        <v>124</v>
      </c>
      <c r="B30" s="95" t="s">
        <v>23</v>
      </c>
      <c r="C30" s="90" t="s">
        <v>11</v>
      </c>
      <c r="D30" s="98" t="s">
        <v>12</v>
      </c>
      <c r="E30" s="90" t="s">
        <v>127</v>
      </c>
      <c r="F30" s="12" t="s">
        <v>14</v>
      </c>
      <c r="G30" s="22">
        <f t="shared" ref="G30:M30" si="13">G31+G32+G33</f>
        <v>24080765.399999999</v>
      </c>
      <c r="H30" s="22">
        <f t="shared" si="13"/>
        <v>7755935.4000000004</v>
      </c>
      <c r="I30" s="22">
        <f t="shared" si="13"/>
        <v>8162580</v>
      </c>
      <c r="J30" s="47">
        <f t="shared" si="13"/>
        <v>8162250</v>
      </c>
      <c r="K30" s="22">
        <f t="shared" si="13"/>
        <v>0</v>
      </c>
      <c r="L30" s="22">
        <f>L31+L32+L33</f>
        <v>0</v>
      </c>
      <c r="M30" s="22">
        <f t="shared" si="13"/>
        <v>0</v>
      </c>
      <c r="N30" s="146" t="s">
        <v>138</v>
      </c>
      <c r="O30" s="3"/>
    </row>
    <row r="31" spans="1:18" ht="21.75" customHeight="1">
      <c r="A31" s="93"/>
      <c r="B31" s="96"/>
      <c r="C31" s="91"/>
      <c r="D31" s="99"/>
      <c r="E31" s="91"/>
      <c r="F31" s="12" t="s">
        <v>116</v>
      </c>
      <c r="G31" s="22">
        <f t="shared" ref="G31:G37" si="14">H31+I31+J31+K31+L31</f>
        <v>0</v>
      </c>
      <c r="H31" s="22"/>
      <c r="I31" s="22"/>
      <c r="J31" s="47"/>
      <c r="K31" s="22"/>
      <c r="L31" s="22"/>
      <c r="M31" s="22"/>
      <c r="N31" s="147"/>
    </row>
    <row r="32" spans="1:18" ht="21.75" customHeight="1">
      <c r="A32" s="93"/>
      <c r="B32" s="96"/>
      <c r="C32" s="91"/>
      <c r="D32" s="99"/>
      <c r="E32" s="91"/>
      <c r="F32" s="12" t="s">
        <v>16</v>
      </c>
      <c r="G32" s="22">
        <f t="shared" si="14"/>
        <v>24080765.399999999</v>
      </c>
      <c r="H32" s="22">
        <v>7755935.4000000004</v>
      </c>
      <c r="I32" s="22">
        <v>8162580</v>
      </c>
      <c r="J32" s="47">
        <v>8162250</v>
      </c>
      <c r="K32" s="22"/>
      <c r="L32" s="22"/>
      <c r="M32" s="22"/>
      <c r="N32" s="147"/>
    </row>
    <row r="33" spans="1:41" ht="21.75" customHeight="1">
      <c r="A33" s="94"/>
      <c r="B33" s="97"/>
      <c r="C33" s="91"/>
      <c r="D33" s="100"/>
      <c r="E33" s="101"/>
      <c r="F33" s="12" t="s">
        <v>17</v>
      </c>
      <c r="G33" s="22">
        <f t="shared" si="14"/>
        <v>0</v>
      </c>
      <c r="H33" s="22"/>
      <c r="I33" s="22"/>
      <c r="J33" s="47"/>
      <c r="K33" s="22"/>
      <c r="L33" s="22"/>
      <c r="M33" s="22"/>
      <c r="N33" s="148"/>
      <c r="P33" s="3"/>
    </row>
    <row r="34" spans="1:41" ht="21.75" customHeight="1">
      <c r="A34" s="117"/>
      <c r="B34" s="120" t="s">
        <v>25</v>
      </c>
      <c r="C34" s="106" t="s">
        <v>11</v>
      </c>
      <c r="D34" s="108" t="s">
        <v>26</v>
      </c>
      <c r="E34" s="106" t="s">
        <v>127</v>
      </c>
      <c r="F34" s="37" t="s">
        <v>14</v>
      </c>
      <c r="G34" s="38">
        <f>G35+G36+G37</f>
        <v>2599295254.6644344</v>
      </c>
      <c r="H34" s="38">
        <f t="shared" ref="H34:M34" si="15">H35+H36+H37</f>
        <v>699217022.41706085</v>
      </c>
      <c r="I34" s="38">
        <f t="shared" si="15"/>
        <v>732394158.72535992</v>
      </c>
      <c r="J34" s="38">
        <f t="shared" si="15"/>
        <v>743550614.44837439</v>
      </c>
      <c r="K34" s="38">
        <f t="shared" si="15"/>
        <v>207953493.58550939</v>
      </c>
      <c r="L34" s="38">
        <f>L35+L36+L37</f>
        <v>216179965.48812976</v>
      </c>
      <c r="M34" s="38">
        <f t="shared" si="15"/>
        <v>0</v>
      </c>
      <c r="N34" s="200"/>
    </row>
    <row r="35" spans="1:41" ht="21.75" customHeight="1">
      <c r="A35" s="118"/>
      <c r="B35" s="121"/>
      <c r="C35" s="107"/>
      <c r="D35" s="109"/>
      <c r="E35" s="107"/>
      <c r="F35" s="37" t="s">
        <v>116</v>
      </c>
      <c r="G35" s="38">
        <f t="shared" si="14"/>
        <v>1000874889.0373735</v>
      </c>
      <c r="H35" s="38">
        <f>H39+H43+H47+H51+H83+H87+H91+H71+H75+H79+H55+H59+H63+H67</f>
        <v>184239189.78999999</v>
      </c>
      <c r="I35" s="38">
        <f t="shared" ref="I35:L35" si="16">I39+I43+I47+I51+I83+I87+I91+I71+I75+I79+I55+I59+I63+I67</f>
        <v>192458815.72535998</v>
      </c>
      <c r="J35" s="38">
        <f t="shared" si="16"/>
        <v>200043424.44837439</v>
      </c>
      <c r="K35" s="38">
        <f t="shared" si="16"/>
        <v>207953493.58550939</v>
      </c>
      <c r="L35" s="38">
        <f t="shared" si="16"/>
        <v>216179965.48812976</v>
      </c>
      <c r="M35" s="38">
        <f>M39+M43+M47+M51+M83+M87+M91+M71+M75+M79+M55+M59+M63+M67</f>
        <v>0</v>
      </c>
      <c r="N35" s="201"/>
      <c r="AO35" s="3">
        <f>SUM('проект 2024-2026'!$G$34:$AN$93)</f>
        <v>20803178805.31546</v>
      </c>
    </row>
    <row r="36" spans="1:41" ht="21.75" customHeight="1">
      <c r="A36" s="118"/>
      <c r="B36" s="121"/>
      <c r="C36" s="107"/>
      <c r="D36" s="109"/>
      <c r="E36" s="107"/>
      <c r="F36" s="37" t="s">
        <v>16</v>
      </c>
      <c r="G36" s="38">
        <f t="shared" si="14"/>
        <v>1508717945.6270609</v>
      </c>
      <c r="H36" s="38">
        <f t="shared" ref="H36:L37" si="17">H40+H44+H48+H52+H84+H88+H92+H72+H76+H80+H56+H60+H64+H68</f>
        <v>485203217.62706089</v>
      </c>
      <c r="I36" s="38">
        <f t="shared" si="17"/>
        <v>509908313</v>
      </c>
      <c r="J36" s="38">
        <f t="shared" si="17"/>
        <v>513606415</v>
      </c>
      <c r="K36" s="38">
        <f t="shared" si="17"/>
        <v>0</v>
      </c>
      <c r="L36" s="38">
        <f t="shared" si="17"/>
        <v>0</v>
      </c>
      <c r="M36" s="38">
        <f>M40+M44+M48+M52+M84+M88+M92+M72+M76+M80+M56+M60+M64+M68</f>
        <v>0</v>
      </c>
      <c r="N36" s="201"/>
      <c r="AO36" s="3">
        <f>SUM('проект 2024-2026'!$G$34:$AN$93)</f>
        <v>20803178805.31546</v>
      </c>
    </row>
    <row r="37" spans="1:41" ht="21.75" customHeight="1">
      <c r="A37" s="119"/>
      <c r="B37" s="122"/>
      <c r="C37" s="123"/>
      <c r="D37" s="110"/>
      <c r="E37" s="123"/>
      <c r="F37" s="37" t="s">
        <v>17</v>
      </c>
      <c r="G37" s="38">
        <f t="shared" si="14"/>
        <v>89702420</v>
      </c>
      <c r="H37" s="38">
        <f t="shared" si="17"/>
        <v>29774615</v>
      </c>
      <c r="I37" s="38">
        <f t="shared" si="17"/>
        <v>30027030</v>
      </c>
      <c r="J37" s="38">
        <f t="shared" si="17"/>
        <v>29900775</v>
      </c>
      <c r="K37" s="38">
        <f t="shared" si="17"/>
        <v>0</v>
      </c>
      <c r="L37" s="38">
        <f t="shared" si="17"/>
        <v>0</v>
      </c>
      <c r="M37" s="38">
        <f>M41+M45+M49+M53+M85+M89+M93+M73+M77+M81+M57+M61+M65+M69</f>
        <v>0</v>
      </c>
      <c r="N37" s="202"/>
      <c r="AO37" s="3">
        <f>SUM('проект 2024-2026'!$G$34:$AN$93)</f>
        <v>20803178805.31546</v>
      </c>
    </row>
    <row r="38" spans="1:41" ht="21.75" hidden="1" customHeight="1" outlineLevel="1">
      <c r="A38" s="92" t="s">
        <v>27</v>
      </c>
      <c r="B38" s="114" t="s">
        <v>28</v>
      </c>
      <c r="C38" s="90" t="s">
        <v>11</v>
      </c>
      <c r="D38" s="98" t="s">
        <v>26</v>
      </c>
      <c r="E38" s="90" t="s">
        <v>127</v>
      </c>
      <c r="F38" s="12" t="s">
        <v>14</v>
      </c>
      <c r="G38" s="22">
        <f t="shared" ref="G38:M38" si="18">G39+G40+G41</f>
        <v>0</v>
      </c>
      <c r="H38" s="22">
        <f t="shared" si="18"/>
        <v>0</v>
      </c>
      <c r="I38" s="22">
        <f t="shared" si="18"/>
        <v>0</v>
      </c>
      <c r="J38" s="47">
        <f t="shared" si="18"/>
        <v>0</v>
      </c>
      <c r="K38" s="22">
        <f t="shared" si="18"/>
        <v>0</v>
      </c>
      <c r="L38" s="22">
        <f>L39+L40+L41</f>
        <v>0</v>
      </c>
      <c r="M38" s="22">
        <f t="shared" si="18"/>
        <v>0</v>
      </c>
      <c r="N38" s="60"/>
      <c r="AO38" s="3">
        <f>SUM('проект 2024-2026'!$G$34:$AN$93)</f>
        <v>20803178805.31546</v>
      </c>
    </row>
    <row r="39" spans="1:41" ht="21.75" hidden="1" customHeight="1" outlineLevel="1">
      <c r="A39" s="93"/>
      <c r="B39" s="115"/>
      <c r="C39" s="91"/>
      <c r="D39" s="99"/>
      <c r="E39" s="91"/>
      <c r="F39" s="12" t="s">
        <v>116</v>
      </c>
      <c r="G39" s="22">
        <f>H39+I39+J39+K39+M39</f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60"/>
      <c r="AO39" s="3">
        <f>SUM(AO35:AO38)</f>
        <v>83212715221.261841</v>
      </c>
    </row>
    <row r="40" spans="1:41" ht="21.75" hidden="1" customHeight="1" outlineLevel="1">
      <c r="A40" s="93"/>
      <c r="B40" s="115"/>
      <c r="C40" s="91"/>
      <c r="D40" s="99"/>
      <c r="E40" s="91"/>
      <c r="F40" s="12" t="s">
        <v>16</v>
      </c>
      <c r="G40" s="22">
        <f>H40+I40+J40+K40+M40</f>
        <v>0</v>
      </c>
      <c r="H40" s="22"/>
      <c r="I40" s="22"/>
      <c r="J40" s="47"/>
      <c r="K40" s="22"/>
      <c r="L40" s="22"/>
      <c r="M40" s="22"/>
      <c r="N40" s="60"/>
    </row>
    <row r="41" spans="1:41" ht="21.75" hidden="1" customHeight="1" outlineLevel="1">
      <c r="A41" s="94"/>
      <c r="B41" s="116"/>
      <c r="C41" s="91"/>
      <c r="D41" s="100"/>
      <c r="E41" s="10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60"/>
      <c r="O41" s="3"/>
    </row>
    <row r="42" spans="1:41" ht="21.75" hidden="1" customHeight="1" outlineLevel="1">
      <c r="A42" s="92" t="s">
        <v>29</v>
      </c>
      <c r="B42" s="114" t="s">
        <v>30</v>
      </c>
      <c r="C42" s="90" t="s">
        <v>11</v>
      </c>
      <c r="D42" s="98" t="s">
        <v>26</v>
      </c>
      <c r="E42" s="90" t="s">
        <v>127</v>
      </c>
      <c r="F42" s="12" t="s">
        <v>14</v>
      </c>
      <c r="G42" s="22">
        <f t="shared" ref="G42:M42" si="19">G43+G44+G45</f>
        <v>0</v>
      </c>
      <c r="H42" s="22">
        <f t="shared" si="19"/>
        <v>0</v>
      </c>
      <c r="I42" s="22">
        <f t="shared" si="19"/>
        <v>0</v>
      </c>
      <c r="J42" s="47">
        <f t="shared" si="19"/>
        <v>0</v>
      </c>
      <c r="K42" s="22">
        <f t="shared" si="19"/>
        <v>0</v>
      </c>
      <c r="L42" s="22">
        <f>L43+L44+L45</f>
        <v>0</v>
      </c>
      <c r="M42" s="22">
        <f t="shared" si="19"/>
        <v>0</v>
      </c>
      <c r="N42" s="60"/>
      <c r="P42" s="3"/>
    </row>
    <row r="43" spans="1:41" ht="21.75" hidden="1" customHeight="1" outlineLevel="1">
      <c r="A43" s="93"/>
      <c r="B43" s="115"/>
      <c r="C43" s="91"/>
      <c r="D43" s="99"/>
      <c r="E43" s="91"/>
      <c r="F43" s="12" t="s">
        <v>116</v>
      </c>
      <c r="G43" s="22">
        <f>H43+I43+J43+K43+M43</f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60"/>
    </row>
    <row r="44" spans="1:41" ht="21.75" hidden="1" customHeight="1" outlineLevel="1">
      <c r="A44" s="93"/>
      <c r="B44" s="115"/>
      <c r="C44" s="91"/>
      <c r="D44" s="99"/>
      <c r="E44" s="91"/>
      <c r="F44" s="12" t="s">
        <v>16</v>
      </c>
      <c r="G44" s="22">
        <f>H44+I44+J44+K44+M44</f>
        <v>0</v>
      </c>
      <c r="H44" s="22"/>
      <c r="I44" s="22"/>
      <c r="J44" s="47"/>
      <c r="K44" s="22"/>
      <c r="L44" s="22"/>
      <c r="M44" s="22"/>
      <c r="N44" s="60"/>
      <c r="O44" s="6">
        <f>'[2]9 мес 2021'!$H$25-I44</f>
        <v>8816768</v>
      </c>
    </row>
    <row r="45" spans="1:41" ht="21.75" hidden="1" customHeight="1" outlineLevel="1">
      <c r="A45" s="94"/>
      <c r="B45" s="116"/>
      <c r="C45" s="91"/>
      <c r="D45" s="100"/>
      <c r="E45" s="10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60"/>
      <c r="O45" s="7"/>
    </row>
    <row r="46" spans="1:41" ht="21.75" hidden="1" customHeight="1" outlineLevel="1">
      <c r="A46" s="92" t="s">
        <v>31</v>
      </c>
      <c r="B46" s="114" t="s">
        <v>32</v>
      </c>
      <c r="C46" s="90" t="s">
        <v>11</v>
      </c>
      <c r="D46" s="98" t="s">
        <v>26</v>
      </c>
      <c r="E46" s="90" t="s">
        <v>127</v>
      </c>
      <c r="F46" s="12" t="s">
        <v>14</v>
      </c>
      <c r="G46" s="22">
        <f t="shared" ref="G46:M46" si="20">G47+G48+G49</f>
        <v>0</v>
      </c>
      <c r="H46" s="22">
        <f t="shared" si="20"/>
        <v>0</v>
      </c>
      <c r="I46" s="22">
        <f t="shared" si="20"/>
        <v>0</v>
      </c>
      <c r="J46" s="47">
        <f t="shared" si="20"/>
        <v>0</v>
      </c>
      <c r="K46" s="22">
        <f t="shared" si="20"/>
        <v>0</v>
      </c>
      <c r="L46" s="22">
        <f>L47+L48+L49</f>
        <v>0</v>
      </c>
      <c r="M46" s="22">
        <f t="shared" si="20"/>
        <v>0</v>
      </c>
      <c r="N46" s="60"/>
      <c r="O46" s="7"/>
    </row>
    <row r="47" spans="1:41" ht="21.75" hidden="1" customHeight="1" outlineLevel="1">
      <c r="A47" s="93"/>
      <c r="B47" s="115"/>
      <c r="C47" s="91"/>
      <c r="D47" s="99"/>
      <c r="E47" s="91"/>
      <c r="F47" s="12" t="s">
        <v>116</v>
      </c>
      <c r="G47" s="22">
        <f>H47+I47+J47+K47+M47</f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60"/>
      <c r="O47" s="7"/>
    </row>
    <row r="48" spans="1:41" ht="21.75" hidden="1" customHeight="1" outlineLevel="1">
      <c r="A48" s="93"/>
      <c r="B48" s="115"/>
      <c r="C48" s="91"/>
      <c r="D48" s="99"/>
      <c r="E48" s="91"/>
      <c r="F48" s="12" t="s">
        <v>16</v>
      </c>
      <c r="G48" s="22">
        <f>H48+I48+J48+K48+M48</f>
        <v>0</v>
      </c>
      <c r="H48" s="22"/>
      <c r="I48" s="22"/>
      <c r="J48" s="47"/>
      <c r="K48" s="22"/>
      <c r="L48" s="22"/>
      <c r="M48" s="22"/>
      <c r="N48" s="60"/>
      <c r="O48" s="6"/>
    </row>
    <row r="49" spans="1:16" ht="21.75" hidden="1" customHeight="1" outlineLevel="1">
      <c r="A49" s="94"/>
      <c r="B49" s="116"/>
      <c r="C49" s="91"/>
      <c r="D49" s="100"/>
      <c r="E49" s="10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60"/>
    </row>
    <row r="50" spans="1:16" ht="75.75" customHeight="1" collapsed="1">
      <c r="A50" s="92" t="s">
        <v>18</v>
      </c>
      <c r="B50" s="95" t="s">
        <v>33</v>
      </c>
      <c r="C50" s="90" t="s">
        <v>11</v>
      </c>
      <c r="D50" s="98" t="s">
        <v>26</v>
      </c>
      <c r="E50" s="90" t="s">
        <v>127</v>
      </c>
      <c r="F50" s="12" t="s">
        <v>14</v>
      </c>
      <c r="G50" s="22">
        <f t="shared" ref="G50:M50" si="21">G51+G52+G53</f>
        <v>2387251854.5439682</v>
      </c>
      <c r="H50" s="22">
        <f t="shared" si="21"/>
        <v>633022119.87</v>
      </c>
      <c r="I50" s="22">
        <f t="shared" si="21"/>
        <v>663180425.13999999</v>
      </c>
      <c r="J50" s="47">
        <f t="shared" si="21"/>
        <v>674431226.23000002</v>
      </c>
      <c r="K50" s="22">
        <f t="shared" si="21"/>
        <v>204224550.6392</v>
      </c>
      <c r="L50" s="22">
        <f>L51+L52+L53</f>
        <v>212393532.66476801</v>
      </c>
      <c r="M50" s="22">
        <f t="shared" si="21"/>
        <v>0</v>
      </c>
      <c r="N50" s="187" t="s">
        <v>142</v>
      </c>
      <c r="O50" s="3"/>
    </row>
    <row r="51" spans="1:16" ht="75.75" customHeight="1">
      <c r="A51" s="93"/>
      <c r="B51" s="96"/>
      <c r="C51" s="91"/>
      <c r="D51" s="99"/>
      <c r="E51" s="91"/>
      <c r="F51" s="12" t="s">
        <v>116</v>
      </c>
      <c r="G51" s="22">
        <f t="shared" ref="G51:G53" si="22">H51+I51+J51+K51+L51</f>
        <v>983359802.54396796</v>
      </c>
      <c r="H51" s="22">
        <v>181554881.87</v>
      </c>
      <c r="I51" s="22">
        <v>188817077.13999999</v>
      </c>
      <c r="J51" s="47">
        <v>196369760.22999999</v>
      </c>
      <c r="K51" s="22">
        <f>J51*1.04</f>
        <v>204224550.6392</v>
      </c>
      <c r="L51" s="22">
        <f>K51*1.04</f>
        <v>212393532.66476801</v>
      </c>
      <c r="M51" s="22"/>
      <c r="N51" s="188"/>
    </row>
    <row r="52" spans="1:16" ht="75.75" customHeight="1">
      <c r="A52" s="93"/>
      <c r="B52" s="96"/>
      <c r="C52" s="91"/>
      <c r="D52" s="99"/>
      <c r="E52" s="91"/>
      <c r="F52" s="12" t="s">
        <v>16</v>
      </c>
      <c r="G52" s="22">
        <f t="shared" si="22"/>
        <v>1403892052</v>
      </c>
      <c r="H52" s="22">
        <v>451467238</v>
      </c>
      <c r="I52" s="22">
        <v>474363348</v>
      </c>
      <c r="J52" s="47">
        <v>478061466</v>
      </c>
      <c r="K52" s="22"/>
      <c r="L52" s="22"/>
      <c r="M52" s="22"/>
      <c r="N52" s="188"/>
      <c r="O52" s="3"/>
    </row>
    <row r="53" spans="1:16" ht="75.75" customHeight="1">
      <c r="A53" s="94"/>
      <c r="B53" s="97"/>
      <c r="C53" s="91"/>
      <c r="D53" s="100"/>
      <c r="E53" s="101"/>
      <c r="F53" s="12" t="s">
        <v>17</v>
      </c>
      <c r="G53" s="22">
        <f t="shared" si="22"/>
        <v>0</v>
      </c>
      <c r="H53" s="22"/>
      <c r="I53" s="22"/>
      <c r="J53" s="47"/>
      <c r="K53" s="22"/>
      <c r="L53" s="22"/>
      <c r="M53" s="22"/>
      <c r="N53" s="189"/>
      <c r="O53" s="7"/>
      <c r="P53" s="8"/>
    </row>
    <row r="54" spans="1:16" ht="21.75" customHeight="1" collapsed="1">
      <c r="A54" s="92" t="s">
        <v>24</v>
      </c>
      <c r="B54" s="95" t="s">
        <v>37</v>
      </c>
      <c r="C54" s="90" t="s">
        <v>11</v>
      </c>
      <c r="D54" s="98" t="s">
        <v>26</v>
      </c>
      <c r="E54" s="90" t="s">
        <v>127</v>
      </c>
      <c r="F54" s="12" t="s">
        <v>14</v>
      </c>
      <c r="G54" s="22">
        <f t="shared" ref="G54:M54" si="23">G55+G56+G57</f>
        <v>89702420</v>
      </c>
      <c r="H54" s="22">
        <f t="shared" si="23"/>
        <v>29774615</v>
      </c>
      <c r="I54" s="22">
        <f t="shared" si="23"/>
        <v>30027030</v>
      </c>
      <c r="J54" s="47">
        <f t="shared" si="23"/>
        <v>29900775</v>
      </c>
      <c r="K54" s="22">
        <f t="shared" si="23"/>
        <v>0</v>
      </c>
      <c r="L54" s="22">
        <f t="shared" si="23"/>
        <v>0</v>
      </c>
      <c r="M54" s="22">
        <f t="shared" si="23"/>
        <v>0</v>
      </c>
      <c r="N54" s="178" t="s">
        <v>140</v>
      </c>
    </row>
    <row r="55" spans="1:16" ht="21.75" customHeight="1">
      <c r="A55" s="93"/>
      <c r="B55" s="96"/>
      <c r="C55" s="91"/>
      <c r="D55" s="99"/>
      <c r="E55" s="91"/>
      <c r="F55" s="12" t="s">
        <v>116</v>
      </c>
      <c r="G55" s="22">
        <f t="shared" ref="G55:G57" si="24">H55+I55+J55+K55+L55</f>
        <v>0</v>
      </c>
      <c r="H55" s="22"/>
      <c r="I55" s="22"/>
      <c r="J55" s="47"/>
      <c r="K55" s="22"/>
      <c r="L55" s="22"/>
      <c r="M55" s="22"/>
      <c r="N55" s="178"/>
    </row>
    <row r="56" spans="1:16" ht="21.75" customHeight="1">
      <c r="A56" s="93"/>
      <c r="B56" s="96"/>
      <c r="C56" s="91"/>
      <c r="D56" s="99"/>
      <c r="E56" s="91"/>
      <c r="F56" s="12" t="s">
        <v>16</v>
      </c>
      <c r="G56" s="22">
        <f t="shared" si="24"/>
        <v>0</v>
      </c>
      <c r="H56" s="22"/>
      <c r="I56" s="22"/>
      <c r="J56" s="47"/>
      <c r="K56" s="22"/>
      <c r="L56" s="22"/>
      <c r="M56" s="22"/>
      <c r="N56" s="178"/>
    </row>
    <row r="57" spans="1:16" ht="21.75" customHeight="1">
      <c r="A57" s="94"/>
      <c r="B57" s="97"/>
      <c r="C57" s="91"/>
      <c r="D57" s="100"/>
      <c r="E57" s="101"/>
      <c r="F57" s="12" t="s">
        <v>17</v>
      </c>
      <c r="G57" s="22">
        <f t="shared" si="24"/>
        <v>89702420</v>
      </c>
      <c r="H57" s="22">
        <v>29774615</v>
      </c>
      <c r="I57" s="22">
        <v>30027030</v>
      </c>
      <c r="J57" s="47">
        <v>29900775</v>
      </c>
      <c r="K57" s="22"/>
      <c r="L57" s="22"/>
      <c r="M57" s="22"/>
      <c r="N57" s="178"/>
    </row>
    <row r="58" spans="1:16" ht="21.75" customHeight="1">
      <c r="A58" s="124" t="s">
        <v>40</v>
      </c>
      <c r="B58" s="114" t="s">
        <v>134</v>
      </c>
      <c r="C58" s="90" t="s">
        <v>11</v>
      </c>
      <c r="D58" s="127" t="s">
        <v>34</v>
      </c>
      <c r="E58" s="90" t="s">
        <v>127</v>
      </c>
      <c r="F58" s="12" t="s">
        <v>14</v>
      </c>
      <c r="G58" s="22">
        <f t="shared" ref="G58:M58" si="25">G59+G60+G61</f>
        <v>0</v>
      </c>
      <c r="H58" s="22">
        <f t="shared" si="25"/>
        <v>0</v>
      </c>
      <c r="I58" s="22">
        <f t="shared" si="25"/>
        <v>0</v>
      </c>
      <c r="J58" s="47">
        <f t="shared" si="25"/>
        <v>0</v>
      </c>
      <c r="K58" s="22">
        <f t="shared" si="25"/>
        <v>0</v>
      </c>
      <c r="L58" s="22">
        <f t="shared" si="25"/>
        <v>0</v>
      </c>
      <c r="M58" s="22">
        <f t="shared" si="25"/>
        <v>0</v>
      </c>
      <c r="N58" s="179" t="s">
        <v>143</v>
      </c>
    </row>
    <row r="59" spans="1:16" ht="21.75" customHeight="1">
      <c r="A59" s="125"/>
      <c r="B59" s="115"/>
      <c r="C59" s="91"/>
      <c r="D59" s="128"/>
      <c r="E59" s="91"/>
      <c r="F59" s="12" t="s">
        <v>116</v>
      </c>
      <c r="G59" s="22">
        <f t="shared" ref="G59:G61" si="26">H59+I59+J59+K59+L59</f>
        <v>0</v>
      </c>
      <c r="H59" s="22"/>
      <c r="I59" s="22"/>
      <c r="J59" s="47"/>
      <c r="K59" s="22"/>
      <c r="L59" s="22"/>
      <c r="M59" s="22"/>
      <c r="N59" s="180"/>
    </row>
    <row r="60" spans="1:16" ht="21.75" customHeight="1">
      <c r="A60" s="125"/>
      <c r="B60" s="115"/>
      <c r="C60" s="91"/>
      <c r="D60" s="128"/>
      <c r="E60" s="91"/>
      <c r="F60" s="12" t="s">
        <v>16</v>
      </c>
      <c r="G60" s="22">
        <f t="shared" si="26"/>
        <v>0</v>
      </c>
      <c r="H60" s="22"/>
      <c r="I60" s="22"/>
      <c r="J60" s="47"/>
      <c r="K60" s="22"/>
      <c r="L60" s="22"/>
      <c r="M60" s="22"/>
      <c r="N60" s="180"/>
    </row>
    <row r="61" spans="1:16" ht="21" customHeight="1">
      <c r="A61" s="126"/>
      <c r="B61" s="116"/>
      <c r="C61" s="91"/>
      <c r="D61" s="129"/>
      <c r="E61" s="101"/>
      <c r="F61" s="12" t="s">
        <v>17</v>
      </c>
      <c r="G61" s="22">
        <f t="shared" si="26"/>
        <v>0</v>
      </c>
      <c r="H61" s="22"/>
      <c r="I61" s="22"/>
      <c r="J61" s="47"/>
      <c r="K61" s="22"/>
      <c r="L61" s="22"/>
      <c r="M61" s="22"/>
      <c r="N61" s="181"/>
    </row>
    <row r="62" spans="1:16" ht="21.75" customHeight="1">
      <c r="A62" s="124" t="s">
        <v>44</v>
      </c>
      <c r="B62" s="95" t="s">
        <v>130</v>
      </c>
      <c r="C62" s="90" t="s">
        <v>11</v>
      </c>
      <c r="D62" s="127" t="s">
        <v>126</v>
      </c>
      <c r="E62" s="90" t="s">
        <v>127</v>
      </c>
      <c r="F62" s="12" t="s">
        <v>14</v>
      </c>
      <c r="G62" s="22">
        <f t="shared" ref="G62:M62" si="27">G63+G64+G65</f>
        <v>0</v>
      </c>
      <c r="H62" s="22">
        <f t="shared" si="27"/>
        <v>0</v>
      </c>
      <c r="I62" s="22">
        <f t="shared" si="27"/>
        <v>0</v>
      </c>
      <c r="J62" s="47">
        <f t="shared" si="27"/>
        <v>0</v>
      </c>
      <c r="K62" s="22">
        <f t="shared" si="27"/>
        <v>0</v>
      </c>
      <c r="L62" s="22">
        <f t="shared" si="27"/>
        <v>0</v>
      </c>
      <c r="M62" s="22">
        <f t="shared" si="27"/>
        <v>0</v>
      </c>
      <c r="N62" s="182" t="s">
        <v>141</v>
      </c>
    </row>
    <row r="63" spans="1:16" ht="21.75" customHeight="1">
      <c r="A63" s="125"/>
      <c r="B63" s="96"/>
      <c r="C63" s="91"/>
      <c r="D63" s="128"/>
      <c r="E63" s="91"/>
      <c r="F63" s="12" t="s">
        <v>116</v>
      </c>
      <c r="G63" s="22">
        <f t="shared" ref="G63:G65" si="28">H63+I63+J63+K63+L63</f>
        <v>0</v>
      </c>
      <c r="H63" s="22">
        <v>0</v>
      </c>
      <c r="I63" s="22">
        <v>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183"/>
    </row>
    <row r="64" spans="1:16" ht="21.75" customHeight="1">
      <c r="A64" s="125"/>
      <c r="B64" s="96"/>
      <c r="C64" s="91"/>
      <c r="D64" s="128"/>
      <c r="E64" s="91"/>
      <c r="F64" s="12" t="s">
        <v>16</v>
      </c>
      <c r="G64" s="22">
        <f t="shared" si="28"/>
        <v>0</v>
      </c>
      <c r="H64" s="22"/>
      <c r="I64" s="22"/>
      <c r="J64" s="47"/>
      <c r="K64" s="22"/>
      <c r="L64" s="22"/>
      <c r="M64" s="22"/>
      <c r="N64" s="183"/>
    </row>
    <row r="65" spans="1:14" ht="21.75" customHeight="1">
      <c r="A65" s="126"/>
      <c r="B65" s="97"/>
      <c r="C65" s="91"/>
      <c r="D65" s="129"/>
      <c r="E65" s="101"/>
      <c r="F65" s="12" t="s">
        <v>17</v>
      </c>
      <c r="G65" s="22">
        <f t="shared" si="28"/>
        <v>0</v>
      </c>
      <c r="H65" s="22"/>
      <c r="I65" s="22"/>
      <c r="J65" s="47"/>
      <c r="K65" s="22"/>
      <c r="L65" s="22"/>
      <c r="M65" s="22"/>
      <c r="N65" s="184"/>
    </row>
    <row r="66" spans="1:14" ht="21.75" customHeight="1">
      <c r="A66" s="130" t="s">
        <v>48</v>
      </c>
      <c r="B66" s="133" t="s">
        <v>131</v>
      </c>
      <c r="C66" s="136" t="s">
        <v>11</v>
      </c>
      <c r="D66" s="138" t="s">
        <v>39</v>
      </c>
      <c r="E66" s="136" t="s">
        <v>127</v>
      </c>
      <c r="F66" s="48" t="s">
        <v>14</v>
      </c>
      <c r="G66" s="47">
        <f t="shared" ref="G66:M66" si="29">G67+G68+G69</f>
        <v>0</v>
      </c>
      <c r="H66" s="47">
        <f t="shared" si="29"/>
        <v>0</v>
      </c>
      <c r="I66" s="47">
        <f t="shared" si="29"/>
        <v>0</v>
      </c>
      <c r="J66" s="47">
        <f t="shared" si="29"/>
        <v>0</v>
      </c>
      <c r="K66" s="47">
        <f t="shared" si="29"/>
        <v>0</v>
      </c>
      <c r="L66" s="47">
        <f t="shared" si="29"/>
        <v>0</v>
      </c>
      <c r="M66" s="47">
        <f t="shared" si="29"/>
        <v>0</v>
      </c>
      <c r="N66" s="182" t="s">
        <v>168</v>
      </c>
    </row>
    <row r="67" spans="1:14" ht="21.75" customHeight="1">
      <c r="A67" s="131"/>
      <c r="B67" s="134"/>
      <c r="C67" s="137"/>
      <c r="D67" s="139"/>
      <c r="E67" s="137"/>
      <c r="F67" s="48" t="s">
        <v>116</v>
      </c>
      <c r="G67" s="47">
        <f t="shared" ref="G67:G69" si="30">H67+I67+J67+K67+L67</f>
        <v>0</v>
      </c>
      <c r="H67" s="47"/>
      <c r="I67" s="47"/>
      <c r="J67" s="47"/>
      <c r="K67" s="47"/>
      <c r="L67" s="47"/>
      <c r="M67" s="47"/>
      <c r="N67" s="183"/>
    </row>
    <row r="68" spans="1:14" ht="21.75" customHeight="1">
      <c r="A68" s="131"/>
      <c r="B68" s="134"/>
      <c r="C68" s="137"/>
      <c r="D68" s="139"/>
      <c r="E68" s="137"/>
      <c r="F68" s="48" t="s">
        <v>16</v>
      </c>
      <c r="G68" s="47">
        <f t="shared" si="30"/>
        <v>0</v>
      </c>
      <c r="H68" s="47"/>
      <c r="I68" s="47"/>
      <c r="J68" s="47"/>
      <c r="K68" s="47"/>
      <c r="L68" s="47"/>
      <c r="M68" s="47"/>
      <c r="N68" s="183"/>
    </row>
    <row r="69" spans="1:14" ht="21.75" customHeight="1">
      <c r="A69" s="132"/>
      <c r="B69" s="135"/>
      <c r="C69" s="137"/>
      <c r="D69" s="140"/>
      <c r="E69" s="141"/>
      <c r="F69" s="48" t="s">
        <v>17</v>
      </c>
      <c r="G69" s="47">
        <f t="shared" si="30"/>
        <v>0</v>
      </c>
      <c r="H69" s="47"/>
      <c r="I69" s="47"/>
      <c r="J69" s="47"/>
      <c r="K69" s="47"/>
      <c r="L69" s="47"/>
      <c r="M69" s="47"/>
      <c r="N69" s="184"/>
    </row>
    <row r="70" spans="1:14" ht="23.25" customHeight="1" collapsed="1">
      <c r="A70" s="124" t="s">
        <v>80</v>
      </c>
      <c r="B70" s="114" t="s">
        <v>41</v>
      </c>
      <c r="C70" s="90" t="s">
        <v>11</v>
      </c>
      <c r="D70" s="98" t="s">
        <v>39</v>
      </c>
      <c r="E70" s="90" t="s">
        <v>127</v>
      </c>
      <c r="F70" s="12" t="s">
        <v>14</v>
      </c>
      <c r="G70" s="22">
        <f t="shared" ref="G70:M70" si="31">G71+G72+G73</f>
        <v>600000</v>
      </c>
      <c r="H70" s="22">
        <f t="shared" si="31"/>
        <v>120000</v>
      </c>
      <c r="I70" s="22">
        <f t="shared" si="31"/>
        <v>120000</v>
      </c>
      <c r="J70" s="22">
        <f t="shared" si="31"/>
        <v>120000</v>
      </c>
      <c r="K70" s="22">
        <f t="shared" si="31"/>
        <v>120000</v>
      </c>
      <c r="L70" s="22">
        <f t="shared" si="31"/>
        <v>120000</v>
      </c>
      <c r="M70" s="22">
        <f t="shared" si="31"/>
        <v>0</v>
      </c>
      <c r="N70" s="194" t="s">
        <v>172</v>
      </c>
    </row>
    <row r="71" spans="1:14" ht="23.25" customHeight="1">
      <c r="A71" s="125"/>
      <c r="B71" s="115"/>
      <c r="C71" s="91"/>
      <c r="D71" s="99"/>
      <c r="E71" s="91"/>
      <c r="F71" s="12" t="s">
        <v>116</v>
      </c>
      <c r="G71" s="22">
        <f t="shared" ref="G71:G73" si="32">H71+I71+J71+K71+L71</f>
        <v>600000</v>
      </c>
      <c r="H71" s="22">
        <v>120000</v>
      </c>
      <c r="I71" s="22">
        <f>H71</f>
        <v>120000</v>
      </c>
      <c r="J71" s="22">
        <f>I71</f>
        <v>120000</v>
      </c>
      <c r="K71" s="22">
        <f>J71</f>
        <v>120000</v>
      </c>
      <c r="L71" s="22">
        <f>K71</f>
        <v>120000</v>
      </c>
      <c r="M71" s="22"/>
      <c r="N71" s="195"/>
    </row>
    <row r="72" spans="1:14" ht="23.25" customHeight="1">
      <c r="A72" s="125"/>
      <c r="B72" s="115"/>
      <c r="C72" s="91"/>
      <c r="D72" s="99"/>
      <c r="E72" s="91"/>
      <c r="F72" s="12" t="s">
        <v>16</v>
      </c>
      <c r="G72" s="22">
        <f t="shared" si="32"/>
        <v>0</v>
      </c>
      <c r="H72" s="22"/>
      <c r="I72" s="22"/>
      <c r="J72" s="22"/>
      <c r="K72" s="22"/>
      <c r="L72" s="22"/>
      <c r="M72" s="22"/>
      <c r="N72" s="195"/>
    </row>
    <row r="73" spans="1:14" ht="23.25" customHeight="1">
      <c r="A73" s="126"/>
      <c r="B73" s="116"/>
      <c r="C73" s="91"/>
      <c r="D73" s="100"/>
      <c r="E73" s="101"/>
      <c r="F73" s="12" t="s">
        <v>17</v>
      </c>
      <c r="G73" s="22">
        <f t="shared" si="32"/>
        <v>0</v>
      </c>
      <c r="H73" s="22"/>
      <c r="I73" s="22"/>
      <c r="J73" s="22"/>
      <c r="K73" s="22"/>
      <c r="L73" s="22"/>
      <c r="M73" s="22"/>
      <c r="N73" s="196"/>
    </row>
    <row r="74" spans="1:14" ht="21.75" customHeight="1">
      <c r="A74" s="92" t="s">
        <v>87</v>
      </c>
      <c r="B74" s="114" t="s">
        <v>129</v>
      </c>
      <c r="C74" s="90" t="s">
        <v>11</v>
      </c>
      <c r="D74" s="127" t="s">
        <v>34</v>
      </c>
      <c r="E74" s="90" t="s">
        <v>127</v>
      </c>
      <c r="F74" s="12" t="s">
        <v>14</v>
      </c>
      <c r="G74" s="22">
        <f t="shared" ref="G74:M74" si="33">G75+G76+G77</f>
        <v>6950028.0034055272</v>
      </c>
      <c r="H74" s="22">
        <f t="shared" si="33"/>
        <v>1307260.5</v>
      </c>
      <c r="I74" s="22">
        <f t="shared" si="33"/>
        <v>1328815.5753600001</v>
      </c>
      <c r="J74" s="47">
        <f t="shared" si="33"/>
        <v>1381968.1983744001</v>
      </c>
      <c r="K74" s="22">
        <f t="shared" si="33"/>
        <v>1437246.9263093763</v>
      </c>
      <c r="L74" s="22">
        <f t="shared" si="33"/>
        <v>1494736.8033617514</v>
      </c>
      <c r="M74" s="22">
        <f t="shared" si="33"/>
        <v>0</v>
      </c>
      <c r="N74" s="197" t="s">
        <v>173</v>
      </c>
    </row>
    <row r="75" spans="1:14" ht="21.75" customHeight="1">
      <c r="A75" s="93"/>
      <c r="B75" s="115"/>
      <c r="C75" s="91"/>
      <c r="D75" s="128"/>
      <c r="E75" s="91"/>
      <c r="F75" s="12" t="s">
        <v>116</v>
      </c>
      <c r="G75" s="22">
        <f t="shared" ref="G75:G77" si="34">H75+I75+J75+K75+L75</f>
        <v>6950028.0034055272</v>
      </c>
      <c r="H75" s="22">
        <v>1307260.5</v>
      </c>
      <c r="I75" s="22">
        <f>'[1]Иные цели 2025'!$Z$17</f>
        <v>1328815.5753600001</v>
      </c>
      <c r="J75" s="47">
        <f>'[1]Иные цели 2026'!$Z$17</f>
        <v>1381968.1983744001</v>
      </c>
      <c r="K75" s="22">
        <f>J75*1.04</f>
        <v>1437246.9263093763</v>
      </c>
      <c r="L75" s="22">
        <f>K75*1.04</f>
        <v>1494736.8033617514</v>
      </c>
      <c r="M75" s="22"/>
      <c r="N75" s="198"/>
    </row>
    <row r="76" spans="1:14" ht="21.75" customHeight="1">
      <c r="A76" s="93"/>
      <c r="B76" s="115"/>
      <c r="C76" s="91"/>
      <c r="D76" s="128"/>
      <c r="E76" s="91"/>
      <c r="F76" s="12" t="s">
        <v>16</v>
      </c>
      <c r="G76" s="22">
        <f t="shared" si="34"/>
        <v>0</v>
      </c>
      <c r="H76" s="22"/>
      <c r="I76" s="22"/>
      <c r="J76" s="47"/>
      <c r="K76" s="22"/>
      <c r="L76" s="22"/>
      <c r="M76" s="22"/>
      <c r="N76" s="198"/>
    </row>
    <row r="77" spans="1:14" ht="21.75" customHeight="1">
      <c r="A77" s="94"/>
      <c r="B77" s="116"/>
      <c r="C77" s="91"/>
      <c r="D77" s="129"/>
      <c r="E77" s="101"/>
      <c r="F77" s="12" t="s">
        <v>17</v>
      </c>
      <c r="G77" s="22">
        <f t="shared" si="34"/>
        <v>0</v>
      </c>
      <c r="H77" s="22"/>
      <c r="I77" s="22"/>
      <c r="J77" s="47"/>
      <c r="K77" s="22"/>
      <c r="L77" s="22"/>
      <c r="M77" s="22"/>
      <c r="N77" s="199"/>
    </row>
    <row r="78" spans="1:14" ht="21.75" customHeight="1" collapsed="1">
      <c r="A78" s="92" t="s">
        <v>108</v>
      </c>
      <c r="B78" s="114" t="s">
        <v>109</v>
      </c>
      <c r="C78" s="90" t="s">
        <v>11</v>
      </c>
      <c r="D78" s="90" t="s">
        <v>98</v>
      </c>
      <c r="E78" s="90" t="s">
        <v>127</v>
      </c>
      <c r="F78" s="12" t="s">
        <v>14</v>
      </c>
      <c r="G78" s="22">
        <f t="shared" ref="G78:M78" si="35">G79+G80+G81</f>
        <v>482759.06999999995</v>
      </c>
      <c r="H78" s="22">
        <f t="shared" si="35"/>
        <v>48276</v>
      </c>
      <c r="I78" s="22">
        <f t="shared" si="35"/>
        <v>62069.009999999995</v>
      </c>
      <c r="J78" s="47">
        <f t="shared" si="35"/>
        <v>124138.01999999999</v>
      </c>
      <c r="K78" s="22">
        <f t="shared" si="35"/>
        <v>124138.01999999999</v>
      </c>
      <c r="L78" s="22">
        <f t="shared" si="35"/>
        <v>124138.01999999999</v>
      </c>
      <c r="M78" s="22">
        <f t="shared" si="35"/>
        <v>0</v>
      </c>
      <c r="N78" s="197" t="s">
        <v>187</v>
      </c>
    </row>
    <row r="79" spans="1:14" ht="21.75" customHeight="1">
      <c r="A79" s="93"/>
      <c r="B79" s="115"/>
      <c r="C79" s="91"/>
      <c r="D79" s="91"/>
      <c r="E79" s="91"/>
      <c r="F79" s="12" t="s">
        <v>116</v>
      </c>
      <c r="G79" s="22">
        <f t="shared" ref="G79:G81" si="36">H79+I79+J79+K79+L79</f>
        <v>482759.06999999995</v>
      </c>
      <c r="H79" s="22">
        <v>48276</v>
      </c>
      <c r="I79" s="22">
        <f>'[1]Иные цели 2025'!$C$17</f>
        <v>62069.009999999995</v>
      </c>
      <c r="J79" s="47">
        <f>'[1]Иные цели 2026'!$C$17</f>
        <v>124138.01999999999</v>
      </c>
      <c r="K79" s="22">
        <f>J79</f>
        <v>124138.01999999999</v>
      </c>
      <c r="L79" s="22">
        <f>K79</f>
        <v>124138.01999999999</v>
      </c>
      <c r="M79" s="22"/>
      <c r="N79" s="198"/>
    </row>
    <row r="80" spans="1:14" ht="21.75" customHeight="1">
      <c r="A80" s="93"/>
      <c r="B80" s="115"/>
      <c r="C80" s="91"/>
      <c r="D80" s="91"/>
      <c r="E80" s="91"/>
      <c r="F80" s="12" t="s">
        <v>16</v>
      </c>
      <c r="G80" s="22">
        <f t="shared" si="36"/>
        <v>0</v>
      </c>
      <c r="H80" s="22"/>
      <c r="I80" s="22"/>
      <c r="J80" s="47"/>
      <c r="K80" s="47"/>
      <c r="L80" s="47"/>
      <c r="M80" s="47"/>
      <c r="N80" s="198"/>
    </row>
    <row r="81" spans="1:15" ht="21.75" customHeight="1">
      <c r="A81" s="94"/>
      <c r="B81" s="116"/>
      <c r="C81" s="101"/>
      <c r="D81" s="101"/>
      <c r="E81" s="101"/>
      <c r="F81" s="12" t="s">
        <v>17</v>
      </c>
      <c r="G81" s="22">
        <f t="shared" si="36"/>
        <v>0</v>
      </c>
      <c r="H81" s="22"/>
      <c r="I81" s="22"/>
      <c r="J81" s="47"/>
      <c r="K81" s="22"/>
      <c r="L81" s="22"/>
      <c r="M81" s="22"/>
      <c r="N81" s="199"/>
    </row>
    <row r="82" spans="1:15" ht="21.75" customHeight="1">
      <c r="A82" s="92" t="s">
        <v>112</v>
      </c>
      <c r="B82" s="95" t="s">
        <v>21</v>
      </c>
      <c r="C82" s="90" t="s">
        <v>11</v>
      </c>
      <c r="D82" s="98" t="s">
        <v>26</v>
      </c>
      <c r="E82" s="90" t="s">
        <v>127</v>
      </c>
      <c r="F82" s="12" t="s">
        <v>14</v>
      </c>
      <c r="G82" s="22">
        <f t="shared" ref="G82:M82" si="37">G83+G84+G85</f>
        <v>9148948.4199999999</v>
      </c>
      <c r="H82" s="22">
        <f t="shared" si="37"/>
        <v>1143340.42</v>
      </c>
      <c r="I82" s="22">
        <f t="shared" si="37"/>
        <v>2063874</v>
      </c>
      <c r="J82" s="47">
        <f t="shared" si="37"/>
        <v>1980578</v>
      </c>
      <c r="K82" s="22">
        <f t="shared" si="37"/>
        <v>1980578</v>
      </c>
      <c r="L82" s="22">
        <f>L83+L84+L85</f>
        <v>1980578</v>
      </c>
      <c r="M82" s="22">
        <f t="shared" si="37"/>
        <v>0</v>
      </c>
      <c r="N82" s="146" t="s">
        <v>138</v>
      </c>
    </row>
    <row r="83" spans="1:15" ht="21.75" customHeight="1">
      <c r="A83" s="93"/>
      <c r="B83" s="96"/>
      <c r="C83" s="91"/>
      <c r="D83" s="99"/>
      <c r="E83" s="91"/>
      <c r="F83" s="12" t="s">
        <v>116</v>
      </c>
      <c r="G83" s="22">
        <f t="shared" ref="G83:G85" si="38">H83+I83+J83+K83+L83</f>
        <v>9148948.4199999999</v>
      </c>
      <c r="H83" s="22">
        <v>1143340.42</v>
      </c>
      <c r="I83" s="22">
        <v>2063874</v>
      </c>
      <c r="J83" s="47">
        <f>'[1]Иные цели 2026'!$H$17</f>
        <v>1980578</v>
      </c>
      <c r="K83" s="22">
        <f>J83</f>
        <v>1980578</v>
      </c>
      <c r="L83" s="22">
        <f>K83</f>
        <v>1980578</v>
      </c>
      <c r="M83" s="22"/>
      <c r="N83" s="147"/>
    </row>
    <row r="84" spans="1:15" ht="21.75" customHeight="1">
      <c r="A84" s="93"/>
      <c r="B84" s="96"/>
      <c r="C84" s="91"/>
      <c r="D84" s="99"/>
      <c r="E84" s="91"/>
      <c r="F84" s="12" t="s">
        <v>16</v>
      </c>
      <c r="G84" s="22">
        <f t="shared" si="38"/>
        <v>0</v>
      </c>
      <c r="H84" s="22"/>
      <c r="I84" s="22"/>
      <c r="J84" s="47"/>
      <c r="K84" s="22"/>
      <c r="L84" s="22"/>
      <c r="M84" s="22"/>
      <c r="N84" s="147"/>
    </row>
    <row r="85" spans="1:15" ht="21.75" customHeight="1">
      <c r="A85" s="94"/>
      <c r="B85" s="97"/>
      <c r="C85" s="91"/>
      <c r="D85" s="100"/>
      <c r="E85" s="101"/>
      <c r="F85" s="12" t="s">
        <v>17</v>
      </c>
      <c r="G85" s="22">
        <f t="shared" si="38"/>
        <v>0</v>
      </c>
      <c r="H85" s="22"/>
      <c r="I85" s="22"/>
      <c r="J85" s="47"/>
      <c r="K85" s="22"/>
      <c r="L85" s="22"/>
      <c r="M85" s="22"/>
      <c r="N85" s="148"/>
    </row>
    <row r="86" spans="1:15" ht="21.75" customHeight="1">
      <c r="A86" s="92" t="s">
        <v>123</v>
      </c>
      <c r="B86" s="95" t="s">
        <v>22</v>
      </c>
      <c r="C86" s="90" t="s">
        <v>11</v>
      </c>
      <c r="D86" s="98" t="s">
        <v>26</v>
      </c>
      <c r="E86" s="90" t="s">
        <v>127</v>
      </c>
      <c r="F86" s="12" t="s">
        <v>14</v>
      </c>
      <c r="G86" s="22">
        <f t="shared" ref="G86:M86" si="39">G87+G88+G89</f>
        <v>105159244.62706089</v>
      </c>
      <c r="H86" s="22">
        <f t="shared" si="39"/>
        <v>33801410.62706089</v>
      </c>
      <c r="I86" s="22">
        <f t="shared" si="39"/>
        <v>35611945</v>
      </c>
      <c r="J86" s="47">
        <f t="shared" si="39"/>
        <v>35611929</v>
      </c>
      <c r="K86" s="22">
        <f t="shared" si="39"/>
        <v>66980</v>
      </c>
      <c r="L86" s="22">
        <f>L87+L88+L89</f>
        <v>66980</v>
      </c>
      <c r="M86" s="22">
        <f t="shared" si="39"/>
        <v>0</v>
      </c>
      <c r="N86" s="146" t="s">
        <v>138</v>
      </c>
    </row>
    <row r="87" spans="1:15" ht="21.75" customHeight="1">
      <c r="A87" s="93"/>
      <c r="B87" s="96"/>
      <c r="C87" s="91"/>
      <c r="D87" s="99"/>
      <c r="E87" s="91"/>
      <c r="F87" s="12" t="s">
        <v>116</v>
      </c>
      <c r="G87" s="22">
        <f t="shared" ref="G87:G89" si="40">H87+I87+J87+K87+L87</f>
        <v>333351</v>
      </c>
      <c r="H87" s="22">
        <v>65431</v>
      </c>
      <c r="I87" s="22">
        <f>'[1]Иные цели 2025'!$F$17</f>
        <v>66980</v>
      </c>
      <c r="J87" s="47">
        <f>'[1]Иные цели 2026'!$F$17</f>
        <v>66980</v>
      </c>
      <c r="K87" s="22">
        <f>J87</f>
        <v>66980</v>
      </c>
      <c r="L87" s="22">
        <f>K87</f>
        <v>66980</v>
      </c>
      <c r="M87" s="22"/>
      <c r="N87" s="147"/>
    </row>
    <row r="88" spans="1:15" ht="21.75" customHeight="1">
      <c r="A88" s="93"/>
      <c r="B88" s="96"/>
      <c r="C88" s="91"/>
      <c r="D88" s="99"/>
      <c r="E88" s="91"/>
      <c r="F88" s="12" t="s">
        <v>16</v>
      </c>
      <c r="G88" s="22">
        <f t="shared" si="40"/>
        <v>104825893.62706089</v>
      </c>
      <c r="H88" s="22">
        <f>33734911+[3]Лист2!$H$29</f>
        <v>33735979.62706089</v>
      </c>
      <c r="I88" s="22">
        <v>35544965</v>
      </c>
      <c r="J88" s="47">
        <v>35544949</v>
      </c>
      <c r="K88" s="22"/>
      <c r="L88" s="22"/>
      <c r="M88" s="22"/>
      <c r="N88" s="147"/>
    </row>
    <row r="89" spans="1:15" ht="21.75" customHeight="1">
      <c r="A89" s="94"/>
      <c r="B89" s="97"/>
      <c r="C89" s="91"/>
      <c r="D89" s="100"/>
      <c r="E89" s="101"/>
      <c r="F89" s="12" t="s">
        <v>17</v>
      </c>
      <c r="G89" s="22">
        <f t="shared" si="40"/>
        <v>0</v>
      </c>
      <c r="H89" s="22"/>
      <c r="I89" s="22"/>
      <c r="J89" s="47"/>
      <c r="K89" s="22"/>
      <c r="L89" s="22"/>
      <c r="M89" s="22"/>
      <c r="N89" s="148"/>
    </row>
    <row r="90" spans="1:15" ht="21.75" hidden="1" customHeight="1" outlineLevel="1">
      <c r="A90" s="92" t="s">
        <v>35</v>
      </c>
      <c r="B90" s="114" t="s">
        <v>36</v>
      </c>
      <c r="C90" s="90" t="s">
        <v>11</v>
      </c>
      <c r="D90" s="98" t="s">
        <v>26</v>
      </c>
      <c r="E90" s="90" t="s">
        <v>127</v>
      </c>
      <c r="F90" s="12" t="s">
        <v>14</v>
      </c>
      <c r="G90" s="22">
        <f t="shared" ref="G90:M90" si="41">G91+G92+G93</f>
        <v>0</v>
      </c>
      <c r="H90" s="22">
        <f t="shared" si="41"/>
        <v>0</v>
      </c>
      <c r="I90" s="22">
        <f t="shared" si="41"/>
        <v>0</v>
      </c>
      <c r="J90" s="47">
        <f t="shared" si="41"/>
        <v>0</v>
      </c>
      <c r="K90" s="22">
        <f t="shared" si="41"/>
        <v>0</v>
      </c>
      <c r="L90" s="22">
        <f>L91+L92+L93</f>
        <v>0</v>
      </c>
      <c r="M90" s="22">
        <f t="shared" si="41"/>
        <v>0</v>
      </c>
      <c r="N90" s="59"/>
    </row>
    <row r="91" spans="1:15" ht="21.75" hidden="1" customHeight="1" outlineLevel="1">
      <c r="A91" s="93"/>
      <c r="B91" s="115"/>
      <c r="C91" s="91"/>
      <c r="D91" s="99"/>
      <c r="E91" s="91"/>
      <c r="F91" s="12" t="s">
        <v>116</v>
      </c>
      <c r="G91" s="22">
        <f>H91+I91+J91+K91+M91</f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59"/>
    </row>
    <row r="92" spans="1:15" ht="21.75" hidden="1" customHeight="1" outlineLevel="1">
      <c r="A92" s="93"/>
      <c r="B92" s="115"/>
      <c r="C92" s="91"/>
      <c r="D92" s="99"/>
      <c r="E92" s="91"/>
      <c r="F92" s="12" t="s">
        <v>16</v>
      </c>
      <c r="G92" s="22">
        <f>H92+I92+J92+K92+M92</f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59"/>
    </row>
    <row r="93" spans="1:15" ht="21.75" hidden="1" customHeight="1" outlineLevel="1">
      <c r="A93" s="94"/>
      <c r="B93" s="116"/>
      <c r="C93" s="91"/>
      <c r="D93" s="100"/>
      <c r="E93" s="10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59"/>
    </row>
    <row r="94" spans="1:15" ht="21.75" hidden="1" customHeight="1" outlineLevel="1">
      <c r="A94" s="92" t="s">
        <v>42</v>
      </c>
      <c r="B94" s="114" t="s">
        <v>43</v>
      </c>
      <c r="C94" s="90" t="s">
        <v>11</v>
      </c>
      <c r="D94" s="98" t="s">
        <v>26</v>
      </c>
      <c r="E94" s="90" t="s">
        <v>127</v>
      </c>
      <c r="F94" s="12" t="s">
        <v>14</v>
      </c>
      <c r="G94" s="22">
        <f t="shared" ref="G94:M94" si="42">G95+G96+G97</f>
        <v>0</v>
      </c>
      <c r="H94" s="22">
        <f t="shared" si="42"/>
        <v>0</v>
      </c>
      <c r="I94" s="22">
        <f t="shared" si="42"/>
        <v>0</v>
      </c>
      <c r="J94" s="22">
        <f t="shared" si="42"/>
        <v>0</v>
      </c>
      <c r="K94" s="22">
        <f t="shared" si="42"/>
        <v>0</v>
      </c>
      <c r="L94" s="22">
        <f>L95+L96+L97</f>
        <v>0</v>
      </c>
      <c r="M94" s="22">
        <f t="shared" si="42"/>
        <v>0</v>
      </c>
      <c r="N94" s="142"/>
    </row>
    <row r="95" spans="1:15" ht="21.75" hidden="1" customHeight="1" outlineLevel="1">
      <c r="A95" s="93"/>
      <c r="B95" s="115"/>
      <c r="C95" s="91"/>
      <c r="D95" s="99"/>
      <c r="E95" s="91"/>
      <c r="F95" s="12" t="s">
        <v>116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2"/>
    </row>
    <row r="96" spans="1:15" ht="21.75" hidden="1" customHeight="1" outlineLevel="1">
      <c r="A96" s="93"/>
      <c r="B96" s="115"/>
      <c r="C96" s="91"/>
      <c r="D96" s="99"/>
      <c r="E96" s="91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42"/>
      <c r="O96" s="9"/>
    </row>
    <row r="97" spans="1:16" ht="21.75" hidden="1" customHeight="1" outlineLevel="1">
      <c r="A97" s="94"/>
      <c r="B97" s="116"/>
      <c r="C97" s="91"/>
      <c r="D97" s="100"/>
      <c r="E97" s="101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3"/>
    </row>
    <row r="98" spans="1:16" ht="21.75" customHeight="1" collapsed="1">
      <c r="A98" s="117"/>
      <c r="B98" s="120" t="s">
        <v>128</v>
      </c>
      <c r="C98" s="106" t="s">
        <v>11</v>
      </c>
      <c r="D98" s="108" t="s">
        <v>45</v>
      </c>
      <c r="E98" s="106" t="s">
        <v>127</v>
      </c>
      <c r="F98" s="37" t="s">
        <v>14</v>
      </c>
      <c r="G98" s="38">
        <f t="shared" ref="G98:M98" si="43">G99+G100+G101</f>
        <v>377378382.07068801</v>
      </c>
      <c r="H98" s="38">
        <f>H99+H100+H101</f>
        <v>113672812.55000001</v>
      </c>
      <c r="I98" s="38">
        <f>I99+I100+I101</f>
        <v>114567955.52000001</v>
      </c>
      <c r="J98" s="38">
        <f>J99+J100+J101</f>
        <v>114498238.43000001</v>
      </c>
      <c r="K98" s="38">
        <f t="shared" si="43"/>
        <v>16981693.907200001</v>
      </c>
      <c r="L98" s="38">
        <f>L99+L100+L101</f>
        <v>17657681.663488001</v>
      </c>
      <c r="M98" s="38">
        <f t="shared" si="43"/>
        <v>0</v>
      </c>
      <c r="N98" s="190"/>
    </row>
    <row r="99" spans="1:16" ht="21.75" customHeight="1">
      <c r="A99" s="118"/>
      <c r="B99" s="121"/>
      <c r="C99" s="107"/>
      <c r="D99" s="109"/>
      <c r="E99" s="107"/>
      <c r="F99" s="37" t="s">
        <v>116</v>
      </c>
      <c r="G99" s="38">
        <f t="shared" ref="G99:G101" si="44">H99+I99+J99+K99+L99</f>
        <v>92483477.120688006</v>
      </c>
      <c r="H99" s="38">
        <f t="shared" ref="H99:M101" si="45">H103+H119+H107+H111+H115+H123</f>
        <v>23963097.270000003</v>
      </c>
      <c r="I99" s="38">
        <f t="shared" si="45"/>
        <v>17549298.600000001</v>
      </c>
      <c r="J99" s="38">
        <f t="shared" si="45"/>
        <v>16331705.68</v>
      </c>
      <c r="K99" s="38">
        <f t="shared" si="45"/>
        <v>16981693.907200001</v>
      </c>
      <c r="L99" s="38">
        <f t="shared" si="45"/>
        <v>17657681.663488001</v>
      </c>
      <c r="M99" s="38">
        <f t="shared" si="45"/>
        <v>0</v>
      </c>
      <c r="N99" s="191"/>
    </row>
    <row r="100" spans="1:16" ht="21.75" customHeight="1">
      <c r="A100" s="118"/>
      <c r="B100" s="121"/>
      <c r="C100" s="107"/>
      <c r="D100" s="109"/>
      <c r="E100" s="107"/>
      <c r="F100" s="37" t="s">
        <v>16</v>
      </c>
      <c r="G100" s="38">
        <f t="shared" si="44"/>
        <v>284894904.94999999</v>
      </c>
      <c r="H100" s="38">
        <f t="shared" si="45"/>
        <v>89709715.280000001</v>
      </c>
      <c r="I100" s="38">
        <f t="shared" si="45"/>
        <v>97018656.920000002</v>
      </c>
      <c r="J100" s="38">
        <f t="shared" si="45"/>
        <v>98166532.75</v>
      </c>
      <c r="K100" s="38">
        <f t="shared" si="45"/>
        <v>0</v>
      </c>
      <c r="L100" s="38">
        <f t="shared" si="45"/>
        <v>0</v>
      </c>
      <c r="M100" s="38">
        <f t="shared" si="45"/>
        <v>0</v>
      </c>
      <c r="N100" s="191"/>
    </row>
    <row r="101" spans="1:16" ht="21.75" customHeight="1">
      <c r="A101" s="119"/>
      <c r="B101" s="122"/>
      <c r="C101" s="123"/>
      <c r="D101" s="110"/>
      <c r="E101" s="123"/>
      <c r="F101" s="37" t="s">
        <v>17</v>
      </c>
      <c r="G101" s="38">
        <f t="shared" si="44"/>
        <v>0</v>
      </c>
      <c r="H101" s="38">
        <f t="shared" si="45"/>
        <v>0</v>
      </c>
      <c r="I101" s="38">
        <f t="shared" si="45"/>
        <v>0</v>
      </c>
      <c r="J101" s="38">
        <f t="shared" si="45"/>
        <v>0</v>
      </c>
      <c r="K101" s="38">
        <f t="shared" si="45"/>
        <v>0</v>
      </c>
      <c r="L101" s="38">
        <f t="shared" si="45"/>
        <v>0</v>
      </c>
      <c r="M101" s="38">
        <f t="shared" si="45"/>
        <v>0</v>
      </c>
      <c r="N101" s="192"/>
    </row>
    <row r="102" spans="1:16" ht="52.5" customHeight="1">
      <c r="A102" s="92" t="s">
        <v>18</v>
      </c>
      <c r="B102" s="114" t="s">
        <v>46</v>
      </c>
      <c r="C102" s="90" t="s">
        <v>11</v>
      </c>
      <c r="D102" s="98" t="s">
        <v>39</v>
      </c>
      <c r="E102" s="90" t="s">
        <v>127</v>
      </c>
      <c r="F102" s="12" t="s">
        <v>14</v>
      </c>
      <c r="G102" s="22">
        <f t="shared" ref="G102:M102" si="46">G103+G104+G105</f>
        <v>313438375.1904</v>
      </c>
      <c r="H102" s="22">
        <f t="shared" si="46"/>
        <v>94892208.599999994</v>
      </c>
      <c r="I102" s="22">
        <f t="shared" si="46"/>
        <v>94892208.599999994</v>
      </c>
      <c r="J102" s="47">
        <f t="shared" si="46"/>
        <v>94892208.599999994</v>
      </c>
      <c r="K102" s="22">
        <f t="shared" si="46"/>
        <v>14098896.76</v>
      </c>
      <c r="L102" s="22">
        <f>L103+L104+L105</f>
        <v>14662852.6304</v>
      </c>
      <c r="M102" s="22">
        <f t="shared" si="46"/>
        <v>0</v>
      </c>
      <c r="N102" s="187" t="s">
        <v>183</v>
      </c>
    </row>
    <row r="103" spans="1:16" ht="52.5" customHeight="1">
      <c r="A103" s="93"/>
      <c r="B103" s="115"/>
      <c r="C103" s="91"/>
      <c r="D103" s="99"/>
      <c r="E103" s="91"/>
      <c r="F103" s="12" t="s">
        <v>116</v>
      </c>
      <c r="G103" s="22">
        <f t="shared" ref="G103:G105" si="47">H103+I103+J103+K103+L103</f>
        <v>77270532.790399998</v>
      </c>
      <c r="H103" s="22">
        <v>20333944.600000001</v>
      </c>
      <c r="I103" s="22">
        <v>14618207.300000001</v>
      </c>
      <c r="J103" s="47">
        <v>13556631.5</v>
      </c>
      <c r="K103" s="22">
        <f>J103*1.04</f>
        <v>14098896.76</v>
      </c>
      <c r="L103" s="22">
        <f>K103*1.04</f>
        <v>14662852.6304</v>
      </c>
      <c r="M103" s="22"/>
      <c r="N103" s="188"/>
      <c r="O103" s="10"/>
      <c r="P103" s="7"/>
    </row>
    <row r="104" spans="1:16" ht="52.5" customHeight="1">
      <c r="A104" s="93"/>
      <c r="B104" s="115"/>
      <c r="C104" s="91"/>
      <c r="D104" s="99"/>
      <c r="E104" s="91"/>
      <c r="F104" s="12" t="s">
        <v>16</v>
      </c>
      <c r="G104" s="22">
        <f t="shared" si="47"/>
        <v>236167842.40000001</v>
      </c>
      <c r="H104" s="22">
        <v>74558264</v>
      </c>
      <c r="I104" s="22">
        <v>80274001.299999997</v>
      </c>
      <c r="J104" s="47">
        <v>81335577.099999994</v>
      </c>
      <c r="K104" s="22"/>
      <c r="L104" s="22"/>
      <c r="M104" s="22"/>
      <c r="N104" s="188"/>
    </row>
    <row r="105" spans="1:16" ht="52.5" customHeight="1">
      <c r="A105" s="94"/>
      <c r="B105" s="116"/>
      <c r="C105" s="91"/>
      <c r="D105" s="100"/>
      <c r="E105" s="101"/>
      <c r="F105" s="12" t="s">
        <v>17</v>
      </c>
      <c r="G105" s="22">
        <f t="shared" si="47"/>
        <v>0</v>
      </c>
      <c r="H105" s="22"/>
      <c r="I105" s="22"/>
      <c r="J105" s="47"/>
      <c r="K105" s="22"/>
      <c r="L105" s="22"/>
      <c r="M105" s="22"/>
      <c r="N105" s="188"/>
    </row>
    <row r="106" spans="1:16" ht="21.75" customHeight="1" outlineLevel="1">
      <c r="A106" s="92" t="s">
        <v>24</v>
      </c>
      <c r="B106" s="114" t="s">
        <v>94</v>
      </c>
      <c r="C106" s="90" t="s">
        <v>11</v>
      </c>
      <c r="D106" s="98" t="s">
        <v>39</v>
      </c>
      <c r="E106" s="90" t="s">
        <v>127</v>
      </c>
      <c r="F106" s="12" t="s">
        <v>14</v>
      </c>
      <c r="G106" s="22">
        <f t="shared" ref="G106:M106" si="48">G107+G108+G109</f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2">
        <f t="shared" si="48"/>
        <v>0</v>
      </c>
      <c r="M106" s="22">
        <f t="shared" si="48"/>
        <v>0</v>
      </c>
      <c r="N106" s="193" t="s">
        <v>145</v>
      </c>
    </row>
    <row r="107" spans="1:16" ht="21.75" customHeight="1" outlineLevel="1">
      <c r="A107" s="93"/>
      <c r="B107" s="115"/>
      <c r="C107" s="91"/>
      <c r="D107" s="99"/>
      <c r="E107" s="91"/>
      <c r="F107" s="12" t="s">
        <v>116</v>
      </c>
      <c r="G107" s="22">
        <f t="shared" ref="G107:G109" si="49">H107+I107+J107+K107+L107</f>
        <v>0</v>
      </c>
      <c r="H107" s="22"/>
      <c r="I107" s="22"/>
      <c r="J107" s="22"/>
      <c r="K107" s="22"/>
      <c r="L107" s="22"/>
      <c r="M107" s="22"/>
      <c r="N107" s="193"/>
    </row>
    <row r="108" spans="1:16" ht="21.75" customHeight="1" outlineLevel="1">
      <c r="A108" s="93"/>
      <c r="B108" s="115"/>
      <c r="C108" s="91"/>
      <c r="D108" s="99"/>
      <c r="E108" s="91"/>
      <c r="F108" s="12" t="s">
        <v>16</v>
      </c>
      <c r="G108" s="22">
        <f t="shared" si="49"/>
        <v>0</v>
      </c>
      <c r="H108" s="22"/>
      <c r="I108" s="22"/>
      <c r="J108" s="22"/>
      <c r="K108" s="22"/>
      <c r="L108" s="22"/>
      <c r="M108" s="22"/>
      <c r="N108" s="193"/>
    </row>
    <row r="109" spans="1:16" ht="21.75" customHeight="1" outlineLevel="1">
      <c r="A109" s="94"/>
      <c r="B109" s="116"/>
      <c r="C109" s="91"/>
      <c r="D109" s="100"/>
      <c r="E109" s="101"/>
      <c r="F109" s="12" t="s">
        <v>17</v>
      </c>
      <c r="G109" s="22">
        <f t="shared" si="49"/>
        <v>0</v>
      </c>
      <c r="H109" s="22"/>
      <c r="I109" s="22"/>
      <c r="J109" s="22"/>
      <c r="K109" s="22"/>
      <c r="L109" s="22"/>
      <c r="M109" s="22"/>
      <c r="N109" s="193"/>
    </row>
    <row r="110" spans="1:16" ht="21.75" customHeight="1" outlineLevel="1">
      <c r="A110" s="92" t="s">
        <v>40</v>
      </c>
      <c r="B110" s="114" t="s">
        <v>95</v>
      </c>
      <c r="C110" s="90" t="s">
        <v>11</v>
      </c>
      <c r="D110" s="98" t="s">
        <v>39</v>
      </c>
      <c r="E110" s="90" t="s">
        <v>127</v>
      </c>
      <c r="F110" s="12" t="s">
        <v>14</v>
      </c>
      <c r="G110" s="22">
        <f t="shared" ref="G110:M110" si="50">G111+G112+G113</f>
        <v>0</v>
      </c>
      <c r="H110" s="22">
        <f t="shared" si="50"/>
        <v>0</v>
      </c>
      <c r="I110" s="22">
        <f t="shared" si="50"/>
        <v>0</v>
      </c>
      <c r="J110" s="22">
        <f t="shared" si="50"/>
        <v>0</v>
      </c>
      <c r="K110" s="22">
        <f t="shared" si="50"/>
        <v>0</v>
      </c>
      <c r="L110" s="22">
        <f t="shared" si="50"/>
        <v>0</v>
      </c>
      <c r="M110" s="22">
        <f t="shared" si="50"/>
        <v>0</v>
      </c>
      <c r="N110" s="193" t="s">
        <v>146</v>
      </c>
    </row>
    <row r="111" spans="1:16" ht="21.75" customHeight="1" outlineLevel="1">
      <c r="A111" s="93"/>
      <c r="B111" s="115"/>
      <c r="C111" s="91"/>
      <c r="D111" s="99"/>
      <c r="E111" s="91"/>
      <c r="F111" s="12" t="s">
        <v>116</v>
      </c>
      <c r="G111" s="22">
        <f t="shared" ref="G111:G113" si="51">H111+I111+J111+K111+L111</f>
        <v>0</v>
      </c>
      <c r="H111" s="22"/>
      <c r="I111" s="22"/>
      <c r="J111" s="22"/>
      <c r="K111" s="22"/>
      <c r="L111" s="22"/>
      <c r="M111" s="22"/>
      <c r="N111" s="193"/>
    </row>
    <row r="112" spans="1:16" ht="21.75" customHeight="1" outlineLevel="1">
      <c r="A112" s="93"/>
      <c r="B112" s="115"/>
      <c r="C112" s="91"/>
      <c r="D112" s="99"/>
      <c r="E112" s="91"/>
      <c r="F112" s="12" t="s">
        <v>16</v>
      </c>
      <c r="G112" s="22">
        <f t="shared" si="51"/>
        <v>0</v>
      </c>
      <c r="H112" s="22"/>
      <c r="I112" s="22"/>
      <c r="J112" s="22"/>
      <c r="K112" s="22"/>
      <c r="L112" s="22"/>
      <c r="M112" s="22"/>
      <c r="N112" s="193"/>
    </row>
    <row r="113" spans="1:14" ht="21.75" customHeight="1" outlineLevel="1">
      <c r="A113" s="94"/>
      <c r="B113" s="116"/>
      <c r="C113" s="91"/>
      <c r="D113" s="100"/>
      <c r="E113" s="101"/>
      <c r="F113" s="12" t="s">
        <v>17</v>
      </c>
      <c r="G113" s="22">
        <f t="shared" si="51"/>
        <v>0</v>
      </c>
      <c r="H113" s="22"/>
      <c r="I113" s="22"/>
      <c r="J113" s="22"/>
      <c r="K113" s="22"/>
      <c r="L113" s="22"/>
      <c r="M113" s="22"/>
      <c r="N113" s="193"/>
    </row>
    <row r="114" spans="1:14" ht="21.75" customHeight="1">
      <c r="A114" s="92" t="s">
        <v>97</v>
      </c>
      <c r="B114" s="95" t="s">
        <v>132</v>
      </c>
      <c r="C114" s="90" t="s">
        <v>11</v>
      </c>
      <c r="D114" s="98" t="s">
        <v>47</v>
      </c>
      <c r="E114" s="90" t="s">
        <v>127</v>
      </c>
      <c r="F114" s="12" t="s">
        <v>14</v>
      </c>
      <c r="G114" s="22">
        <f t="shared" ref="G114:M114" si="52">G115+G116+G117</f>
        <v>50290097.860288002</v>
      </c>
      <c r="H114" s="22">
        <f t="shared" si="52"/>
        <v>14459921.6</v>
      </c>
      <c r="I114" s="22">
        <f t="shared" si="52"/>
        <v>15097633</v>
      </c>
      <c r="J114" s="47">
        <f t="shared" si="52"/>
        <v>15018917.08</v>
      </c>
      <c r="K114" s="22">
        <f t="shared" si="52"/>
        <v>2800797.1472000005</v>
      </c>
      <c r="L114" s="22">
        <f t="shared" si="52"/>
        <v>2912829.0330880005</v>
      </c>
      <c r="M114" s="22">
        <f t="shared" si="52"/>
        <v>0</v>
      </c>
      <c r="N114" s="147" t="s">
        <v>176</v>
      </c>
    </row>
    <row r="115" spans="1:14" ht="21.75" customHeight="1">
      <c r="A115" s="93"/>
      <c r="B115" s="96"/>
      <c r="C115" s="91"/>
      <c r="D115" s="99"/>
      <c r="E115" s="91"/>
      <c r="F115" s="12" t="s">
        <v>116</v>
      </c>
      <c r="G115" s="22">
        <f t="shared" ref="G115:G117" si="53">H115+I115+J115+K115+L115</f>
        <v>14848963.260288002</v>
      </c>
      <c r="H115" s="22">
        <v>3584171.6</v>
      </c>
      <c r="I115" s="22">
        <v>2858091.3</v>
      </c>
      <c r="J115" s="47">
        <v>2693074.18</v>
      </c>
      <c r="K115" s="22">
        <f>J115*1.04</f>
        <v>2800797.1472000005</v>
      </c>
      <c r="L115" s="22">
        <f>K115*1.04</f>
        <v>2912829.0330880005</v>
      </c>
      <c r="M115" s="22"/>
      <c r="N115" s="147"/>
    </row>
    <row r="116" spans="1:14" ht="21.75" customHeight="1">
      <c r="A116" s="93"/>
      <c r="B116" s="96"/>
      <c r="C116" s="91"/>
      <c r="D116" s="99"/>
      <c r="E116" s="91"/>
      <c r="F116" s="12" t="s">
        <v>16</v>
      </c>
      <c r="G116" s="22">
        <f t="shared" si="53"/>
        <v>35441134.600000001</v>
      </c>
      <c r="H116" s="22">
        <v>10875750</v>
      </c>
      <c r="I116" s="22">
        <v>12239541.699999999</v>
      </c>
      <c r="J116" s="47">
        <v>12325842.9</v>
      </c>
      <c r="K116" s="22"/>
      <c r="L116" s="22"/>
      <c r="M116" s="22"/>
      <c r="N116" s="147"/>
    </row>
    <row r="117" spans="1:14" ht="21.75" customHeight="1">
      <c r="A117" s="94"/>
      <c r="B117" s="97"/>
      <c r="C117" s="91"/>
      <c r="D117" s="100"/>
      <c r="E117" s="101"/>
      <c r="F117" s="12" t="s">
        <v>17</v>
      </c>
      <c r="G117" s="22">
        <f t="shared" si="53"/>
        <v>0</v>
      </c>
      <c r="H117" s="22"/>
      <c r="I117" s="22"/>
      <c r="J117" s="47"/>
      <c r="K117" s="22"/>
      <c r="L117" s="22"/>
      <c r="M117" s="22"/>
      <c r="N117" s="147"/>
    </row>
    <row r="118" spans="1:14" ht="21.75" customHeight="1">
      <c r="A118" s="92" t="s">
        <v>112</v>
      </c>
      <c r="B118" s="95" t="s">
        <v>21</v>
      </c>
      <c r="C118" s="90" t="s">
        <v>11</v>
      </c>
      <c r="D118" s="98" t="s">
        <v>39</v>
      </c>
      <c r="E118" s="90" t="s">
        <v>127</v>
      </c>
      <c r="F118" s="12" t="s">
        <v>14</v>
      </c>
      <c r="G118" s="22">
        <f t="shared" ref="G118:M118" si="54">G119+G120+G121</f>
        <v>363981.07</v>
      </c>
      <c r="H118" s="22">
        <f t="shared" si="54"/>
        <v>44981.07</v>
      </c>
      <c r="I118" s="22">
        <f t="shared" si="54"/>
        <v>73000</v>
      </c>
      <c r="J118" s="47">
        <f t="shared" si="54"/>
        <v>82000</v>
      </c>
      <c r="K118" s="22">
        <f t="shared" si="54"/>
        <v>82000</v>
      </c>
      <c r="L118" s="22">
        <f>L119+L120+L121</f>
        <v>82000</v>
      </c>
      <c r="M118" s="22">
        <f t="shared" si="54"/>
        <v>0</v>
      </c>
      <c r="N118" s="146" t="s">
        <v>138</v>
      </c>
    </row>
    <row r="119" spans="1:14" ht="21.75" customHeight="1">
      <c r="A119" s="93"/>
      <c r="B119" s="96"/>
      <c r="C119" s="91"/>
      <c r="D119" s="99"/>
      <c r="E119" s="91"/>
      <c r="F119" s="12" t="s">
        <v>116</v>
      </c>
      <c r="G119" s="22">
        <f t="shared" ref="G119:G121" si="55">H119+I119+J119+K119+L119</f>
        <v>363981.07</v>
      </c>
      <c r="H119" s="22">
        <v>44981.07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147"/>
    </row>
    <row r="120" spans="1:14" ht="21.75" customHeight="1">
      <c r="A120" s="93"/>
      <c r="B120" s="96"/>
      <c r="C120" s="91"/>
      <c r="D120" s="99"/>
      <c r="E120" s="91"/>
      <c r="F120" s="12" t="s">
        <v>16</v>
      </c>
      <c r="G120" s="22">
        <f t="shared" si="55"/>
        <v>0</v>
      </c>
      <c r="H120" s="22"/>
      <c r="I120" s="22"/>
      <c r="J120" s="47"/>
      <c r="K120" s="22"/>
      <c r="L120" s="22"/>
      <c r="M120" s="22"/>
      <c r="N120" s="147"/>
    </row>
    <row r="121" spans="1:14" ht="21.75" customHeight="1">
      <c r="A121" s="94"/>
      <c r="B121" s="97"/>
      <c r="C121" s="91"/>
      <c r="D121" s="100"/>
      <c r="E121" s="101"/>
      <c r="F121" s="12" t="s">
        <v>17</v>
      </c>
      <c r="G121" s="22">
        <f t="shared" si="55"/>
        <v>0</v>
      </c>
      <c r="H121" s="22"/>
      <c r="I121" s="22"/>
      <c r="J121" s="47"/>
      <c r="K121" s="22"/>
      <c r="L121" s="22"/>
      <c r="M121" s="22"/>
      <c r="N121" s="148"/>
    </row>
    <row r="122" spans="1:14" ht="21.75" customHeight="1">
      <c r="A122" s="92" t="s">
        <v>123</v>
      </c>
      <c r="B122" s="95" t="s">
        <v>22</v>
      </c>
      <c r="C122" s="90" t="s">
        <v>11</v>
      </c>
      <c r="D122" s="98" t="s">
        <v>125</v>
      </c>
      <c r="E122" s="90" t="s">
        <v>127</v>
      </c>
      <c r="F122" s="12" t="s">
        <v>14</v>
      </c>
      <c r="G122" s="22">
        <f t="shared" ref="G122:M122" si="56">G123+G124+G125</f>
        <v>13285927.949999999</v>
      </c>
      <c r="H122" s="22">
        <f t="shared" si="56"/>
        <v>4275701.2799999993</v>
      </c>
      <c r="I122" s="22">
        <f t="shared" si="56"/>
        <v>4505113.92</v>
      </c>
      <c r="J122" s="47">
        <f t="shared" si="56"/>
        <v>4505112.75</v>
      </c>
      <c r="K122" s="22">
        <f t="shared" si="56"/>
        <v>0</v>
      </c>
      <c r="L122" s="22">
        <f>L123+L124+L125</f>
        <v>0</v>
      </c>
      <c r="M122" s="22">
        <f t="shared" si="56"/>
        <v>0</v>
      </c>
      <c r="N122" s="146" t="s">
        <v>138</v>
      </c>
    </row>
    <row r="123" spans="1:14" ht="21.75" customHeight="1">
      <c r="A123" s="93"/>
      <c r="B123" s="96"/>
      <c r="C123" s="91"/>
      <c r="D123" s="99"/>
      <c r="E123" s="91"/>
      <c r="F123" s="12" t="s">
        <v>116</v>
      </c>
      <c r="G123" s="22">
        <f t="shared" ref="G123:G125" si="57">H123+I123+J123+K123+L123</f>
        <v>0</v>
      </c>
      <c r="H123" s="22"/>
      <c r="I123" s="22"/>
      <c r="J123" s="47"/>
      <c r="K123" s="22"/>
      <c r="L123" s="22"/>
      <c r="M123" s="22"/>
      <c r="N123" s="147"/>
    </row>
    <row r="124" spans="1:14" ht="21.75" customHeight="1">
      <c r="A124" s="93"/>
      <c r="B124" s="96"/>
      <c r="C124" s="91"/>
      <c r="D124" s="99"/>
      <c r="E124" s="91"/>
      <c r="F124" s="12" t="s">
        <v>16</v>
      </c>
      <c r="G124" s="22">
        <f t="shared" si="57"/>
        <v>13285927.949999999</v>
      </c>
      <c r="H124" s="22">
        <f>1920000+2355701.28</f>
        <v>4275701.2799999993</v>
      </c>
      <c r="I124" s="22">
        <f>2026000+2479113.92</f>
        <v>4505113.92</v>
      </c>
      <c r="J124" s="47">
        <f>2026000+2479112.75</f>
        <v>4505112.75</v>
      </c>
      <c r="K124" s="22"/>
      <c r="L124" s="22"/>
      <c r="M124" s="22"/>
      <c r="N124" s="147"/>
    </row>
    <row r="125" spans="1:14" ht="21.75" customHeight="1">
      <c r="A125" s="94"/>
      <c r="B125" s="97"/>
      <c r="C125" s="91"/>
      <c r="D125" s="100"/>
      <c r="E125" s="101"/>
      <c r="F125" s="12" t="s">
        <v>17</v>
      </c>
      <c r="G125" s="22">
        <f t="shared" si="57"/>
        <v>0</v>
      </c>
      <c r="H125" s="22"/>
      <c r="I125" s="22"/>
      <c r="J125" s="47"/>
      <c r="K125" s="22"/>
      <c r="L125" s="22"/>
      <c r="M125" s="22"/>
      <c r="N125" s="148"/>
    </row>
    <row r="126" spans="1:14" ht="21.75" customHeight="1">
      <c r="A126" s="117"/>
      <c r="B126" s="120" t="s">
        <v>49</v>
      </c>
      <c r="C126" s="106" t="s">
        <v>11</v>
      </c>
      <c r="D126" s="108" t="s">
        <v>47</v>
      </c>
      <c r="E126" s="106" t="s">
        <v>127</v>
      </c>
      <c r="F126" s="37" t="s">
        <v>14</v>
      </c>
      <c r="G126" s="38">
        <f t="shared" ref="G126:M126" si="58">G127+G128+G129</f>
        <v>99352499.975457445</v>
      </c>
      <c r="H126" s="38">
        <f>H127+H128+H129</f>
        <v>26692464.328955725</v>
      </c>
      <c r="I126" s="38">
        <f>I127+I128+I129</f>
        <v>27373886.27296856</v>
      </c>
      <c r="J126" s="38">
        <f>J127+J128+J129</f>
        <v>27455138.440565154</v>
      </c>
      <c r="K126" s="38">
        <f t="shared" si="58"/>
        <v>8766475.8728801887</v>
      </c>
      <c r="L126" s="38">
        <f>L127+L128+L129</f>
        <v>9064535.0600878242</v>
      </c>
      <c r="M126" s="38">
        <f t="shared" si="58"/>
        <v>0</v>
      </c>
      <c r="N126" s="144"/>
    </row>
    <row r="127" spans="1:14" ht="21.75" customHeight="1">
      <c r="A127" s="118"/>
      <c r="B127" s="121"/>
      <c r="C127" s="107"/>
      <c r="D127" s="109"/>
      <c r="E127" s="107"/>
      <c r="F127" s="37" t="s">
        <v>116</v>
      </c>
      <c r="G127" s="38">
        <f t="shared" ref="G127:G129" si="59">H127+I127+J127+K127+L127</f>
        <v>42122886.035457447</v>
      </c>
      <c r="H127" s="38">
        <f t="shared" ref="H127:I129" si="60">+H131+H135+H139+H143+H147+H151</f>
        <v>7607482.0689557232</v>
      </c>
      <c r="I127" s="38">
        <f t="shared" si="60"/>
        <v>8204512.5329685602</v>
      </c>
      <c r="J127" s="38">
        <f>+J131+J135+J139+J143+J147+J151+J155</f>
        <v>8479880.5005651545</v>
      </c>
      <c r="K127" s="38">
        <f>+K131+K135+K139+K143+K147+K151+K155</f>
        <v>8766475.8728801887</v>
      </c>
      <c r="L127" s="38">
        <f>+L131+L135+L139+L143+L147+L151+L155</f>
        <v>9064535.0600878242</v>
      </c>
      <c r="M127" s="38">
        <f>+M131+M135+M139+M143+M147+M151+M155</f>
        <v>0</v>
      </c>
      <c r="N127" s="145"/>
    </row>
    <row r="128" spans="1:14" ht="21.75" customHeight="1">
      <c r="A128" s="118"/>
      <c r="B128" s="121"/>
      <c r="C128" s="107"/>
      <c r="D128" s="109"/>
      <c r="E128" s="107"/>
      <c r="F128" s="37" t="s">
        <v>16</v>
      </c>
      <c r="G128" s="38">
        <f t="shared" si="59"/>
        <v>6483613.9399999995</v>
      </c>
      <c r="H128" s="38">
        <f t="shared" si="60"/>
        <v>1934082.26</v>
      </c>
      <c r="I128" s="38">
        <f t="shared" si="60"/>
        <v>2055673.7399999998</v>
      </c>
      <c r="J128" s="38">
        <f t="shared" ref="J128:M129" si="61">+J132+J136+J140+J144+J148+J152+J156</f>
        <v>2493857.94</v>
      </c>
      <c r="K128" s="38">
        <f t="shared" si="61"/>
        <v>0</v>
      </c>
      <c r="L128" s="38">
        <f t="shared" si="61"/>
        <v>0</v>
      </c>
      <c r="M128" s="38">
        <f t="shared" si="61"/>
        <v>0</v>
      </c>
      <c r="N128" s="145"/>
    </row>
    <row r="129" spans="1:15" ht="21.75" customHeight="1">
      <c r="A129" s="119"/>
      <c r="B129" s="122"/>
      <c r="C129" s="123"/>
      <c r="D129" s="110"/>
      <c r="E129" s="123"/>
      <c r="F129" s="37" t="s">
        <v>17</v>
      </c>
      <c r="G129" s="38">
        <f t="shared" si="59"/>
        <v>50746000</v>
      </c>
      <c r="H129" s="38">
        <f t="shared" si="60"/>
        <v>17150900</v>
      </c>
      <c r="I129" s="38">
        <f t="shared" si="60"/>
        <v>17113700</v>
      </c>
      <c r="J129" s="38">
        <f t="shared" si="61"/>
        <v>16481400</v>
      </c>
      <c r="K129" s="38">
        <f t="shared" si="61"/>
        <v>0</v>
      </c>
      <c r="L129" s="38">
        <f t="shared" si="61"/>
        <v>0</v>
      </c>
      <c r="M129" s="38">
        <f t="shared" si="61"/>
        <v>0</v>
      </c>
      <c r="N129" s="145"/>
    </row>
    <row r="130" spans="1:15" ht="21.75" customHeight="1">
      <c r="A130" s="92" t="s">
        <v>66</v>
      </c>
      <c r="B130" s="114" t="s">
        <v>53</v>
      </c>
      <c r="C130" s="90" t="s">
        <v>11</v>
      </c>
      <c r="D130" s="127" t="s">
        <v>54</v>
      </c>
      <c r="E130" s="90" t="s">
        <v>127</v>
      </c>
      <c r="F130" s="12" t="s">
        <v>14</v>
      </c>
      <c r="G130" s="22">
        <f t="shared" ref="G130:M130" si="62">G131+G132+G133</f>
        <v>2779585.9</v>
      </c>
      <c r="H130" s="22">
        <f t="shared" si="62"/>
        <v>648255.75</v>
      </c>
      <c r="I130" s="22">
        <f t="shared" si="62"/>
        <v>658092.36</v>
      </c>
      <c r="J130" s="22">
        <f t="shared" si="62"/>
        <v>668277.79</v>
      </c>
      <c r="K130" s="22">
        <f t="shared" si="62"/>
        <v>402480</v>
      </c>
      <c r="L130" s="22">
        <f>L131+L132+L133</f>
        <v>402480</v>
      </c>
      <c r="M130" s="22">
        <f t="shared" si="62"/>
        <v>0</v>
      </c>
      <c r="N130" s="146" t="s">
        <v>55</v>
      </c>
    </row>
    <row r="131" spans="1:15" ht="21.75" customHeight="1">
      <c r="A131" s="93"/>
      <c r="B131" s="115"/>
      <c r="C131" s="91"/>
      <c r="D131" s="128"/>
      <c r="E131" s="91"/>
      <c r="F131" s="12" t="s">
        <v>116</v>
      </c>
      <c r="G131" s="22">
        <f t="shared" ref="G131:G133" si="63">H131+I131+J131+K131+L131</f>
        <v>2012400</v>
      </c>
      <c r="H131" s="22">
        <f>'[1]Иные цели 2024'!$E$17</f>
        <v>402480</v>
      </c>
      <c r="I131" s="22">
        <f>'[1]Иные цели 2025'!$E$17</f>
        <v>402480</v>
      </c>
      <c r="J131" s="22">
        <f>'[1]Иные цели 2026'!$E$17</f>
        <v>402480</v>
      </c>
      <c r="K131" s="22">
        <f>J131</f>
        <v>402480</v>
      </c>
      <c r="L131" s="22">
        <f>K131</f>
        <v>402480</v>
      </c>
      <c r="M131" s="22"/>
      <c r="N131" s="147"/>
    </row>
    <row r="132" spans="1:15" ht="21.75" customHeight="1">
      <c r="A132" s="93"/>
      <c r="B132" s="115"/>
      <c r="C132" s="91"/>
      <c r="D132" s="128"/>
      <c r="E132" s="91"/>
      <c r="F132" s="12" t="s">
        <v>16</v>
      </c>
      <c r="G132" s="22">
        <f t="shared" si="63"/>
        <v>767185.89999999991</v>
      </c>
      <c r="H132" s="22">
        <v>245775.75</v>
      </c>
      <c r="I132" s="22">
        <v>255612.36</v>
      </c>
      <c r="J132" s="22">
        <v>265797.78999999998</v>
      </c>
      <c r="K132" s="22"/>
      <c r="L132" s="22"/>
      <c r="M132" s="22"/>
      <c r="N132" s="147"/>
    </row>
    <row r="133" spans="1:15" ht="21.75" customHeight="1">
      <c r="A133" s="94"/>
      <c r="B133" s="116"/>
      <c r="C133" s="91"/>
      <c r="D133" s="129"/>
      <c r="E133" s="101"/>
      <c r="F133" s="12" t="s">
        <v>17</v>
      </c>
      <c r="G133" s="22">
        <f t="shared" si="63"/>
        <v>0</v>
      </c>
      <c r="H133" s="22"/>
      <c r="I133" s="22"/>
      <c r="J133" s="22"/>
      <c r="K133" s="22"/>
      <c r="L133" s="22"/>
      <c r="M133" s="22"/>
      <c r="N133" s="148"/>
    </row>
    <row r="134" spans="1:15" ht="21.75" customHeight="1">
      <c r="A134" s="92" t="s">
        <v>68</v>
      </c>
      <c r="B134" s="114" t="s">
        <v>56</v>
      </c>
      <c r="C134" s="90" t="s">
        <v>11</v>
      </c>
      <c r="D134" s="98" t="s">
        <v>125</v>
      </c>
      <c r="E134" s="90" t="s">
        <v>127</v>
      </c>
      <c r="F134" s="12" t="s">
        <v>14</v>
      </c>
      <c r="G134" s="22">
        <f t="shared" ref="G134:M134" si="64">G135+G136+G137</f>
        <v>4468940</v>
      </c>
      <c r="H134" s="22">
        <f t="shared" si="64"/>
        <v>893788</v>
      </c>
      <c r="I134" s="22">
        <f t="shared" si="64"/>
        <v>893788</v>
      </c>
      <c r="J134" s="22">
        <f t="shared" si="64"/>
        <v>893788</v>
      </c>
      <c r="K134" s="22">
        <f t="shared" si="64"/>
        <v>893788</v>
      </c>
      <c r="L134" s="22">
        <f>L135+L136+L137</f>
        <v>893788</v>
      </c>
      <c r="M134" s="22">
        <f t="shared" si="64"/>
        <v>0</v>
      </c>
      <c r="N134" s="146" t="s">
        <v>57</v>
      </c>
    </row>
    <row r="135" spans="1:15" ht="21.75" customHeight="1">
      <c r="A135" s="93"/>
      <c r="B135" s="115"/>
      <c r="C135" s="91"/>
      <c r="D135" s="99"/>
      <c r="E135" s="91"/>
      <c r="F135" s="12" t="s">
        <v>116</v>
      </c>
      <c r="G135" s="22">
        <f t="shared" ref="G135:G137" si="65">H135+I135+J135+K135+L135</f>
        <v>4468940</v>
      </c>
      <c r="H135" s="22">
        <f>'[1]Иные цели 2024'!$AB$17</f>
        <v>893788</v>
      </c>
      <c r="I135" s="22">
        <f>'[1]Иные цели 2025'!$AB$17</f>
        <v>893788</v>
      </c>
      <c r="J135" s="22">
        <f>'[1]Иные цели 2026'!$AB$17</f>
        <v>893788</v>
      </c>
      <c r="K135" s="22">
        <f>J135</f>
        <v>893788</v>
      </c>
      <c r="L135" s="22">
        <f>K135</f>
        <v>893788</v>
      </c>
      <c r="M135" s="22"/>
      <c r="N135" s="147"/>
      <c r="O135" s="11"/>
    </row>
    <row r="136" spans="1:15" ht="21.75" customHeight="1">
      <c r="A136" s="93"/>
      <c r="B136" s="115"/>
      <c r="C136" s="91"/>
      <c r="D136" s="99"/>
      <c r="E136" s="91"/>
      <c r="F136" s="12" t="s">
        <v>16</v>
      </c>
      <c r="G136" s="22">
        <f t="shared" si="65"/>
        <v>0</v>
      </c>
      <c r="H136" s="22"/>
      <c r="I136" s="22"/>
      <c r="J136" s="22"/>
      <c r="K136" s="22"/>
      <c r="L136" s="22"/>
      <c r="M136" s="22"/>
      <c r="N136" s="147"/>
    </row>
    <row r="137" spans="1:15" ht="21.75" customHeight="1">
      <c r="A137" s="94"/>
      <c r="B137" s="116"/>
      <c r="C137" s="91"/>
      <c r="D137" s="100"/>
      <c r="E137" s="101"/>
      <c r="F137" s="12" t="s">
        <v>17</v>
      </c>
      <c r="G137" s="22">
        <f t="shared" si="65"/>
        <v>0</v>
      </c>
      <c r="H137" s="22"/>
      <c r="I137" s="22"/>
      <c r="J137" s="22"/>
      <c r="K137" s="22"/>
      <c r="L137" s="22"/>
      <c r="M137" s="22"/>
      <c r="N137" s="148"/>
    </row>
    <row r="138" spans="1:15" ht="21.75" customHeight="1">
      <c r="A138" s="92" t="s">
        <v>69</v>
      </c>
      <c r="B138" s="114" t="s">
        <v>58</v>
      </c>
      <c r="C138" s="90" t="s">
        <v>11</v>
      </c>
      <c r="D138" s="98" t="s">
        <v>125</v>
      </c>
      <c r="E138" s="90" t="s">
        <v>127</v>
      </c>
      <c r="F138" s="12" t="s">
        <v>14</v>
      </c>
      <c r="G138" s="22">
        <f t="shared" ref="G138:M138" si="66">G139+G140+G141</f>
        <v>0</v>
      </c>
      <c r="H138" s="22">
        <f t="shared" si="66"/>
        <v>0</v>
      </c>
      <c r="I138" s="22">
        <f t="shared" si="66"/>
        <v>0</v>
      </c>
      <c r="J138" s="22">
        <f t="shared" si="66"/>
        <v>0</v>
      </c>
      <c r="K138" s="22">
        <f t="shared" si="66"/>
        <v>0</v>
      </c>
      <c r="L138" s="22">
        <f>L139+L140+L141</f>
        <v>0</v>
      </c>
      <c r="M138" s="22">
        <f t="shared" si="66"/>
        <v>0</v>
      </c>
      <c r="N138" s="146" t="s">
        <v>182</v>
      </c>
    </row>
    <row r="139" spans="1:15" ht="21.75" customHeight="1">
      <c r="A139" s="93"/>
      <c r="B139" s="115"/>
      <c r="C139" s="91"/>
      <c r="D139" s="99"/>
      <c r="E139" s="91"/>
      <c r="F139" s="12" t="s">
        <v>116</v>
      </c>
      <c r="G139" s="22">
        <f t="shared" ref="G139:G141" si="67">H139+I139+J139+K139+L139</f>
        <v>0</v>
      </c>
      <c r="H139" s="22"/>
      <c r="I139" s="22"/>
      <c r="J139" s="22"/>
      <c r="K139" s="22"/>
      <c r="L139" s="22"/>
      <c r="M139" s="22"/>
      <c r="N139" s="147"/>
      <c r="O139" s="11"/>
    </row>
    <row r="140" spans="1:15" ht="21.75" customHeight="1">
      <c r="A140" s="93"/>
      <c r="B140" s="115"/>
      <c r="C140" s="91"/>
      <c r="D140" s="99"/>
      <c r="E140" s="91"/>
      <c r="F140" s="12" t="s">
        <v>16</v>
      </c>
      <c r="G140" s="22">
        <f t="shared" si="67"/>
        <v>0</v>
      </c>
      <c r="H140" s="22"/>
      <c r="I140" s="22"/>
      <c r="J140" s="22"/>
      <c r="K140" s="22"/>
      <c r="L140" s="22"/>
      <c r="M140" s="22"/>
      <c r="N140" s="147"/>
    </row>
    <row r="141" spans="1:15" ht="21.75" customHeight="1">
      <c r="A141" s="94"/>
      <c r="B141" s="116"/>
      <c r="C141" s="91"/>
      <c r="D141" s="100"/>
      <c r="E141" s="101"/>
      <c r="F141" s="12" t="s">
        <v>17</v>
      </c>
      <c r="G141" s="22">
        <f t="shared" si="67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>
      <c r="A142" s="92" t="s">
        <v>104</v>
      </c>
      <c r="B142" s="114" t="s">
        <v>60</v>
      </c>
      <c r="C142" s="90" t="s">
        <v>11</v>
      </c>
      <c r="D142" s="98" t="s">
        <v>39</v>
      </c>
      <c r="E142" s="90" t="s">
        <v>127</v>
      </c>
      <c r="F142" s="12" t="s">
        <v>14</v>
      </c>
      <c r="G142" s="22">
        <f t="shared" ref="G142:M142" si="68">G143+G144+G145</f>
        <v>56556403.385496229</v>
      </c>
      <c r="H142" s="22">
        <f t="shared" si="68"/>
        <v>18858064.578955725</v>
      </c>
      <c r="I142" s="22">
        <f t="shared" si="68"/>
        <v>18932694.078472562</v>
      </c>
      <c r="J142" s="22">
        <f t="shared" si="68"/>
        <v>18728188.342689313</v>
      </c>
      <c r="K142" s="22">
        <f t="shared" si="68"/>
        <v>18728.192689313884</v>
      </c>
      <c r="L142" s="22">
        <f>L143+L144+L145</f>
        <v>18728.192689313884</v>
      </c>
      <c r="M142" s="22">
        <f t="shared" si="68"/>
        <v>0</v>
      </c>
      <c r="N142" s="146" t="s">
        <v>61</v>
      </c>
    </row>
    <row r="143" spans="1:15" ht="21.75" customHeight="1">
      <c r="A143" s="93"/>
      <c r="B143" s="115"/>
      <c r="C143" s="91"/>
      <c r="D143" s="99"/>
      <c r="E143" s="91"/>
      <c r="F143" s="12" t="s">
        <v>116</v>
      </c>
      <c r="G143" s="22">
        <f t="shared" ref="G143:G145" si="69">H143+I143+J143+K143+L143</f>
        <v>93975.345496225797</v>
      </c>
      <c r="H143" s="22">
        <f>'[4]2024'!$V$24</f>
        <v>18858.068955723273</v>
      </c>
      <c r="I143" s="22">
        <f>'[4]2025'!$V$24</f>
        <v>18932.69847256086</v>
      </c>
      <c r="J143" s="47">
        <f>'[4]2026'!$V$24</f>
        <v>18728.192689313884</v>
      </c>
      <c r="K143" s="47">
        <f t="shared" ref="K143:L143" si="70">J143</f>
        <v>18728.192689313884</v>
      </c>
      <c r="L143" s="47">
        <f t="shared" si="70"/>
        <v>18728.192689313884</v>
      </c>
      <c r="M143" s="47"/>
      <c r="N143" s="147"/>
    </row>
    <row r="144" spans="1:15" ht="21.75" customHeight="1">
      <c r="A144" s="93"/>
      <c r="B144" s="115"/>
      <c r="C144" s="91"/>
      <c r="D144" s="99"/>
      <c r="E144" s="91"/>
      <c r="F144" s="12" t="s">
        <v>16</v>
      </c>
      <c r="G144" s="22">
        <f t="shared" si="69"/>
        <v>5716428.0399999991</v>
      </c>
      <c r="H144" s="22">
        <f>'[4]2024'!$L$24</f>
        <v>1688306.51</v>
      </c>
      <c r="I144" s="22">
        <f>'[4]2025'!$L$24</f>
        <v>1800061.38</v>
      </c>
      <c r="J144" s="47">
        <f>'[4]2026'!$L$24</f>
        <v>2228060.15</v>
      </c>
      <c r="K144" s="47"/>
      <c r="L144" s="47"/>
      <c r="M144" s="47"/>
      <c r="N144" s="147"/>
    </row>
    <row r="145" spans="1:14" ht="21.75" customHeight="1">
      <c r="A145" s="94"/>
      <c r="B145" s="116"/>
      <c r="C145" s="91"/>
      <c r="D145" s="100"/>
      <c r="E145" s="101"/>
      <c r="F145" s="12" t="s">
        <v>17</v>
      </c>
      <c r="G145" s="22">
        <f t="shared" si="69"/>
        <v>50746000</v>
      </c>
      <c r="H145" s="22">
        <f>'[4]2024'!$K$24</f>
        <v>17150900</v>
      </c>
      <c r="I145" s="22">
        <f>'[4]2025'!$K$24</f>
        <v>17113700</v>
      </c>
      <c r="J145" s="47">
        <f>'[4]2026'!$K$24</f>
        <v>16481400</v>
      </c>
      <c r="K145" s="47"/>
      <c r="L145" s="47"/>
      <c r="M145" s="47"/>
      <c r="N145" s="148"/>
    </row>
    <row r="146" spans="1:14" ht="21.75" customHeight="1">
      <c r="A146" s="92" t="s">
        <v>72</v>
      </c>
      <c r="B146" s="114" t="s">
        <v>62</v>
      </c>
      <c r="C146" s="90" t="s">
        <v>11</v>
      </c>
      <c r="D146" s="98" t="s">
        <v>39</v>
      </c>
      <c r="E146" s="90" t="s">
        <v>127</v>
      </c>
      <c r="F146" s="12" t="s">
        <v>14</v>
      </c>
      <c r="G146" s="22">
        <f t="shared" ref="G146:M146" si="71">G147+G148+G149</f>
        <v>20266365.290045444</v>
      </c>
      <c r="H146" s="22">
        <f t="shared" si="71"/>
        <v>3687274</v>
      </c>
      <c r="I146" s="22">
        <f t="shared" si="71"/>
        <v>3904210.9600000004</v>
      </c>
      <c r="J146" s="22">
        <f t="shared" si="71"/>
        <v>4060379.3984000003</v>
      </c>
      <c r="K146" s="22">
        <f t="shared" si="71"/>
        <v>4222794.5743360007</v>
      </c>
      <c r="L146" s="22">
        <f>L147+L148+L149</f>
        <v>4391706.3573094411</v>
      </c>
      <c r="M146" s="22">
        <f t="shared" si="71"/>
        <v>0</v>
      </c>
      <c r="N146" s="146" t="s">
        <v>63</v>
      </c>
    </row>
    <row r="147" spans="1:14" ht="21.75" customHeight="1">
      <c r="A147" s="93"/>
      <c r="B147" s="115"/>
      <c r="C147" s="91"/>
      <c r="D147" s="99"/>
      <c r="E147" s="91"/>
      <c r="F147" s="12" t="s">
        <v>116</v>
      </c>
      <c r="G147" s="22">
        <f t="shared" ref="G147:G149" si="72">H147+I147+J147+K147+L147</f>
        <v>20266365.290045444</v>
      </c>
      <c r="H147" s="22">
        <v>3687274</v>
      </c>
      <c r="I147" s="22">
        <f>'[1]Иные цели 2025'!$AF$17</f>
        <v>3904210.9600000004</v>
      </c>
      <c r="J147" s="22">
        <f>'[1]Иные цели 2026'!$AF$17</f>
        <v>4060379.3984000003</v>
      </c>
      <c r="K147" s="22">
        <f>J147*1.04</f>
        <v>4222794.5743360007</v>
      </c>
      <c r="L147" s="22">
        <f>K147*1.04</f>
        <v>4391706.3573094411</v>
      </c>
      <c r="M147" s="22"/>
      <c r="N147" s="147"/>
    </row>
    <row r="148" spans="1:14" ht="21.75" customHeight="1">
      <c r="A148" s="93"/>
      <c r="B148" s="115"/>
      <c r="C148" s="91"/>
      <c r="D148" s="99"/>
      <c r="E148" s="91"/>
      <c r="F148" s="12" t="s">
        <v>16</v>
      </c>
      <c r="G148" s="22">
        <f t="shared" si="72"/>
        <v>0</v>
      </c>
      <c r="H148" s="22"/>
      <c r="I148" s="22"/>
      <c r="J148" s="22"/>
      <c r="K148" s="22"/>
      <c r="L148" s="22"/>
      <c r="M148" s="22"/>
      <c r="N148" s="147"/>
    </row>
    <row r="149" spans="1:14" ht="21.75" customHeight="1">
      <c r="A149" s="94"/>
      <c r="B149" s="116"/>
      <c r="C149" s="91"/>
      <c r="D149" s="100"/>
      <c r="E149" s="101"/>
      <c r="F149" s="12" t="s">
        <v>17</v>
      </c>
      <c r="G149" s="22">
        <f t="shared" si="72"/>
        <v>0</v>
      </c>
      <c r="H149" s="22"/>
      <c r="I149" s="22"/>
      <c r="J149" s="22"/>
      <c r="K149" s="22"/>
      <c r="L149" s="22"/>
      <c r="M149" s="22"/>
      <c r="N149" s="148"/>
    </row>
    <row r="150" spans="1:14" ht="21.75" customHeight="1">
      <c r="A150" s="92" t="s">
        <v>105</v>
      </c>
      <c r="B150" s="114" t="s">
        <v>64</v>
      </c>
      <c r="C150" s="90" t="s">
        <v>11</v>
      </c>
      <c r="D150" s="98" t="s">
        <v>39</v>
      </c>
      <c r="E150" s="90" t="s">
        <v>127</v>
      </c>
      <c r="F150" s="12" t="s">
        <v>14</v>
      </c>
      <c r="G150" s="22">
        <f t="shared" ref="G150:M150" si="73">G151+G152+G153</f>
        <v>15281205.399915785</v>
      </c>
      <c r="H150" s="22">
        <f t="shared" si="73"/>
        <v>2605082</v>
      </c>
      <c r="I150" s="22">
        <f t="shared" si="73"/>
        <v>2985100.8744959994</v>
      </c>
      <c r="J150" s="22">
        <f t="shared" si="73"/>
        <v>3104504.9094758406</v>
      </c>
      <c r="K150" s="22">
        <f t="shared" si="73"/>
        <v>3228685.1058548745</v>
      </c>
      <c r="L150" s="22">
        <f>L151+L152+L153</f>
        <v>3357832.5100890696</v>
      </c>
      <c r="M150" s="22">
        <f t="shared" si="73"/>
        <v>0</v>
      </c>
      <c r="N150" s="146" t="s">
        <v>65</v>
      </c>
    </row>
    <row r="151" spans="1:14" ht="21.75" customHeight="1">
      <c r="A151" s="93"/>
      <c r="B151" s="115"/>
      <c r="C151" s="91"/>
      <c r="D151" s="99"/>
      <c r="E151" s="91"/>
      <c r="F151" s="12" t="s">
        <v>116</v>
      </c>
      <c r="G151" s="22">
        <f t="shared" ref="G151:G153" si="74">H151+I151+J151+K151+L151</f>
        <v>15281205.399915785</v>
      </c>
      <c r="H151" s="22">
        <v>2605082</v>
      </c>
      <c r="I151" s="22">
        <f>'[1]Иные цели 2025'!$AG$17</f>
        <v>2985100.8744959994</v>
      </c>
      <c r="J151" s="22">
        <f>'[1]Иные цели 2026'!$AG$17</f>
        <v>3104504.9094758406</v>
      </c>
      <c r="K151" s="22">
        <f>J151*1.04</f>
        <v>3228685.1058548745</v>
      </c>
      <c r="L151" s="22">
        <f>K151*1.04</f>
        <v>3357832.5100890696</v>
      </c>
      <c r="M151" s="22"/>
      <c r="N151" s="147"/>
    </row>
    <row r="152" spans="1:14" ht="21.75" customHeight="1">
      <c r="A152" s="93"/>
      <c r="B152" s="115"/>
      <c r="C152" s="91"/>
      <c r="D152" s="99"/>
      <c r="E152" s="91"/>
      <c r="F152" s="12" t="s">
        <v>16</v>
      </c>
      <c r="G152" s="22">
        <f t="shared" si="74"/>
        <v>0</v>
      </c>
      <c r="H152" s="22"/>
      <c r="I152" s="22"/>
      <c r="J152" s="22"/>
      <c r="K152" s="22"/>
      <c r="L152" s="22"/>
      <c r="M152" s="22"/>
      <c r="N152" s="147"/>
    </row>
    <row r="153" spans="1:14" ht="21.75" customHeight="1">
      <c r="A153" s="94"/>
      <c r="B153" s="116"/>
      <c r="C153" s="91"/>
      <c r="D153" s="100"/>
      <c r="E153" s="101"/>
      <c r="F153" s="12" t="s">
        <v>17</v>
      </c>
      <c r="G153" s="22">
        <f t="shared" si="74"/>
        <v>0</v>
      </c>
      <c r="H153" s="22"/>
      <c r="I153" s="22"/>
      <c r="J153" s="22"/>
      <c r="K153" s="22"/>
      <c r="L153" s="22"/>
      <c r="M153" s="22"/>
      <c r="N153" s="148"/>
    </row>
    <row r="154" spans="1:14" ht="21.75" customHeight="1">
      <c r="A154" s="92" t="s">
        <v>75</v>
      </c>
      <c r="B154" s="133" t="s">
        <v>119</v>
      </c>
      <c r="C154" s="136" t="s">
        <v>11</v>
      </c>
      <c r="D154" s="138" t="s">
        <v>39</v>
      </c>
      <c r="E154" s="136" t="s">
        <v>127</v>
      </c>
      <c r="F154" s="48" t="s">
        <v>14</v>
      </c>
      <c r="G154" s="47">
        <f t="shared" ref="G154:M154" si="75">G155+G156+G157</f>
        <v>0</v>
      </c>
      <c r="H154" s="47">
        <f t="shared" si="75"/>
        <v>0</v>
      </c>
      <c r="I154" s="47">
        <f t="shared" si="75"/>
        <v>0</v>
      </c>
      <c r="J154" s="47">
        <f t="shared" si="75"/>
        <v>0</v>
      </c>
      <c r="K154" s="47">
        <f t="shared" si="75"/>
        <v>0</v>
      </c>
      <c r="L154" s="47">
        <f t="shared" si="75"/>
        <v>0</v>
      </c>
      <c r="M154" s="47">
        <f t="shared" si="75"/>
        <v>0</v>
      </c>
      <c r="N154" s="155" t="s">
        <v>120</v>
      </c>
    </row>
    <row r="155" spans="1:14" ht="21.75" customHeight="1">
      <c r="A155" s="93"/>
      <c r="B155" s="134"/>
      <c r="C155" s="137"/>
      <c r="D155" s="139"/>
      <c r="E155" s="137"/>
      <c r="F155" s="12" t="s">
        <v>116</v>
      </c>
      <c r="G155" s="47">
        <f>H155+I155+J155+K155+L155</f>
        <v>0</v>
      </c>
      <c r="H155" s="47"/>
      <c r="I155" s="47"/>
      <c r="J155" s="47"/>
      <c r="K155" s="47"/>
      <c r="L155" s="47"/>
      <c r="M155" s="47"/>
      <c r="N155" s="156"/>
    </row>
    <row r="156" spans="1:14" ht="21.75" customHeight="1">
      <c r="A156" s="93"/>
      <c r="B156" s="134"/>
      <c r="C156" s="137"/>
      <c r="D156" s="139"/>
      <c r="E156" s="137"/>
      <c r="F156" s="48" t="s">
        <v>16</v>
      </c>
      <c r="G156" s="47">
        <f>H156+I156+J156+K156+L156</f>
        <v>0</v>
      </c>
      <c r="H156" s="47"/>
      <c r="I156" s="47"/>
      <c r="J156" s="47"/>
      <c r="K156" s="47"/>
      <c r="L156" s="47"/>
      <c r="M156" s="47"/>
      <c r="N156" s="156"/>
    </row>
    <row r="157" spans="1:14" ht="21.75" customHeight="1">
      <c r="A157" s="94"/>
      <c r="B157" s="135"/>
      <c r="C157" s="137"/>
      <c r="D157" s="140"/>
      <c r="E157" s="141"/>
      <c r="F157" s="48" t="s">
        <v>17</v>
      </c>
      <c r="G157" s="47">
        <f>H157+I157+J157+K157+L157</f>
        <v>0</v>
      </c>
      <c r="H157" s="47"/>
      <c r="I157" s="47"/>
      <c r="J157" s="47"/>
      <c r="K157" s="47"/>
      <c r="L157" s="47"/>
      <c r="M157" s="47"/>
      <c r="N157" s="157"/>
    </row>
    <row r="158" spans="1:14" ht="22.5" customHeight="1">
      <c r="A158" s="75"/>
      <c r="B158" s="149" t="s">
        <v>159</v>
      </c>
      <c r="C158" s="81" t="s">
        <v>11</v>
      </c>
      <c r="D158" s="84" t="s">
        <v>12</v>
      </c>
      <c r="E158" s="81" t="s">
        <v>127</v>
      </c>
      <c r="F158" s="34" t="s">
        <v>14</v>
      </c>
      <c r="G158" s="35">
        <f t="shared" ref="G158:M158" si="76">G159+G160+G161</f>
        <v>47554773</v>
      </c>
      <c r="H158" s="35">
        <f>H159+H160+H161</f>
        <v>15386773</v>
      </c>
      <c r="I158" s="35">
        <f>I159+I160+I161</f>
        <v>20042000</v>
      </c>
      <c r="J158" s="35">
        <f>J159+J160+J161</f>
        <v>4042000</v>
      </c>
      <c r="K158" s="35">
        <f t="shared" si="76"/>
        <v>4042000</v>
      </c>
      <c r="L158" s="35">
        <f>L159+L160+L161</f>
        <v>4042000</v>
      </c>
      <c r="M158" s="35">
        <f t="shared" si="76"/>
        <v>0</v>
      </c>
      <c r="N158" s="152"/>
    </row>
    <row r="159" spans="1:14" ht="22.5" customHeight="1">
      <c r="A159" s="76"/>
      <c r="B159" s="150"/>
      <c r="C159" s="82"/>
      <c r="D159" s="85"/>
      <c r="E159" s="82"/>
      <c r="F159" s="34" t="s">
        <v>116</v>
      </c>
      <c r="G159" s="35">
        <f t="shared" ref="G159:G161" si="77">H159+I159+J159+K159+L159</f>
        <v>38089873</v>
      </c>
      <c r="H159" s="35">
        <f>H163+H191+H203+H207+H195+H199+H215+H219+H211+H171+H183+H175+H179+H187+H167</f>
        <v>5921873</v>
      </c>
      <c r="I159" s="35">
        <f t="shared" ref="I159:M161" si="78">I163+I191+I203+I207+I195+I199+I215+I219+I211+I171+I183+I175+I179+I187+I167</f>
        <v>20042000</v>
      </c>
      <c r="J159" s="35">
        <f t="shared" si="78"/>
        <v>4042000</v>
      </c>
      <c r="K159" s="35">
        <f t="shared" si="78"/>
        <v>4042000</v>
      </c>
      <c r="L159" s="35">
        <f t="shared" si="78"/>
        <v>4042000</v>
      </c>
      <c r="M159" s="35">
        <f t="shared" si="78"/>
        <v>0</v>
      </c>
      <c r="N159" s="153"/>
    </row>
    <row r="160" spans="1:14" ht="22.5" customHeight="1">
      <c r="A160" s="76"/>
      <c r="B160" s="150"/>
      <c r="C160" s="82"/>
      <c r="D160" s="85"/>
      <c r="E160" s="82"/>
      <c r="F160" s="34" t="s">
        <v>16</v>
      </c>
      <c r="G160" s="35">
        <f t="shared" si="77"/>
        <v>9464900</v>
      </c>
      <c r="H160" s="35">
        <f t="shared" ref="H160:L161" si="79">H164+H192+H204+H208+H196+H200+H216+H220+H212+H172+H184+H176+H180+H188+H168</f>
        <v>9464900</v>
      </c>
      <c r="I160" s="35">
        <f t="shared" si="79"/>
        <v>0</v>
      </c>
      <c r="J160" s="35">
        <f t="shared" si="79"/>
        <v>0</v>
      </c>
      <c r="K160" s="35">
        <f t="shared" si="79"/>
        <v>0</v>
      </c>
      <c r="L160" s="35">
        <f t="shared" si="79"/>
        <v>0</v>
      </c>
      <c r="M160" s="35">
        <f t="shared" si="78"/>
        <v>0</v>
      </c>
      <c r="N160" s="153"/>
    </row>
    <row r="161" spans="1:26" ht="22.5" customHeight="1">
      <c r="A161" s="77"/>
      <c r="B161" s="151"/>
      <c r="C161" s="83"/>
      <c r="D161" s="86"/>
      <c r="E161" s="83"/>
      <c r="F161" s="34" t="s">
        <v>17</v>
      </c>
      <c r="G161" s="35">
        <f t="shared" si="77"/>
        <v>0</v>
      </c>
      <c r="H161" s="35">
        <f t="shared" si="79"/>
        <v>0</v>
      </c>
      <c r="I161" s="35">
        <f t="shared" si="79"/>
        <v>0</v>
      </c>
      <c r="J161" s="35">
        <f t="shared" si="79"/>
        <v>0</v>
      </c>
      <c r="K161" s="35">
        <f t="shared" si="79"/>
        <v>0</v>
      </c>
      <c r="L161" s="35">
        <f t="shared" si="79"/>
        <v>0</v>
      </c>
      <c r="M161" s="35">
        <f t="shared" si="78"/>
        <v>0</v>
      </c>
      <c r="N161" s="154"/>
      <c r="Z161" s="3"/>
    </row>
    <row r="162" spans="1:26" ht="21.75" customHeight="1">
      <c r="A162" s="92" t="s">
        <v>18</v>
      </c>
      <c r="B162" s="114" t="s">
        <v>67</v>
      </c>
      <c r="C162" s="90" t="s">
        <v>11</v>
      </c>
      <c r="D162" s="98" t="s">
        <v>39</v>
      </c>
      <c r="E162" s="90" t="s">
        <v>127</v>
      </c>
      <c r="F162" s="12" t="s">
        <v>14</v>
      </c>
      <c r="G162" s="22">
        <f t="shared" ref="G162:M162" si="80">G163+G164+G165</f>
        <v>31594900</v>
      </c>
      <c r="H162" s="22">
        <f t="shared" si="80"/>
        <v>11914900</v>
      </c>
      <c r="I162" s="22">
        <f t="shared" si="80"/>
        <v>16920000</v>
      </c>
      <c r="J162" s="47">
        <f t="shared" si="80"/>
        <v>920000</v>
      </c>
      <c r="K162" s="22">
        <f t="shared" si="80"/>
        <v>920000</v>
      </c>
      <c r="L162" s="22">
        <f>L163+L164+L165</f>
        <v>920000</v>
      </c>
      <c r="M162" s="22">
        <f t="shared" si="80"/>
        <v>0</v>
      </c>
      <c r="N162" s="178" t="s">
        <v>148</v>
      </c>
    </row>
    <row r="163" spans="1:26" ht="21.75" customHeight="1">
      <c r="A163" s="93"/>
      <c r="B163" s="115"/>
      <c r="C163" s="91"/>
      <c r="D163" s="99"/>
      <c r="E163" s="91"/>
      <c r="F163" s="12" t="s">
        <v>116</v>
      </c>
      <c r="G163" s="22">
        <f t="shared" ref="G163:G165" si="81">H163+I163+J163+K163+L163</f>
        <v>22130000</v>
      </c>
      <c r="H163" s="22">
        <f>60000+2000000+390000</f>
        <v>2450000</v>
      </c>
      <c r="I163" s="22">
        <f>560000+2000000+360000+14000000</f>
        <v>16920000</v>
      </c>
      <c r="J163" s="22">
        <f>560000+360000</f>
        <v>920000</v>
      </c>
      <c r="K163" s="22">
        <f>J163</f>
        <v>920000</v>
      </c>
      <c r="L163" s="22">
        <f>K163</f>
        <v>920000</v>
      </c>
      <c r="M163" s="22"/>
      <c r="N163" s="178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93"/>
      <c r="B164" s="115"/>
      <c r="C164" s="91"/>
      <c r="D164" s="99"/>
      <c r="E164" s="91"/>
      <c r="F164" s="12" t="s">
        <v>16</v>
      </c>
      <c r="G164" s="22">
        <f t="shared" si="81"/>
        <v>9464900</v>
      </c>
      <c r="H164" s="22">
        <f>605000*2+100000+7754900+300000+100000</f>
        <v>9464900</v>
      </c>
      <c r="I164" s="22">
        <v>0</v>
      </c>
      <c r="J164" s="47">
        <v>0</v>
      </c>
      <c r="K164" s="22">
        <v>0</v>
      </c>
      <c r="L164" s="22">
        <v>0</v>
      </c>
      <c r="M164" s="22"/>
      <c r="N164" s="178"/>
      <c r="Q164" s="3"/>
    </row>
    <row r="165" spans="1:26" ht="21.75" customHeight="1">
      <c r="A165" s="94"/>
      <c r="B165" s="116"/>
      <c r="C165" s="101"/>
      <c r="D165" s="100"/>
      <c r="E165" s="101"/>
      <c r="F165" s="12" t="s">
        <v>17</v>
      </c>
      <c r="G165" s="22">
        <f t="shared" si="81"/>
        <v>0</v>
      </c>
      <c r="H165" s="22"/>
      <c r="I165" s="22"/>
      <c r="J165" s="47"/>
      <c r="K165" s="22"/>
      <c r="L165" s="22"/>
      <c r="M165" s="22"/>
      <c r="N165" s="178"/>
      <c r="O165" s="3"/>
    </row>
    <row r="166" spans="1:26" ht="21.75" customHeight="1">
      <c r="A166" s="92" t="s">
        <v>24</v>
      </c>
      <c r="B166" s="114" t="s">
        <v>103</v>
      </c>
      <c r="C166" s="90" t="s">
        <v>11</v>
      </c>
      <c r="D166" s="98" t="s">
        <v>171</v>
      </c>
      <c r="E166" s="90" t="s">
        <v>127</v>
      </c>
      <c r="F166" s="12" t="s">
        <v>14</v>
      </c>
      <c r="G166" s="22">
        <f t="shared" ref="G166:K166" si="82">G167+G168+G169</f>
        <v>0</v>
      </c>
      <c r="H166" s="22">
        <f t="shared" si="82"/>
        <v>0</v>
      </c>
      <c r="I166" s="22">
        <f t="shared" si="82"/>
        <v>0</v>
      </c>
      <c r="J166" s="47">
        <f t="shared" si="82"/>
        <v>0</v>
      </c>
      <c r="K166" s="22">
        <f t="shared" si="82"/>
        <v>0</v>
      </c>
      <c r="L166" s="22">
        <f>L167+L168+L169</f>
        <v>0</v>
      </c>
      <c r="M166" s="22">
        <f t="shared" ref="M166" si="83">M167+M168+M169</f>
        <v>0</v>
      </c>
      <c r="N166" s="178"/>
    </row>
    <row r="167" spans="1:26" ht="21.75" customHeight="1">
      <c r="A167" s="93"/>
      <c r="B167" s="115"/>
      <c r="C167" s="91"/>
      <c r="D167" s="99"/>
      <c r="E167" s="91"/>
      <c r="F167" s="12" t="s">
        <v>116</v>
      </c>
      <c r="G167" s="22">
        <f t="shared" ref="G167:G169" si="84">H167+I167+J167+K167+L167</f>
        <v>0</v>
      </c>
      <c r="H167" s="22"/>
      <c r="I167" s="22"/>
      <c r="J167" s="47"/>
      <c r="K167" s="22"/>
      <c r="L167" s="22"/>
      <c r="M167" s="22"/>
      <c r="N167" s="178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93"/>
      <c r="B168" s="115"/>
      <c r="C168" s="91"/>
      <c r="D168" s="99"/>
      <c r="E168" s="91"/>
      <c r="F168" s="12" t="s">
        <v>16</v>
      </c>
      <c r="G168" s="22">
        <f t="shared" si="84"/>
        <v>0</v>
      </c>
      <c r="H168" s="22"/>
      <c r="I168" s="22"/>
      <c r="J168" s="47"/>
      <c r="K168" s="22"/>
      <c r="L168" s="22"/>
      <c r="M168" s="22"/>
      <c r="N168" s="178"/>
      <c r="Q168" s="3"/>
    </row>
    <row r="169" spans="1:26" ht="21.75" customHeight="1">
      <c r="A169" s="94"/>
      <c r="B169" s="116"/>
      <c r="C169" s="91"/>
      <c r="D169" s="100"/>
      <c r="E169" s="101"/>
      <c r="F169" s="12" t="s">
        <v>17</v>
      </c>
      <c r="G169" s="22">
        <f t="shared" si="84"/>
        <v>0</v>
      </c>
      <c r="H169" s="22"/>
      <c r="I169" s="22"/>
      <c r="J169" s="47"/>
      <c r="K169" s="22"/>
      <c r="L169" s="22"/>
      <c r="M169" s="22"/>
      <c r="N169" s="178"/>
      <c r="O169" s="3"/>
    </row>
    <row r="170" spans="1:26" ht="21.75" customHeight="1">
      <c r="A170" s="136" t="s">
        <v>40</v>
      </c>
      <c r="B170" s="114" t="s">
        <v>133</v>
      </c>
      <c r="C170" s="90" t="s">
        <v>11</v>
      </c>
      <c r="D170" s="98" t="s">
        <v>39</v>
      </c>
      <c r="E170" s="90" t="s">
        <v>127</v>
      </c>
      <c r="F170" s="12" t="s">
        <v>14</v>
      </c>
      <c r="G170" s="22">
        <f t="shared" ref="G170:M170" si="85">G171+G172+G173</f>
        <v>0</v>
      </c>
      <c r="H170" s="22">
        <f t="shared" si="85"/>
        <v>0</v>
      </c>
      <c r="I170" s="22">
        <f t="shared" si="85"/>
        <v>0</v>
      </c>
      <c r="J170" s="47">
        <f t="shared" si="85"/>
        <v>0</v>
      </c>
      <c r="K170" s="22">
        <f t="shared" si="85"/>
        <v>0</v>
      </c>
      <c r="L170" s="22">
        <f>L171+L172+L173</f>
        <v>0</v>
      </c>
      <c r="M170" s="22">
        <f t="shared" si="85"/>
        <v>0</v>
      </c>
      <c r="N170" s="178"/>
    </row>
    <row r="171" spans="1:26" ht="21.75" customHeight="1">
      <c r="A171" s="137"/>
      <c r="B171" s="115"/>
      <c r="C171" s="91"/>
      <c r="D171" s="99"/>
      <c r="E171" s="91"/>
      <c r="F171" s="12" t="s">
        <v>116</v>
      </c>
      <c r="G171" s="22">
        <f t="shared" ref="G171:G173" si="86">H171+I171+J171+K171+L171</f>
        <v>0</v>
      </c>
      <c r="H171" s="22"/>
      <c r="I171" s="22"/>
      <c r="J171" s="47"/>
      <c r="K171" s="22"/>
      <c r="L171" s="22"/>
      <c r="M171" s="22"/>
      <c r="N171" s="178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37"/>
      <c r="B172" s="115"/>
      <c r="C172" s="91"/>
      <c r="D172" s="99"/>
      <c r="E172" s="91"/>
      <c r="F172" s="12" t="s">
        <v>16</v>
      </c>
      <c r="G172" s="22">
        <f t="shared" si="86"/>
        <v>0</v>
      </c>
      <c r="H172" s="22"/>
      <c r="I172" s="22"/>
      <c r="J172" s="47"/>
      <c r="K172" s="22"/>
      <c r="L172" s="22"/>
      <c r="M172" s="22"/>
      <c r="N172" s="178"/>
      <c r="Q172" s="3"/>
    </row>
    <row r="173" spans="1:26" ht="21.75" customHeight="1">
      <c r="A173" s="141"/>
      <c r="B173" s="116"/>
      <c r="C173" s="91"/>
      <c r="D173" s="100"/>
      <c r="E173" s="101"/>
      <c r="F173" s="12" t="s">
        <v>17</v>
      </c>
      <c r="G173" s="22">
        <f t="shared" si="86"/>
        <v>0</v>
      </c>
      <c r="H173" s="22"/>
      <c r="I173" s="22"/>
      <c r="J173" s="47"/>
      <c r="K173" s="22"/>
      <c r="L173" s="22"/>
      <c r="M173" s="22"/>
      <c r="N173" s="178"/>
      <c r="O173" s="3"/>
    </row>
    <row r="174" spans="1:26" ht="21.75" customHeight="1">
      <c r="A174" s="92" t="s">
        <v>44</v>
      </c>
      <c r="B174" s="114" t="s">
        <v>51</v>
      </c>
      <c r="C174" s="90" t="s">
        <v>11</v>
      </c>
      <c r="D174" s="98" t="s">
        <v>39</v>
      </c>
      <c r="E174" s="90" t="s">
        <v>127</v>
      </c>
      <c r="F174" s="12" t="s">
        <v>14</v>
      </c>
      <c r="G174" s="22">
        <f t="shared" ref="G174:M174" si="87">G175+G176+G177</f>
        <v>350000</v>
      </c>
      <c r="H174" s="22">
        <f t="shared" si="87"/>
        <v>350000</v>
      </c>
      <c r="I174" s="22">
        <f t="shared" si="87"/>
        <v>0</v>
      </c>
      <c r="J174" s="22">
        <f t="shared" si="87"/>
        <v>0</v>
      </c>
      <c r="K174" s="22">
        <f t="shared" si="87"/>
        <v>0</v>
      </c>
      <c r="L174" s="22">
        <f t="shared" si="87"/>
        <v>0</v>
      </c>
      <c r="M174" s="22">
        <f t="shared" si="87"/>
        <v>0</v>
      </c>
      <c r="N174" s="193" t="s">
        <v>149</v>
      </c>
    </row>
    <row r="175" spans="1:26" ht="21.75" customHeight="1">
      <c r="A175" s="93"/>
      <c r="B175" s="115"/>
      <c r="C175" s="91"/>
      <c r="D175" s="99"/>
      <c r="E175" s="91"/>
      <c r="F175" s="12" t="s">
        <v>116</v>
      </c>
      <c r="G175" s="22">
        <f t="shared" ref="G175:G177" si="88">H175+I175+J175+K175+L175</f>
        <v>350000</v>
      </c>
      <c r="H175" s="22">
        <f>'[1]Иные цели 2024'!$S$9</f>
        <v>350000</v>
      </c>
      <c r="I175" s="22">
        <v>0</v>
      </c>
      <c r="J175" s="22">
        <v>0</v>
      </c>
      <c r="K175" s="22">
        <v>0</v>
      </c>
      <c r="L175" s="22">
        <v>0</v>
      </c>
      <c r="M175" s="22"/>
      <c r="N175" s="193"/>
    </row>
    <row r="176" spans="1:26" ht="21.75" customHeight="1">
      <c r="A176" s="93"/>
      <c r="B176" s="115"/>
      <c r="C176" s="91"/>
      <c r="D176" s="99"/>
      <c r="E176" s="91"/>
      <c r="F176" s="12" t="s">
        <v>16</v>
      </c>
      <c r="G176" s="22">
        <f t="shared" si="88"/>
        <v>0</v>
      </c>
      <c r="H176" s="22"/>
      <c r="I176" s="22"/>
      <c r="J176" s="22"/>
      <c r="K176" s="22"/>
      <c r="L176" s="22"/>
      <c r="M176" s="22"/>
      <c r="N176" s="193"/>
    </row>
    <row r="177" spans="1:23" ht="21.75" customHeight="1">
      <c r="A177" s="94"/>
      <c r="B177" s="116"/>
      <c r="C177" s="91"/>
      <c r="D177" s="100"/>
      <c r="E177" s="101"/>
      <c r="F177" s="12" t="s">
        <v>17</v>
      </c>
      <c r="G177" s="22">
        <f t="shared" si="88"/>
        <v>0</v>
      </c>
      <c r="H177" s="22"/>
      <c r="I177" s="22"/>
      <c r="J177" s="22"/>
      <c r="K177" s="22"/>
      <c r="L177" s="22"/>
      <c r="M177" s="22"/>
      <c r="N177" s="193"/>
    </row>
    <row r="178" spans="1:23" s="31" customFormat="1" ht="21.75" customHeight="1">
      <c r="A178" s="92" t="s">
        <v>66</v>
      </c>
      <c r="B178" s="114" t="s">
        <v>52</v>
      </c>
      <c r="C178" s="90" t="s">
        <v>11</v>
      </c>
      <c r="D178" s="98" t="s">
        <v>39</v>
      </c>
      <c r="E178" s="90" t="s">
        <v>127</v>
      </c>
      <c r="F178" s="12" t="s">
        <v>14</v>
      </c>
      <c r="G178" s="22">
        <f t="shared" ref="G178:M178" si="89">G179+G180+G181</f>
        <v>0</v>
      </c>
      <c r="H178" s="22">
        <f t="shared" si="89"/>
        <v>0</v>
      </c>
      <c r="I178" s="22">
        <f t="shared" si="89"/>
        <v>0</v>
      </c>
      <c r="J178" s="22">
        <f t="shared" si="89"/>
        <v>0</v>
      </c>
      <c r="K178" s="22">
        <f t="shared" si="89"/>
        <v>0</v>
      </c>
      <c r="L178" s="22">
        <f t="shared" si="89"/>
        <v>0</v>
      </c>
      <c r="M178" s="22">
        <f t="shared" si="89"/>
        <v>0</v>
      </c>
      <c r="N178" s="193"/>
    </row>
    <row r="179" spans="1:23" s="31" customFormat="1" ht="21.75" customHeight="1">
      <c r="A179" s="93"/>
      <c r="B179" s="115"/>
      <c r="C179" s="91"/>
      <c r="D179" s="99"/>
      <c r="E179" s="91"/>
      <c r="F179" s="12" t="s">
        <v>116</v>
      </c>
      <c r="G179" s="22">
        <f t="shared" ref="G179:G181" si="90">H179+I179+J179+K179+L179</f>
        <v>0</v>
      </c>
      <c r="H179" s="22"/>
      <c r="I179" s="22"/>
      <c r="J179" s="22"/>
      <c r="K179" s="22"/>
      <c r="L179" s="22"/>
      <c r="M179" s="22"/>
      <c r="N179" s="193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>
      <c r="A180" s="93"/>
      <c r="B180" s="115"/>
      <c r="C180" s="91"/>
      <c r="D180" s="99"/>
      <c r="E180" s="91"/>
      <c r="F180" s="12" t="s">
        <v>16</v>
      </c>
      <c r="G180" s="22">
        <f t="shared" si="90"/>
        <v>0</v>
      </c>
      <c r="H180" s="22"/>
      <c r="I180" s="22"/>
      <c r="J180" s="22"/>
      <c r="K180" s="22"/>
      <c r="L180" s="22"/>
      <c r="M180" s="22"/>
      <c r="N180" s="193"/>
      <c r="Q180" s="32"/>
    </row>
    <row r="181" spans="1:23" s="31" customFormat="1" ht="21.75" customHeight="1">
      <c r="A181" s="94"/>
      <c r="B181" s="116"/>
      <c r="C181" s="101"/>
      <c r="D181" s="100"/>
      <c r="E181" s="101"/>
      <c r="F181" s="12" t="s">
        <v>17</v>
      </c>
      <c r="G181" s="22">
        <f t="shared" si="90"/>
        <v>0</v>
      </c>
      <c r="H181" s="22"/>
      <c r="I181" s="22"/>
      <c r="J181" s="22"/>
      <c r="K181" s="22"/>
      <c r="L181" s="22"/>
      <c r="M181" s="22"/>
      <c r="N181" s="193"/>
      <c r="O181" s="32"/>
    </row>
    <row r="182" spans="1:23" ht="21.75" customHeight="1">
      <c r="A182" s="92" t="s">
        <v>68</v>
      </c>
      <c r="B182" s="114" t="s">
        <v>50</v>
      </c>
      <c r="C182" s="90" t="s">
        <v>11</v>
      </c>
      <c r="D182" s="98" t="s">
        <v>39</v>
      </c>
      <c r="E182" s="90" t="s">
        <v>127</v>
      </c>
      <c r="F182" s="12" t="s">
        <v>14</v>
      </c>
      <c r="G182" s="22">
        <f t="shared" ref="G182:M182" si="91">G183+G184+G185</f>
        <v>0</v>
      </c>
      <c r="H182" s="22">
        <f t="shared" si="91"/>
        <v>0</v>
      </c>
      <c r="I182" s="22">
        <f t="shared" si="91"/>
        <v>0</v>
      </c>
      <c r="J182" s="22">
        <f t="shared" si="91"/>
        <v>0</v>
      </c>
      <c r="K182" s="22">
        <f t="shared" si="91"/>
        <v>0</v>
      </c>
      <c r="L182" s="22">
        <f t="shared" si="91"/>
        <v>0</v>
      </c>
      <c r="M182" s="22">
        <f t="shared" si="91"/>
        <v>0</v>
      </c>
      <c r="N182" s="193"/>
    </row>
    <row r="183" spans="1:23" ht="21.75" customHeight="1">
      <c r="A183" s="93"/>
      <c r="B183" s="115"/>
      <c r="C183" s="91"/>
      <c r="D183" s="99"/>
      <c r="E183" s="91"/>
      <c r="F183" s="12" t="s">
        <v>116</v>
      </c>
      <c r="G183" s="22">
        <f t="shared" ref="G183:G185" si="92">H183+I183+J183+K183+L183</f>
        <v>0</v>
      </c>
      <c r="H183" s="22"/>
      <c r="I183" s="22"/>
      <c r="J183" s="22"/>
      <c r="K183" s="22"/>
      <c r="L183" s="22"/>
      <c r="M183" s="22"/>
      <c r="N183" s="193"/>
    </row>
    <row r="184" spans="1:23" ht="21.75" customHeight="1">
      <c r="A184" s="93"/>
      <c r="B184" s="115"/>
      <c r="C184" s="91"/>
      <c r="D184" s="99"/>
      <c r="E184" s="91"/>
      <c r="F184" s="12" t="s">
        <v>16</v>
      </c>
      <c r="G184" s="22">
        <f t="shared" si="92"/>
        <v>0</v>
      </c>
      <c r="H184" s="22"/>
      <c r="I184" s="22"/>
      <c r="J184" s="22"/>
      <c r="K184" s="22"/>
      <c r="L184" s="22"/>
      <c r="M184" s="22"/>
      <c r="N184" s="193"/>
    </row>
    <row r="185" spans="1:23" ht="21.75" customHeight="1">
      <c r="A185" s="94"/>
      <c r="B185" s="116"/>
      <c r="C185" s="91"/>
      <c r="D185" s="100"/>
      <c r="E185" s="101"/>
      <c r="F185" s="12" t="s">
        <v>17</v>
      </c>
      <c r="G185" s="22">
        <f t="shared" si="92"/>
        <v>0</v>
      </c>
      <c r="H185" s="22"/>
      <c r="I185" s="22"/>
      <c r="J185" s="22"/>
      <c r="K185" s="22"/>
      <c r="L185" s="22"/>
      <c r="M185" s="22"/>
      <c r="N185" s="193"/>
    </row>
    <row r="186" spans="1:23" ht="21.75" customHeight="1">
      <c r="A186" s="136" t="s">
        <v>69</v>
      </c>
      <c r="B186" s="114" t="s">
        <v>59</v>
      </c>
      <c r="C186" s="90" t="s">
        <v>11</v>
      </c>
      <c r="D186" s="138" t="s">
        <v>170</v>
      </c>
      <c r="E186" s="90" t="s">
        <v>127</v>
      </c>
      <c r="F186" s="12" t="s">
        <v>14</v>
      </c>
      <c r="G186" s="22">
        <f>G187+G188+G189</f>
        <v>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97" t="s">
        <v>169</v>
      </c>
    </row>
    <row r="187" spans="1:23" ht="21.75" customHeight="1">
      <c r="A187" s="137"/>
      <c r="B187" s="115"/>
      <c r="C187" s="91"/>
      <c r="D187" s="139"/>
      <c r="E187" s="91"/>
      <c r="F187" s="12" t="s">
        <v>116</v>
      </c>
      <c r="G187" s="22">
        <f t="shared" ref="G187:G189" si="93">H187+I187+J187+K187+L187</f>
        <v>0</v>
      </c>
      <c r="H187" s="22"/>
      <c r="I187" s="22"/>
      <c r="J187" s="22"/>
      <c r="K187" s="22"/>
      <c r="L187" s="22"/>
      <c r="M187" s="22"/>
      <c r="N187" s="198"/>
    </row>
    <row r="188" spans="1:23" ht="21.75" customHeight="1">
      <c r="A188" s="137"/>
      <c r="B188" s="115"/>
      <c r="C188" s="91"/>
      <c r="D188" s="139"/>
      <c r="E188" s="91"/>
      <c r="F188" s="12" t="s">
        <v>16</v>
      </c>
      <c r="G188" s="22">
        <f t="shared" si="93"/>
        <v>0</v>
      </c>
      <c r="H188" s="22"/>
      <c r="I188" s="22"/>
      <c r="J188" s="22"/>
      <c r="K188" s="22"/>
      <c r="L188" s="22"/>
      <c r="M188" s="22"/>
      <c r="N188" s="198"/>
    </row>
    <row r="189" spans="1:23" ht="21.75" customHeight="1">
      <c r="A189" s="141"/>
      <c r="B189" s="116"/>
      <c r="C189" s="91"/>
      <c r="D189" s="140"/>
      <c r="E189" s="101"/>
      <c r="F189" s="12" t="s">
        <v>17</v>
      </c>
      <c r="G189" s="22">
        <f t="shared" si="93"/>
        <v>0</v>
      </c>
      <c r="H189" s="22"/>
      <c r="I189" s="22"/>
      <c r="J189" s="22"/>
      <c r="K189" s="22"/>
      <c r="L189" s="22"/>
      <c r="M189" s="22"/>
      <c r="N189" s="199"/>
    </row>
    <row r="190" spans="1:23" ht="21.75" customHeight="1">
      <c r="A190" s="92" t="s">
        <v>104</v>
      </c>
      <c r="B190" s="114" t="s">
        <v>137</v>
      </c>
      <c r="C190" s="90" t="s">
        <v>11</v>
      </c>
      <c r="D190" s="98" t="s">
        <v>39</v>
      </c>
      <c r="E190" s="90" t="s">
        <v>127</v>
      </c>
      <c r="F190" s="12" t="s">
        <v>14</v>
      </c>
      <c r="G190" s="22">
        <f t="shared" ref="G190:M190" si="94">G191+G192+G193</f>
        <v>0</v>
      </c>
      <c r="H190" s="22">
        <f t="shared" si="94"/>
        <v>0</v>
      </c>
      <c r="I190" s="22">
        <f t="shared" si="94"/>
        <v>0</v>
      </c>
      <c r="J190" s="22">
        <f t="shared" si="94"/>
        <v>0</v>
      </c>
      <c r="K190" s="22">
        <f t="shared" si="94"/>
        <v>0</v>
      </c>
      <c r="L190" s="22">
        <f>L191+L192+L193</f>
        <v>0</v>
      </c>
      <c r="M190" s="22">
        <f t="shared" si="94"/>
        <v>0</v>
      </c>
      <c r="N190" s="193" t="s">
        <v>181</v>
      </c>
      <c r="O190" s="3"/>
      <c r="W190" s="3" t="e">
        <f>#REF!+#REF!+#REF!+#REF!</f>
        <v>#REF!</v>
      </c>
    </row>
    <row r="191" spans="1:23" ht="21.75" customHeight="1">
      <c r="A191" s="93"/>
      <c r="B191" s="115"/>
      <c r="C191" s="91"/>
      <c r="D191" s="99"/>
      <c r="E191" s="91"/>
      <c r="F191" s="12" t="s">
        <v>116</v>
      </c>
      <c r="G191" s="22">
        <f t="shared" ref="G191:G193" si="95">H191+I191+J191+K191+L191</f>
        <v>0</v>
      </c>
      <c r="H191" s="22"/>
      <c r="I191" s="22"/>
      <c r="J191" s="22"/>
      <c r="K191" s="22"/>
      <c r="L191" s="22"/>
      <c r="M191" s="22"/>
      <c r="N191" s="193"/>
    </row>
    <row r="192" spans="1:23" ht="21.75" customHeight="1">
      <c r="A192" s="93"/>
      <c r="B192" s="115"/>
      <c r="C192" s="91"/>
      <c r="D192" s="99"/>
      <c r="E192" s="91"/>
      <c r="F192" s="12" t="s">
        <v>16</v>
      </c>
      <c r="G192" s="22">
        <f t="shared" si="95"/>
        <v>0</v>
      </c>
      <c r="H192" s="22"/>
      <c r="I192" s="22"/>
      <c r="J192" s="22"/>
      <c r="K192" s="22"/>
      <c r="L192" s="22"/>
      <c r="M192" s="22"/>
      <c r="N192" s="193"/>
    </row>
    <row r="193" spans="1:16" ht="21.75" customHeight="1">
      <c r="A193" s="94"/>
      <c r="B193" s="116"/>
      <c r="C193" s="101"/>
      <c r="D193" s="100"/>
      <c r="E193" s="101"/>
      <c r="F193" s="12" t="s">
        <v>17</v>
      </c>
      <c r="G193" s="22">
        <f t="shared" si="95"/>
        <v>0</v>
      </c>
      <c r="H193" s="22"/>
      <c r="I193" s="22"/>
      <c r="J193" s="22"/>
      <c r="K193" s="22"/>
      <c r="L193" s="22"/>
      <c r="M193" s="22"/>
      <c r="N193" s="193"/>
    </row>
    <row r="194" spans="1:16" s="10" customFormat="1" ht="21.75" hidden="1" customHeight="1" outlineLevel="1">
      <c r="A194" s="92" t="s">
        <v>72</v>
      </c>
      <c r="B194" s="114" t="s">
        <v>78</v>
      </c>
      <c r="C194" s="90" t="s">
        <v>11</v>
      </c>
      <c r="D194" s="98" t="s">
        <v>39</v>
      </c>
      <c r="E194" s="90" t="s">
        <v>127</v>
      </c>
      <c r="F194" s="12" t="s">
        <v>14</v>
      </c>
      <c r="G194" s="22">
        <f t="shared" ref="G194:M194" si="96">G195+G196+G197</f>
        <v>0</v>
      </c>
      <c r="H194" s="22">
        <f t="shared" si="96"/>
        <v>0</v>
      </c>
      <c r="I194" s="22">
        <f t="shared" si="96"/>
        <v>0</v>
      </c>
      <c r="J194" s="22">
        <f t="shared" si="96"/>
        <v>0</v>
      </c>
      <c r="K194" s="22">
        <f t="shared" si="96"/>
        <v>0</v>
      </c>
      <c r="L194" s="22">
        <f t="shared" si="96"/>
        <v>0</v>
      </c>
      <c r="M194" s="22">
        <f t="shared" si="96"/>
        <v>0</v>
      </c>
      <c r="N194" s="217"/>
    </row>
    <row r="195" spans="1:16" s="10" customFormat="1" ht="21.75" hidden="1" customHeight="1" outlineLevel="1">
      <c r="A195" s="93"/>
      <c r="B195" s="115"/>
      <c r="C195" s="91"/>
      <c r="D195" s="99"/>
      <c r="E195" s="91"/>
      <c r="F195" s="12" t="s">
        <v>116</v>
      </c>
      <c r="G195" s="22">
        <f>H195+I195+J195+K195+M195</f>
        <v>0</v>
      </c>
      <c r="H195" s="22"/>
      <c r="I195" s="22"/>
      <c r="J195" s="22"/>
      <c r="K195" s="22"/>
      <c r="L195" s="22"/>
      <c r="M195" s="22"/>
      <c r="N195" s="217"/>
    </row>
    <row r="196" spans="1:16" s="10" customFormat="1" ht="21.75" hidden="1" customHeight="1" outlineLevel="1">
      <c r="A196" s="93"/>
      <c r="B196" s="115"/>
      <c r="C196" s="91"/>
      <c r="D196" s="99"/>
      <c r="E196" s="91"/>
      <c r="F196" s="12" t="s">
        <v>16</v>
      </c>
      <c r="G196" s="22">
        <f>H196+I196+J196+K196+M196</f>
        <v>0</v>
      </c>
      <c r="H196" s="22"/>
      <c r="I196" s="22"/>
      <c r="J196" s="22"/>
      <c r="K196" s="22"/>
      <c r="L196" s="22"/>
      <c r="M196" s="22"/>
      <c r="N196" s="217"/>
    </row>
    <row r="197" spans="1:16" s="10" customFormat="1" ht="21.75" hidden="1" customHeight="1" outlineLevel="1">
      <c r="A197" s="94"/>
      <c r="B197" s="116"/>
      <c r="C197" s="101"/>
      <c r="D197" s="100"/>
      <c r="E197" s="101"/>
      <c r="F197" s="12" t="s">
        <v>17</v>
      </c>
      <c r="G197" s="22">
        <f>H197+I197+J197+K197+M197</f>
        <v>0</v>
      </c>
      <c r="H197" s="22"/>
      <c r="I197" s="22"/>
      <c r="J197" s="22"/>
      <c r="K197" s="22"/>
      <c r="L197" s="22"/>
      <c r="M197" s="22"/>
      <c r="N197" s="217"/>
    </row>
    <row r="198" spans="1:16" ht="21.75" hidden="1" customHeight="1" outlineLevel="1">
      <c r="A198" s="92" t="s">
        <v>105</v>
      </c>
      <c r="B198" s="114" t="s">
        <v>76</v>
      </c>
      <c r="C198" s="90" t="s">
        <v>11</v>
      </c>
      <c r="D198" s="98" t="s">
        <v>39</v>
      </c>
      <c r="E198" s="90" t="s">
        <v>127</v>
      </c>
      <c r="F198" s="12" t="s">
        <v>14</v>
      </c>
      <c r="G198" s="22">
        <f t="shared" ref="G198:M198" si="97">G199+G200+G201</f>
        <v>0</v>
      </c>
      <c r="H198" s="22">
        <f t="shared" si="97"/>
        <v>0</v>
      </c>
      <c r="I198" s="22">
        <f t="shared" si="97"/>
        <v>0</v>
      </c>
      <c r="J198" s="22">
        <f t="shared" si="97"/>
        <v>0</v>
      </c>
      <c r="K198" s="22">
        <f t="shared" si="97"/>
        <v>0</v>
      </c>
      <c r="L198" s="22">
        <f t="shared" si="97"/>
        <v>0</v>
      </c>
      <c r="M198" s="22">
        <f t="shared" si="97"/>
        <v>0</v>
      </c>
      <c r="N198" s="210"/>
    </row>
    <row r="199" spans="1:16" ht="21.75" hidden="1" customHeight="1" outlineLevel="1">
      <c r="A199" s="93"/>
      <c r="B199" s="115"/>
      <c r="C199" s="91"/>
      <c r="D199" s="99"/>
      <c r="E199" s="91"/>
      <c r="F199" s="12" t="s">
        <v>116</v>
      </c>
      <c r="G199" s="22">
        <f>H199+I199+J199+K199+M199</f>
        <v>0</v>
      </c>
      <c r="H199" s="22"/>
      <c r="I199" s="22"/>
      <c r="J199" s="22"/>
      <c r="K199" s="22"/>
      <c r="L199" s="22"/>
      <c r="M199" s="22"/>
      <c r="N199" s="210"/>
    </row>
    <row r="200" spans="1:16" ht="21.75" hidden="1" customHeight="1" outlineLevel="1">
      <c r="A200" s="93"/>
      <c r="B200" s="115"/>
      <c r="C200" s="91"/>
      <c r="D200" s="99"/>
      <c r="E200" s="91"/>
      <c r="F200" s="12" t="s">
        <v>16</v>
      </c>
      <c r="G200" s="22">
        <f>H200+I200+J200+K200+M200</f>
        <v>0</v>
      </c>
      <c r="H200" s="22"/>
      <c r="I200" s="22"/>
      <c r="J200" s="22"/>
      <c r="K200" s="22"/>
      <c r="L200" s="22"/>
      <c r="M200" s="22"/>
      <c r="N200" s="210"/>
    </row>
    <row r="201" spans="1:16" ht="21.75" hidden="1" customHeight="1" outlineLevel="1">
      <c r="A201" s="94"/>
      <c r="B201" s="116"/>
      <c r="C201" s="101"/>
      <c r="D201" s="100"/>
      <c r="E201" s="101"/>
      <c r="F201" s="12" t="s">
        <v>17</v>
      </c>
      <c r="G201" s="22">
        <f>H201+I201+J201+K201+M201</f>
        <v>0</v>
      </c>
      <c r="H201" s="22"/>
      <c r="I201" s="22"/>
      <c r="J201" s="22"/>
      <c r="K201" s="22"/>
      <c r="L201" s="22"/>
      <c r="M201" s="22"/>
      <c r="N201" s="210"/>
    </row>
    <row r="202" spans="1:16" ht="21.75" customHeight="1" collapsed="1">
      <c r="A202" s="92" t="s">
        <v>80</v>
      </c>
      <c r="B202" s="114" t="s">
        <v>70</v>
      </c>
      <c r="C202" s="90" t="s">
        <v>11</v>
      </c>
      <c r="D202" s="98" t="s">
        <v>12</v>
      </c>
      <c r="E202" s="90" t="s">
        <v>127</v>
      </c>
      <c r="F202" s="12" t="s">
        <v>14</v>
      </c>
      <c r="G202" s="22">
        <f t="shared" ref="G202:M202" si="98">G203+G204+G205</f>
        <v>1609873</v>
      </c>
      <c r="H202" s="22">
        <f t="shared" si="98"/>
        <v>321873</v>
      </c>
      <c r="I202" s="22">
        <f t="shared" si="98"/>
        <v>322000</v>
      </c>
      <c r="J202" s="22">
        <f t="shared" si="98"/>
        <v>322000</v>
      </c>
      <c r="K202" s="22">
        <f t="shared" si="98"/>
        <v>322000</v>
      </c>
      <c r="L202" s="22">
        <f>L203+L204+L205</f>
        <v>322000</v>
      </c>
      <c r="M202" s="22">
        <f t="shared" si="98"/>
        <v>0</v>
      </c>
      <c r="N202" s="183" t="s">
        <v>180</v>
      </c>
    </row>
    <row r="203" spans="1:16" ht="21.75" customHeight="1">
      <c r="A203" s="93"/>
      <c r="B203" s="115"/>
      <c r="C203" s="91"/>
      <c r="D203" s="99"/>
      <c r="E203" s="91"/>
      <c r="F203" s="12" t="s">
        <v>116</v>
      </c>
      <c r="G203" s="22">
        <f t="shared" ref="G203:G205" si="99">H203+I203+J203+K203+L203</f>
        <v>1609873</v>
      </c>
      <c r="H203" s="22">
        <f>111863+185245+24765</f>
        <v>321873</v>
      </c>
      <c r="I203" s="22">
        <f>112000+185000+25000</f>
        <v>322000</v>
      </c>
      <c r="J203" s="22">
        <f>I203</f>
        <v>322000</v>
      </c>
      <c r="K203" s="22">
        <f>J203</f>
        <v>322000</v>
      </c>
      <c r="L203" s="22">
        <f>K203</f>
        <v>322000</v>
      </c>
      <c r="M203" s="22"/>
      <c r="N203" s="183"/>
    </row>
    <row r="204" spans="1:16" ht="21.75" customHeight="1">
      <c r="A204" s="93"/>
      <c r="B204" s="115"/>
      <c r="C204" s="91"/>
      <c r="D204" s="99"/>
      <c r="E204" s="91"/>
      <c r="F204" s="12" t="s">
        <v>16</v>
      </c>
      <c r="G204" s="22">
        <f t="shared" si="99"/>
        <v>0</v>
      </c>
      <c r="H204" s="22"/>
      <c r="I204" s="22"/>
      <c r="J204" s="22"/>
      <c r="K204" s="22"/>
      <c r="L204" s="22"/>
      <c r="M204" s="22"/>
      <c r="N204" s="183"/>
      <c r="P204" s="3"/>
    </row>
    <row r="205" spans="1:16" ht="21.75" customHeight="1">
      <c r="A205" s="94"/>
      <c r="B205" s="116"/>
      <c r="C205" s="101"/>
      <c r="D205" s="100"/>
      <c r="E205" s="101"/>
      <c r="F205" s="12" t="s">
        <v>17</v>
      </c>
      <c r="G205" s="22">
        <f t="shared" si="99"/>
        <v>0</v>
      </c>
      <c r="H205" s="22"/>
      <c r="I205" s="22"/>
      <c r="J205" s="22"/>
      <c r="K205" s="22"/>
      <c r="L205" s="22"/>
      <c r="M205" s="22"/>
      <c r="N205" s="183"/>
      <c r="P205" s="3"/>
    </row>
    <row r="206" spans="1:16" ht="21.75" customHeight="1">
      <c r="A206" s="158" t="s">
        <v>87</v>
      </c>
      <c r="B206" s="114" t="s">
        <v>73</v>
      </c>
      <c r="C206" s="90" t="s">
        <v>11</v>
      </c>
      <c r="D206" s="98" t="s">
        <v>39</v>
      </c>
      <c r="E206" s="90" t="s">
        <v>127</v>
      </c>
      <c r="F206" s="12" t="s">
        <v>14</v>
      </c>
      <c r="G206" s="22">
        <f t="shared" ref="G206:M206" si="100">G207+G208+G209</f>
        <v>14000000</v>
      </c>
      <c r="H206" s="22">
        <f t="shared" si="100"/>
        <v>2800000</v>
      </c>
      <c r="I206" s="22">
        <f t="shared" si="100"/>
        <v>2800000</v>
      </c>
      <c r="J206" s="22">
        <f t="shared" si="100"/>
        <v>2800000</v>
      </c>
      <c r="K206" s="22">
        <f t="shared" si="100"/>
        <v>2800000</v>
      </c>
      <c r="L206" s="22">
        <f>L207+L208+L209</f>
        <v>2800000</v>
      </c>
      <c r="M206" s="22">
        <f t="shared" si="100"/>
        <v>0</v>
      </c>
      <c r="N206" s="178" t="s">
        <v>150</v>
      </c>
    </row>
    <row r="207" spans="1:16" ht="21.75" customHeight="1">
      <c r="A207" s="93"/>
      <c r="B207" s="115"/>
      <c r="C207" s="91"/>
      <c r="D207" s="99"/>
      <c r="E207" s="91"/>
      <c r="F207" s="12" t="s">
        <v>116</v>
      </c>
      <c r="G207" s="22">
        <f t="shared" ref="G207:G209" si="101">H207+I207+J207+K207+L207</f>
        <v>14000000</v>
      </c>
      <c r="H207" s="22">
        <v>2800000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178"/>
      <c r="P207" s="2">
        <v>854209197.39999998</v>
      </c>
    </row>
    <row r="208" spans="1:16" ht="21.75" customHeight="1">
      <c r="A208" s="93"/>
      <c r="B208" s="115"/>
      <c r="C208" s="91"/>
      <c r="D208" s="99"/>
      <c r="E208" s="91"/>
      <c r="F208" s="12" t="s">
        <v>16</v>
      </c>
      <c r="G208" s="22">
        <f t="shared" si="101"/>
        <v>0</v>
      </c>
      <c r="H208" s="22"/>
      <c r="I208" s="22"/>
      <c r="J208" s="22"/>
      <c r="K208" s="22"/>
      <c r="L208" s="22"/>
      <c r="M208" s="22"/>
      <c r="N208" s="178"/>
      <c r="P208" s="2">
        <v>852492090</v>
      </c>
    </row>
    <row r="209" spans="1:16" ht="21.75" customHeight="1">
      <c r="A209" s="94"/>
      <c r="B209" s="116"/>
      <c r="C209" s="101"/>
      <c r="D209" s="100"/>
      <c r="E209" s="101"/>
      <c r="F209" s="12" t="s">
        <v>17</v>
      </c>
      <c r="G209" s="22">
        <f t="shared" si="101"/>
        <v>0</v>
      </c>
      <c r="H209" s="22"/>
      <c r="I209" s="22"/>
      <c r="J209" s="22"/>
      <c r="K209" s="22"/>
      <c r="L209" s="22"/>
      <c r="M209" s="22"/>
      <c r="N209" s="178"/>
      <c r="P209" s="2">
        <f>P207-P208</f>
        <v>1717107.3999999762</v>
      </c>
    </row>
    <row r="210" spans="1:16" ht="21.75" hidden="1" customHeight="1" outlineLevel="1">
      <c r="A210" s="49"/>
      <c r="B210" s="114" t="s">
        <v>74</v>
      </c>
      <c r="C210" s="90" t="s">
        <v>11</v>
      </c>
      <c r="D210" s="90"/>
      <c r="E210" s="90" t="s">
        <v>127</v>
      </c>
      <c r="F210" s="12" t="s">
        <v>14</v>
      </c>
      <c r="G210" s="22">
        <f t="shared" ref="G210:M210" si="102">G211+G212+G213</f>
        <v>0</v>
      </c>
      <c r="H210" s="22">
        <f t="shared" si="102"/>
        <v>0</v>
      </c>
      <c r="I210" s="22">
        <f t="shared" si="102"/>
        <v>0</v>
      </c>
      <c r="J210" s="22">
        <f t="shared" si="102"/>
        <v>0</v>
      </c>
      <c r="K210" s="22">
        <f t="shared" si="102"/>
        <v>0</v>
      </c>
      <c r="L210" s="22">
        <f>L211+L212+L213</f>
        <v>0</v>
      </c>
      <c r="M210" s="22">
        <f t="shared" si="102"/>
        <v>0</v>
      </c>
      <c r="N210" s="54"/>
    </row>
    <row r="211" spans="1:16" ht="21.75" hidden="1" customHeight="1" outlineLevel="1">
      <c r="A211" s="51" t="s">
        <v>75</v>
      </c>
      <c r="B211" s="115"/>
      <c r="C211" s="91"/>
      <c r="D211" s="91"/>
      <c r="E211" s="91"/>
      <c r="F211" s="12" t="s">
        <v>15</v>
      </c>
      <c r="G211" s="22">
        <f t="shared" ref="G211:G213" si="103">H211+I211+J211+K211+M211</f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>
      <c r="A212" s="49"/>
      <c r="B212" s="115"/>
      <c r="C212" s="91"/>
      <c r="D212" s="91"/>
      <c r="E212" s="91"/>
      <c r="F212" s="12" t="s">
        <v>16</v>
      </c>
      <c r="G212" s="22">
        <f t="shared" si="103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>
      <c r="A213" s="49"/>
      <c r="B213" s="116"/>
      <c r="C213" s="101"/>
      <c r="D213" s="101"/>
      <c r="E213" s="101"/>
      <c r="F213" s="12" t="s">
        <v>17</v>
      </c>
      <c r="G213" s="22">
        <f t="shared" si="10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>
      <c r="A214" s="92" t="s">
        <v>77</v>
      </c>
      <c r="B214" s="114" t="s">
        <v>76</v>
      </c>
      <c r="C214" s="90" t="s">
        <v>11</v>
      </c>
      <c r="D214" s="90"/>
      <c r="E214" s="90" t="s">
        <v>127</v>
      </c>
      <c r="F214" s="12" t="s">
        <v>14</v>
      </c>
      <c r="G214" s="22">
        <f t="shared" ref="G214:M214" si="104">G215+G216+G217</f>
        <v>0</v>
      </c>
      <c r="H214" s="22">
        <f t="shared" si="104"/>
        <v>0</v>
      </c>
      <c r="I214" s="22">
        <f t="shared" si="104"/>
        <v>0</v>
      </c>
      <c r="J214" s="22">
        <f t="shared" si="104"/>
        <v>0</v>
      </c>
      <c r="K214" s="22">
        <f t="shared" si="104"/>
        <v>0</v>
      </c>
      <c r="L214" s="22">
        <f>L215+L216+L217</f>
        <v>0</v>
      </c>
      <c r="M214" s="22">
        <f t="shared" si="104"/>
        <v>0</v>
      </c>
      <c r="N214" s="54"/>
    </row>
    <row r="215" spans="1:16" ht="21.75" hidden="1" customHeight="1" outlineLevel="1">
      <c r="A215" s="93"/>
      <c r="B215" s="115"/>
      <c r="C215" s="91"/>
      <c r="D215" s="91"/>
      <c r="E215" s="91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>
      <c r="A216" s="93"/>
      <c r="B216" s="115"/>
      <c r="C216" s="91"/>
      <c r="D216" s="91"/>
      <c r="E216" s="91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>
      <c r="A217" s="94"/>
      <c r="B217" s="116"/>
      <c r="C217" s="101"/>
      <c r="D217" s="101"/>
      <c r="E217" s="101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>
      <c r="A218" s="49"/>
      <c r="B218" s="114" t="s">
        <v>71</v>
      </c>
      <c r="C218" s="90" t="s">
        <v>11</v>
      </c>
      <c r="D218" s="90"/>
      <c r="E218" s="90" t="s">
        <v>127</v>
      </c>
      <c r="F218" s="12" t="s">
        <v>14</v>
      </c>
      <c r="G218" s="22">
        <f t="shared" ref="G218:M218" si="105">G219+G220+G221</f>
        <v>0</v>
      </c>
      <c r="H218" s="22">
        <f t="shared" si="105"/>
        <v>0</v>
      </c>
      <c r="I218" s="22">
        <f t="shared" si="105"/>
        <v>0</v>
      </c>
      <c r="J218" s="22">
        <f t="shared" si="105"/>
        <v>0</v>
      </c>
      <c r="K218" s="22">
        <f t="shared" si="105"/>
        <v>0</v>
      </c>
      <c r="L218" s="22">
        <f>L219+L220+L221</f>
        <v>0</v>
      </c>
      <c r="M218" s="22">
        <f t="shared" si="105"/>
        <v>0</v>
      </c>
      <c r="N218" s="54"/>
      <c r="P218" s="3"/>
    </row>
    <row r="219" spans="1:16" ht="21.75" hidden="1" customHeight="1" outlineLevel="1">
      <c r="A219" s="49"/>
      <c r="B219" s="115"/>
      <c r="C219" s="91"/>
      <c r="D219" s="91"/>
      <c r="E219" s="91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>
      <c r="A220" s="51" t="s">
        <v>106</v>
      </c>
      <c r="B220" s="115"/>
      <c r="C220" s="91"/>
      <c r="D220" s="91"/>
      <c r="E220" s="91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>
      <c r="A221" s="49"/>
      <c r="B221" s="116"/>
      <c r="C221" s="101"/>
      <c r="D221" s="101"/>
      <c r="E221" s="101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>
      <c r="A222" s="75"/>
      <c r="B222" s="149" t="s">
        <v>158</v>
      </c>
      <c r="C222" s="81" t="s">
        <v>11</v>
      </c>
      <c r="D222" s="84" t="s">
        <v>79</v>
      </c>
      <c r="E222" s="81" t="s">
        <v>127</v>
      </c>
      <c r="F222" s="34" t="s">
        <v>14</v>
      </c>
      <c r="G222" s="35">
        <f t="shared" ref="G222:M222" si="106">G223+G224+G225</f>
        <v>17056881</v>
      </c>
      <c r="H222" s="35">
        <f t="shared" si="106"/>
        <v>5163289.97</v>
      </c>
      <c r="I222" s="35">
        <f t="shared" si="106"/>
        <v>5349832.93</v>
      </c>
      <c r="J222" s="35">
        <f t="shared" si="106"/>
        <v>5543758.0999999996</v>
      </c>
      <c r="K222" s="35">
        <f t="shared" si="106"/>
        <v>500000</v>
      </c>
      <c r="L222" s="35">
        <f>L223+L224+L225</f>
        <v>500000</v>
      </c>
      <c r="M222" s="35">
        <f t="shared" si="106"/>
        <v>0</v>
      </c>
      <c r="N222" s="152"/>
    </row>
    <row r="223" spans="1:16" ht="21.75" customHeight="1">
      <c r="A223" s="76"/>
      <c r="B223" s="150"/>
      <c r="C223" s="82"/>
      <c r="D223" s="82"/>
      <c r="E223" s="82"/>
      <c r="F223" s="34" t="s">
        <v>116</v>
      </c>
      <c r="G223" s="35">
        <f t="shared" ref="G223:G225" si="107">H223+I223+J223+K223+L223</f>
        <v>2500000</v>
      </c>
      <c r="H223" s="35">
        <f t="shared" ref="H223:I225" si="108">H227+H231+H235+H243+H239</f>
        <v>500000</v>
      </c>
      <c r="I223" s="35">
        <f>I227+I231+I235+I243+I239</f>
        <v>500000</v>
      </c>
      <c r="J223" s="35">
        <f t="shared" ref="J223:M225" si="109">J227+J231+J235+J243+J239</f>
        <v>500000</v>
      </c>
      <c r="K223" s="35">
        <f t="shared" si="109"/>
        <v>500000</v>
      </c>
      <c r="L223" s="35">
        <f>L227+L231+L235+L243+L239</f>
        <v>500000</v>
      </c>
      <c r="M223" s="35">
        <f t="shared" si="109"/>
        <v>0</v>
      </c>
      <c r="N223" s="153"/>
    </row>
    <row r="224" spans="1:16" ht="21.75" customHeight="1">
      <c r="A224" s="76"/>
      <c r="B224" s="150"/>
      <c r="C224" s="82"/>
      <c r="D224" s="82"/>
      <c r="E224" s="82"/>
      <c r="F224" s="34" t="s">
        <v>16</v>
      </c>
      <c r="G224" s="35">
        <f t="shared" si="107"/>
        <v>14556880.999999998</v>
      </c>
      <c r="H224" s="35">
        <f t="shared" si="108"/>
        <v>4663289.97</v>
      </c>
      <c r="I224" s="35">
        <f t="shared" si="108"/>
        <v>4849832.93</v>
      </c>
      <c r="J224" s="35">
        <f t="shared" si="109"/>
        <v>5043758.0999999996</v>
      </c>
      <c r="K224" s="35">
        <f t="shared" si="109"/>
        <v>0</v>
      </c>
      <c r="L224" s="35">
        <f>L228+L232+L236+L244+L240</f>
        <v>0</v>
      </c>
      <c r="M224" s="35">
        <f t="shared" si="109"/>
        <v>0</v>
      </c>
      <c r="N224" s="153"/>
    </row>
    <row r="225" spans="1:14" ht="21.75" customHeight="1">
      <c r="A225" s="77"/>
      <c r="B225" s="151"/>
      <c r="C225" s="83"/>
      <c r="D225" s="83"/>
      <c r="E225" s="83"/>
      <c r="F225" s="34" t="s">
        <v>17</v>
      </c>
      <c r="G225" s="35">
        <f t="shared" si="107"/>
        <v>0</v>
      </c>
      <c r="H225" s="35">
        <f t="shared" si="108"/>
        <v>0</v>
      </c>
      <c r="I225" s="35">
        <f t="shared" si="108"/>
        <v>0</v>
      </c>
      <c r="J225" s="35">
        <f t="shared" si="109"/>
        <v>0</v>
      </c>
      <c r="K225" s="35">
        <f t="shared" si="109"/>
        <v>0</v>
      </c>
      <c r="L225" s="35">
        <f>L229+L233+L237+L245+L241</f>
        <v>0</v>
      </c>
      <c r="M225" s="35">
        <f t="shared" si="109"/>
        <v>0</v>
      </c>
      <c r="N225" s="154"/>
    </row>
    <row r="226" spans="1:14" ht="21.75" customHeight="1">
      <c r="A226" s="92" t="s">
        <v>18</v>
      </c>
      <c r="B226" s="114" t="s">
        <v>121</v>
      </c>
      <c r="C226" s="90" t="s">
        <v>11</v>
      </c>
      <c r="D226" s="98" t="s">
        <v>81</v>
      </c>
      <c r="E226" s="90" t="s">
        <v>127</v>
      </c>
      <c r="F226" s="12" t="s">
        <v>14</v>
      </c>
      <c r="G226" s="22">
        <f t="shared" ref="G226:M226" si="110">G227+G228+G229</f>
        <v>120340</v>
      </c>
      <c r="H226" s="22">
        <f t="shared" si="110"/>
        <v>24068</v>
      </c>
      <c r="I226" s="22">
        <f t="shared" si="110"/>
        <v>24068</v>
      </c>
      <c r="J226" s="47">
        <f t="shared" si="110"/>
        <v>24068</v>
      </c>
      <c r="K226" s="22">
        <f t="shared" si="110"/>
        <v>24068</v>
      </c>
      <c r="L226" s="22">
        <f>L227+L228+L229</f>
        <v>24068</v>
      </c>
      <c r="M226" s="22">
        <f t="shared" si="110"/>
        <v>0</v>
      </c>
      <c r="N226" s="136" t="s">
        <v>184</v>
      </c>
    </row>
    <row r="227" spans="1:14" ht="21.75" customHeight="1">
      <c r="A227" s="93"/>
      <c r="B227" s="115"/>
      <c r="C227" s="91"/>
      <c r="D227" s="99"/>
      <c r="E227" s="91"/>
      <c r="F227" s="12" t="s">
        <v>116</v>
      </c>
      <c r="G227" s="22">
        <f t="shared" ref="G227:G229" si="111">H227+I227+J227+K227+L227</f>
        <v>120340</v>
      </c>
      <c r="H227" s="22">
        <f>'[5]на 01.09'!$K$235</f>
        <v>24068</v>
      </c>
      <c r="I227" s="22">
        <f>H227</f>
        <v>24068</v>
      </c>
      <c r="J227" s="22">
        <f t="shared" ref="J227:L227" si="112">I227</f>
        <v>24068</v>
      </c>
      <c r="K227" s="22">
        <f t="shared" si="112"/>
        <v>24068</v>
      </c>
      <c r="L227" s="22">
        <f t="shared" si="112"/>
        <v>24068</v>
      </c>
      <c r="M227" s="22"/>
      <c r="N227" s="137"/>
    </row>
    <row r="228" spans="1:14" ht="21.75" customHeight="1">
      <c r="A228" s="93"/>
      <c r="B228" s="115"/>
      <c r="C228" s="91"/>
      <c r="D228" s="99"/>
      <c r="E228" s="91"/>
      <c r="F228" s="12" t="s">
        <v>16</v>
      </c>
      <c r="G228" s="22">
        <f t="shared" si="111"/>
        <v>0</v>
      </c>
      <c r="H228" s="22"/>
      <c r="I228" s="22"/>
      <c r="J228" s="47"/>
      <c r="K228" s="22"/>
      <c r="L228" s="22"/>
      <c r="M228" s="22"/>
      <c r="N228" s="137"/>
    </row>
    <row r="229" spans="1:14" ht="21.75" customHeight="1">
      <c r="A229" s="94"/>
      <c r="B229" s="116"/>
      <c r="C229" s="91"/>
      <c r="D229" s="100"/>
      <c r="E229" s="101"/>
      <c r="F229" s="12" t="s">
        <v>17</v>
      </c>
      <c r="G229" s="22">
        <f t="shared" si="111"/>
        <v>0</v>
      </c>
      <c r="H229" s="22"/>
      <c r="I229" s="22"/>
      <c r="J229" s="47"/>
      <c r="K229" s="22"/>
      <c r="L229" s="22"/>
      <c r="M229" s="22"/>
      <c r="N229" s="141"/>
    </row>
    <row r="230" spans="1:14" ht="21.75" customHeight="1">
      <c r="A230" s="92" t="s">
        <v>66</v>
      </c>
      <c r="B230" s="114" t="s">
        <v>135</v>
      </c>
      <c r="C230" s="90" t="s">
        <v>11</v>
      </c>
      <c r="D230" s="98" t="s">
        <v>79</v>
      </c>
      <c r="E230" s="90" t="s">
        <v>127</v>
      </c>
      <c r="F230" s="12" t="s">
        <v>14</v>
      </c>
      <c r="G230" s="22">
        <f t="shared" ref="G230:M230" si="113">G231+G232+G233</f>
        <v>1478920.2</v>
      </c>
      <c r="H230" s="22">
        <f t="shared" si="113"/>
        <v>295784.03999999998</v>
      </c>
      <c r="I230" s="22">
        <f t="shared" si="113"/>
        <v>295784.03999999998</v>
      </c>
      <c r="J230" s="47">
        <f t="shared" si="113"/>
        <v>295784.03999999998</v>
      </c>
      <c r="K230" s="22">
        <f t="shared" si="113"/>
        <v>295784.03999999998</v>
      </c>
      <c r="L230" s="22">
        <f>L231+L232+L233</f>
        <v>295784.03999999998</v>
      </c>
      <c r="M230" s="22">
        <f t="shared" si="113"/>
        <v>0</v>
      </c>
      <c r="N230" s="179" t="s">
        <v>179</v>
      </c>
    </row>
    <row r="231" spans="1:14" ht="21.75" customHeight="1">
      <c r="A231" s="93"/>
      <c r="B231" s="115"/>
      <c r="C231" s="91"/>
      <c r="D231" s="99"/>
      <c r="E231" s="91"/>
      <c r="F231" s="12" t="s">
        <v>116</v>
      </c>
      <c r="G231" s="22">
        <f t="shared" ref="G231:G233" si="114">H231+I231+J231+K231+L231</f>
        <v>1478920.2</v>
      </c>
      <c r="H231" s="22">
        <f>'[5]на 01.09'!$K$239</f>
        <v>295784.03999999998</v>
      </c>
      <c r="I231" s="22">
        <f>H231</f>
        <v>295784.03999999998</v>
      </c>
      <c r="J231" s="22">
        <f t="shared" ref="J231:L231" si="115">I231</f>
        <v>295784.03999999998</v>
      </c>
      <c r="K231" s="22">
        <f t="shared" si="115"/>
        <v>295784.03999999998</v>
      </c>
      <c r="L231" s="22">
        <f t="shared" si="115"/>
        <v>295784.03999999998</v>
      </c>
      <c r="M231" s="22"/>
      <c r="N231" s="180"/>
    </row>
    <row r="232" spans="1:14" ht="21.75" customHeight="1">
      <c r="A232" s="93"/>
      <c r="B232" s="115"/>
      <c r="C232" s="91"/>
      <c r="D232" s="99"/>
      <c r="E232" s="91"/>
      <c r="F232" s="12" t="s">
        <v>16</v>
      </c>
      <c r="G232" s="22">
        <f t="shared" si="114"/>
        <v>0</v>
      </c>
      <c r="H232" s="22"/>
      <c r="I232" s="22"/>
      <c r="J232" s="47"/>
      <c r="K232" s="22"/>
      <c r="L232" s="22"/>
      <c r="M232" s="22"/>
      <c r="N232" s="180"/>
    </row>
    <row r="233" spans="1:14" ht="21.75" customHeight="1">
      <c r="A233" s="94"/>
      <c r="B233" s="116"/>
      <c r="C233" s="91"/>
      <c r="D233" s="100"/>
      <c r="E233" s="101"/>
      <c r="F233" s="12" t="s">
        <v>17</v>
      </c>
      <c r="G233" s="22">
        <f t="shared" si="114"/>
        <v>0</v>
      </c>
      <c r="H233" s="22"/>
      <c r="I233" s="22"/>
      <c r="J233" s="47"/>
      <c r="K233" s="22"/>
      <c r="L233" s="22"/>
      <c r="M233" s="22"/>
      <c r="N233" s="181"/>
    </row>
    <row r="234" spans="1:14" ht="21.75" hidden="1" customHeight="1" outlineLevel="1">
      <c r="A234" s="92" t="s">
        <v>68</v>
      </c>
      <c r="B234" s="114" t="s">
        <v>82</v>
      </c>
      <c r="C234" s="90" t="s">
        <v>11</v>
      </c>
      <c r="D234" s="98" t="s">
        <v>39</v>
      </c>
      <c r="E234" s="90" t="s">
        <v>127</v>
      </c>
      <c r="F234" s="12" t="s">
        <v>14</v>
      </c>
      <c r="G234" s="22">
        <f t="shared" ref="G234:M234" si="116">G235+G236+G237</f>
        <v>0</v>
      </c>
      <c r="H234" s="22">
        <f t="shared" si="116"/>
        <v>0</v>
      </c>
      <c r="I234" s="22">
        <f t="shared" si="116"/>
        <v>0</v>
      </c>
      <c r="J234" s="47">
        <f t="shared" si="116"/>
        <v>0</v>
      </c>
      <c r="K234" s="22">
        <f t="shared" si="116"/>
        <v>0</v>
      </c>
      <c r="L234" s="22">
        <f>L235+L236+L237</f>
        <v>0</v>
      </c>
      <c r="M234" s="22">
        <f t="shared" si="116"/>
        <v>0</v>
      </c>
      <c r="N234" s="214" t="s">
        <v>155</v>
      </c>
    </row>
    <row r="235" spans="1:14" ht="21.75" hidden="1" customHeight="1" outlineLevel="1">
      <c r="A235" s="93"/>
      <c r="B235" s="115"/>
      <c r="C235" s="91"/>
      <c r="D235" s="99"/>
      <c r="E235" s="91"/>
      <c r="F235" s="12" t="s">
        <v>116</v>
      </c>
      <c r="G235" s="22">
        <f>H235+I235+J235+K235+M235</f>
        <v>0</v>
      </c>
      <c r="H235" s="22"/>
      <c r="I235" s="22"/>
      <c r="J235" s="47"/>
      <c r="K235" s="22"/>
      <c r="L235" s="22"/>
      <c r="M235" s="22"/>
      <c r="N235" s="215"/>
    </row>
    <row r="236" spans="1:14" ht="21.75" hidden="1" customHeight="1" outlineLevel="1">
      <c r="A236" s="93"/>
      <c r="B236" s="115"/>
      <c r="C236" s="91"/>
      <c r="D236" s="99"/>
      <c r="E236" s="91"/>
      <c r="F236" s="12" t="s">
        <v>16</v>
      </c>
      <c r="G236" s="22">
        <f>H236+I236+J236+K236+M236</f>
        <v>0</v>
      </c>
      <c r="H236" s="22"/>
      <c r="I236" s="22"/>
      <c r="J236" s="47"/>
      <c r="K236" s="22"/>
      <c r="L236" s="22"/>
      <c r="M236" s="22"/>
      <c r="N236" s="215"/>
    </row>
    <row r="237" spans="1:14" ht="21.75" hidden="1" customHeight="1" outlineLevel="1">
      <c r="A237" s="94"/>
      <c r="B237" s="116"/>
      <c r="C237" s="91"/>
      <c r="D237" s="100"/>
      <c r="E237" s="101"/>
      <c r="F237" s="12" t="s">
        <v>17</v>
      </c>
      <c r="G237" s="22">
        <f>H237+I237+J237+K237+M237</f>
        <v>0</v>
      </c>
      <c r="H237" s="22"/>
      <c r="I237" s="22"/>
      <c r="J237" s="47"/>
      <c r="K237" s="22"/>
      <c r="L237" s="22"/>
      <c r="M237" s="22"/>
      <c r="N237" s="216"/>
    </row>
    <row r="238" spans="1:14" ht="21.75" customHeight="1" collapsed="1">
      <c r="A238" s="92" t="s">
        <v>80</v>
      </c>
      <c r="B238" s="114" t="s">
        <v>83</v>
      </c>
      <c r="C238" s="90" t="s">
        <v>11</v>
      </c>
      <c r="D238" s="98" t="s">
        <v>84</v>
      </c>
      <c r="E238" s="90" t="s">
        <v>127</v>
      </c>
      <c r="F238" s="12" t="s">
        <v>14</v>
      </c>
      <c r="G238" s="22">
        <f t="shared" ref="G238:M238" si="117">G239+G240+G241</f>
        <v>900739.79999999993</v>
      </c>
      <c r="H238" s="22">
        <f t="shared" si="117"/>
        <v>180147.96</v>
      </c>
      <c r="I238" s="22">
        <f t="shared" si="117"/>
        <v>180147.96</v>
      </c>
      <c r="J238" s="47">
        <f t="shared" si="117"/>
        <v>180147.96</v>
      </c>
      <c r="K238" s="22">
        <f t="shared" si="117"/>
        <v>180147.96</v>
      </c>
      <c r="L238" s="22">
        <f>L239+L240+L241</f>
        <v>180147.96</v>
      </c>
      <c r="M238" s="22">
        <f t="shared" si="117"/>
        <v>0</v>
      </c>
      <c r="N238" s="146" t="s">
        <v>153</v>
      </c>
    </row>
    <row r="239" spans="1:14" ht="21.75" customHeight="1">
      <c r="A239" s="93"/>
      <c r="B239" s="115"/>
      <c r="C239" s="91"/>
      <c r="D239" s="99"/>
      <c r="E239" s="91"/>
      <c r="F239" s="12" t="s">
        <v>116</v>
      </c>
      <c r="G239" s="22">
        <f t="shared" ref="G239:G241" si="118">H239+I239+J239+K239+L239</f>
        <v>900739.79999999993</v>
      </c>
      <c r="H239" s="22">
        <f>'[5]на 01.09'!$K$247</f>
        <v>180147.96</v>
      </c>
      <c r="I239" s="22">
        <f>H239</f>
        <v>180147.96</v>
      </c>
      <c r="J239" s="22">
        <f t="shared" ref="J239:L239" si="119">I239</f>
        <v>180147.96</v>
      </c>
      <c r="K239" s="22">
        <f t="shared" si="119"/>
        <v>180147.96</v>
      </c>
      <c r="L239" s="22">
        <f t="shared" si="119"/>
        <v>180147.96</v>
      </c>
      <c r="M239" s="22"/>
      <c r="N239" s="147"/>
    </row>
    <row r="240" spans="1:14" ht="21.75" customHeight="1">
      <c r="A240" s="93"/>
      <c r="B240" s="115"/>
      <c r="C240" s="91"/>
      <c r="D240" s="99"/>
      <c r="E240" s="91"/>
      <c r="F240" s="12" t="s">
        <v>16</v>
      </c>
      <c r="G240" s="22">
        <f t="shared" si="118"/>
        <v>0</v>
      </c>
      <c r="H240" s="22"/>
      <c r="I240" s="22"/>
      <c r="J240" s="47"/>
      <c r="K240" s="22"/>
      <c r="L240" s="22"/>
      <c r="M240" s="22"/>
      <c r="N240" s="147"/>
    </row>
    <row r="241" spans="1:14" ht="21.75" customHeight="1">
      <c r="A241" s="94"/>
      <c r="B241" s="116"/>
      <c r="C241" s="91"/>
      <c r="D241" s="100"/>
      <c r="E241" s="101"/>
      <c r="F241" s="12" t="s">
        <v>17</v>
      </c>
      <c r="G241" s="22">
        <f t="shared" si="118"/>
        <v>0</v>
      </c>
      <c r="H241" s="22"/>
      <c r="I241" s="22"/>
      <c r="J241" s="47"/>
      <c r="K241" s="22"/>
      <c r="L241" s="22"/>
      <c r="M241" s="22"/>
      <c r="N241" s="148"/>
    </row>
    <row r="242" spans="1:14" ht="21.75" customHeight="1">
      <c r="A242" s="92" t="s">
        <v>87</v>
      </c>
      <c r="B242" s="114" t="s">
        <v>85</v>
      </c>
      <c r="C242" s="90" t="s">
        <v>11</v>
      </c>
      <c r="D242" s="98" t="s">
        <v>86</v>
      </c>
      <c r="E242" s="90" t="s">
        <v>127</v>
      </c>
      <c r="F242" s="12" t="s">
        <v>14</v>
      </c>
      <c r="G242" s="22">
        <f t="shared" ref="G242:M242" si="120">G243+G244+G245</f>
        <v>14556880.999999998</v>
      </c>
      <c r="H242" s="22">
        <f t="shared" si="120"/>
        <v>4663289.97</v>
      </c>
      <c r="I242" s="22">
        <f t="shared" si="120"/>
        <v>4849832.93</v>
      </c>
      <c r="J242" s="47">
        <f t="shared" si="120"/>
        <v>5043758.0999999996</v>
      </c>
      <c r="K242" s="22">
        <f t="shared" si="120"/>
        <v>0</v>
      </c>
      <c r="L242" s="22">
        <f>L243+L244+L245</f>
        <v>0</v>
      </c>
      <c r="M242" s="22">
        <f t="shared" si="120"/>
        <v>0</v>
      </c>
      <c r="N242" s="211" t="s">
        <v>154</v>
      </c>
    </row>
    <row r="243" spans="1:14" ht="21.75" customHeight="1">
      <c r="A243" s="93"/>
      <c r="B243" s="115"/>
      <c r="C243" s="91"/>
      <c r="D243" s="99"/>
      <c r="E243" s="91"/>
      <c r="F243" s="12" t="s">
        <v>116</v>
      </c>
      <c r="G243" s="22">
        <f t="shared" ref="G243:G249" si="121">H243+I243+J243+K243+L243</f>
        <v>0</v>
      </c>
      <c r="H243" s="22"/>
      <c r="I243" s="22"/>
      <c r="J243" s="47"/>
      <c r="K243" s="22"/>
      <c r="L243" s="22"/>
      <c r="M243" s="22"/>
      <c r="N243" s="212"/>
    </row>
    <row r="244" spans="1:14" ht="21.75" customHeight="1">
      <c r="A244" s="93"/>
      <c r="B244" s="115"/>
      <c r="C244" s="91"/>
      <c r="D244" s="99"/>
      <c r="E244" s="91"/>
      <c r="F244" s="12" t="s">
        <v>16</v>
      </c>
      <c r="G244" s="22">
        <f t="shared" si="121"/>
        <v>14556880.999999998</v>
      </c>
      <c r="H244" s="22">
        <v>4663289.97</v>
      </c>
      <c r="I244" s="22">
        <v>4849832.93</v>
      </c>
      <c r="J244" s="47">
        <v>5043758.0999999996</v>
      </c>
      <c r="K244" s="22"/>
      <c r="L244" s="22"/>
      <c r="M244" s="22"/>
      <c r="N244" s="212"/>
    </row>
    <row r="245" spans="1:14" ht="21.75" customHeight="1">
      <c r="A245" s="94"/>
      <c r="B245" s="116"/>
      <c r="C245" s="91"/>
      <c r="D245" s="100"/>
      <c r="E245" s="101"/>
      <c r="F245" s="12" t="s">
        <v>17</v>
      </c>
      <c r="G245" s="22">
        <f t="shared" si="121"/>
        <v>0</v>
      </c>
      <c r="H245" s="22"/>
      <c r="I245" s="22"/>
      <c r="J245" s="22"/>
      <c r="K245" s="22"/>
      <c r="L245" s="22"/>
      <c r="M245" s="22"/>
      <c r="N245" s="213"/>
    </row>
    <row r="246" spans="1:14" ht="21.75" customHeight="1">
      <c r="A246" s="75"/>
      <c r="B246" s="149" t="s">
        <v>157</v>
      </c>
      <c r="C246" s="81" t="s">
        <v>11</v>
      </c>
      <c r="D246" s="159" t="s">
        <v>39</v>
      </c>
      <c r="E246" s="81" t="s">
        <v>127</v>
      </c>
      <c r="F246" s="34" t="s">
        <v>14</v>
      </c>
      <c r="G246" s="35">
        <f t="shared" ref="G246:M246" si="122">G247+G248+G249</f>
        <v>7705170</v>
      </c>
      <c r="H246" s="35">
        <f t="shared" si="122"/>
        <v>1541034</v>
      </c>
      <c r="I246" s="35">
        <f t="shared" si="122"/>
        <v>1541034</v>
      </c>
      <c r="J246" s="35">
        <f t="shared" si="122"/>
        <v>1541034</v>
      </c>
      <c r="K246" s="35">
        <f t="shared" si="122"/>
        <v>1541034</v>
      </c>
      <c r="L246" s="35">
        <f>L247+L248+L249</f>
        <v>1541034</v>
      </c>
      <c r="M246" s="35">
        <f t="shared" si="122"/>
        <v>216000</v>
      </c>
      <c r="N246" s="152"/>
    </row>
    <row r="247" spans="1:14" ht="21.75" customHeight="1">
      <c r="A247" s="76"/>
      <c r="B247" s="150"/>
      <c r="C247" s="82"/>
      <c r="D247" s="160"/>
      <c r="E247" s="82"/>
      <c r="F247" s="34" t="s">
        <v>116</v>
      </c>
      <c r="G247" s="35">
        <f t="shared" si="121"/>
        <v>7705170</v>
      </c>
      <c r="H247" s="35">
        <f t="shared" ref="H247:M249" si="123">H251+H259+H275+H279+H255+H263+H267+H271</f>
        <v>1541034</v>
      </c>
      <c r="I247" s="35">
        <f t="shared" si="123"/>
        <v>1541034</v>
      </c>
      <c r="J247" s="35">
        <f t="shared" si="123"/>
        <v>1541034</v>
      </c>
      <c r="K247" s="35">
        <f t="shared" si="123"/>
        <v>1541034</v>
      </c>
      <c r="L247" s="35">
        <f t="shared" si="123"/>
        <v>1541034</v>
      </c>
      <c r="M247" s="35">
        <f t="shared" si="123"/>
        <v>216000</v>
      </c>
      <c r="N247" s="153"/>
    </row>
    <row r="248" spans="1:14" ht="21.75" customHeight="1">
      <c r="A248" s="76"/>
      <c r="B248" s="150"/>
      <c r="C248" s="82"/>
      <c r="D248" s="160"/>
      <c r="E248" s="82"/>
      <c r="F248" s="34" t="s">
        <v>16</v>
      </c>
      <c r="G248" s="35">
        <f t="shared" si="121"/>
        <v>0</v>
      </c>
      <c r="H248" s="35">
        <f t="shared" si="123"/>
        <v>0</v>
      </c>
      <c r="I248" s="35">
        <f t="shared" si="123"/>
        <v>0</v>
      </c>
      <c r="J248" s="35">
        <f t="shared" si="123"/>
        <v>0</v>
      </c>
      <c r="K248" s="35">
        <f t="shared" si="123"/>
        <v>0</v>
      </c>
      <c r="L248" s="35">
        <f t="shared" si="123"/>
        <v>0</v>
      </c>
      <c r="M248" s="35">
        <f t="shared" si="123"/>
        <v>0</v>
      </c>
      <c r="N248" s="153"/>
    </row>
    <row r="249" spans="1:14" ht="21.75" customHeight="1">
      <c r="A249" s="77"/>
      <c r="B249" s="151"/>
      <c r="C249" s="83"/>
      <c r="D249" s="161"/>
      <c r="E249" s="83"/>
      <c r="F249" s="34" t="s">
        <v>17</v>
      </c>
      <c r="G249" s="35">
        <f t="shared" si="121"/>
        <v>0</v>
      </c>
      <c r="H249" s="35">
        <f t="shared" si="123"/>
        <v>0</v>
      </c>
      <c r="I249" s="35">
        <f t="shared" si="123"/>
        <v>0</v>
      </c>
      <c r="J249" s="35">
        <f t="shared" si="123"/>
        <v>0</v>
      </c>
      <c r="K249" s="35">
        <f t="shared" si="123"/>
        <v>0</v>
      </c>
      <c r="L249" s="35">
        <f t="shared" si="123"/>
        <v>0</v>
      </c>
      <c r="M249" s="35">
        <f t="shared" si="123"/>
        <v>0</v>
      </c>
      <c r="N249" s="154"/>
    </row>
    <row r="250" spans="1:14" ht="21.75" customHeight="1">
      <c r="A250" s="92" t="s">
        <v>18</v>
      </c>
      <c r="B250" s="114" t="s">
        <v>89</v>
      </c>
      <c r="C250" s="90" t="s">
        <v>11</v>
      </c>
      <c r="D250" s="98" t="s">
        <v>39</v>
      </c>
      <c r="E250" s="90" t="s">
        <v>127</v>
      </c>
      <c r="F250" s="12" t="s">
        <v>14</v>
      </c>
      <c r="G250" s="22">
        <f t="shared" ref="G250:M250" si="124">G251+G252+G253</f>
        <v>1080000</v>
      </c>
      <c r="H250" s="22">
        <f t="shared" si="124"/>
        <v>216000</v>
      </c>
      <c r="I250" s="22">
        <f t="shared" si="124"/>
        <v>216000</v>
      </c>
      <c r="J250" s="22">
        <f t="shared" si="124"/>
        <v>216000</v>
      </c>
      <c r="K250" s="22">
        <f t="shared" si="124"/>
        <v>216000</v>
      </c>
      <c r="L250" s="22">
        <f>L251+L252+L253</f>
        <v>216000</v>
      </c>
      <c r="M250" s="22">
        <f t="shared" si="124"/>
        <v>216000</v>
      </c>
      <c r="N250" s="203" t="s">
        <v>162</v>
      </c>
    </row>
    <row r="251" spans="1:14" ht="21.75" customHeight="1">
      <c r="A251" s="93"/>
      <c r="B251" s="115"/>
      <c r="C251" s="91"/>
      <c r="D251" s="99"/>
      <c r="E251" s="91"/>
      <c r="F251" s="12" t="s">
        <v>116</v>
      </c>
      <c r="G251" s="22">
        <f t="shared" ref="G251:G253" si="125">H251+I251+J251+K251+L251</f>
        <v>1080000</v>
      </c>
      <c r="H251" s="22">
        <v>216000</v>
      </c>
      <c r="I251" s="22">
        <f>H251</f>
        <v>216000</v>
      </c>
      <c r="J251" s="22">
        <f t="shared" ref="J251:M251" si="126">I251</f>
        <v>216000</v>
      </c>
      <c r="K251" s="22">
        <f t="shared" si="126"/>
        <v>216000</v>
      </c>
      <c r="L251" s="22">
        <f t="shared" si="126"/>
        <v>216000</v>
      </c>
      <c r="M251" s="22">
        <f t="shared" si="126"/>
        <v>216000</v>
      </c>
      <c r="N251" s="203"/>
    </row>
    <row r="252" spans="1:14" ht="21.75" customHeight="1">
      <c r="A252" s="93"/>
      <c r="B252" s="115"/>
      <c r="C252" s="91"/>
      <c r="D252" s="99"/>
      <c r="E252" s="91"/>
      <c r="F252" s="12" t="s">
        <v>16</v>
      </c>
      <c r="G252" s="22">
        <f t="shared" si="125"/>
        <v>0</v>
      </c>
      <c r="H252" s="22"/>
      <c r="I252" s="22"/>
      <c r="J252" s="22"/>
      <c r="K252" s="22"/>
      <c r="L252" s="22"/>
      <c r="M252" s="22"/>
      <c r="N252" s="203"/>
    </row>
    <row r="253" spans="1:14" ht="21.75" customHeight="1">
      <c r="A253" s="94"/>
      <c r="B253" s="116"/>
      <c r="C253" s="91"/>
      <c r="D253" s="100"/>
      <c r="E253" s="101"/>
      <c r="F253" s="12" t="s">
        <v>17</v>
      </c>
      <c r="G253" s="22">
        <f t="shared" si="125"/>
        <v>0</v>
      </c>
      <c r="H253" s="22"/>
      <c r="I253" s="22"/>
      <c r="J253" s="22"/>
      <c r="K253" s="22"/>
      <c r="L253" s="22"/>
      <c r="M253" s="22"/>
      <c r="N253" s="203"/>
    </row>
    <row r="254" spans="1:14" ht="21.75" customHeight="1">
      <c r="A254" s="90" t="s">
        <v>24</v>
      </c>
      <c r="B254" s="114" t="s">
        <v>188</v>
      </c>
      <c r="C254" s="90" t="s">
        <v>11</v>
      </c>
      <c r="D254" s="98" t="s">
        <v>39</v>
      </c>
      <c r="E254" s="90" t="s">
        <v>127</v>
      </c>
      <c r="F254" s="12" t="s">
        <v>14</v>
      </c>
      <c r="G254" s="22">
        <f t="shared" ref="G254:M254" si="127">G255+G256+G257</f>
        <v>250000</v>
      </c>
      <c r="H254" s="22">
        <f t="shared" si="127"/>
        <v>50000</v>
      </c>
      <c r="I254" s="22">
        <f t="shared" si="127"/>
        <v>50000</v>
      </c>
      <c r="J254" s="22">
        <f t="shared" si="127"/>
        <v>50000</v>
      </c>
      <c r="K254" s="22">
        <f t="shared" si="127"/>
        <v>50000</v>
      </c>
      <c r="L254" s="22">
        <f>L255+L256+L257</f>
        <v>50000</v>
      </c>
      <c r="M254" s="22">
        <f t="shared" si="127"/>
        <v>0</v>
      </c>
      <c r="N254" s="203" t="s">
        <v>161</v>
      </c>
    </row>
    <row r="255" spans="1:14" ht="21.75" customHeight="1">
      <c r="A255" s="91"/>
      <c r="B255" s="115"/>
      <c r="C255" s="91"/>
      <c r="D255" s="99"/>
      <c r="E255" s="91"/>
      <c r="F255" s="12" t="s">
        <v>116</v>
      </c>
      <c r="G255" s="22">
        <f t="shared" ref="G255:G257" si="128">H255+I255+J255+K255+L255</f>
        <v>250000</v>
      </c>
      <c r="H255" s="22">
        <v>50000</v>
      </c>
      <c r="I255" s="22">
        <f>H255</f>
        <v>50000</v>
      </c>
      <c r="J255" s="22">
        <f t="shared" ref="J255:L255" si="129">I255</f>
        <v>50000</v>
      </c>
      <c r="K255" s="22">
        <f t="shared" si="129"/>
        <v>50000</v>
      </c>
      <c r="L255" s="22">
        <f t="shared" si="129"/>
        <v>50000</v>
      </c>
      <c r="M255" s="22"/>
      <c r="N255" s="203"/>
    </row>
    <row r="256" spans="1:14" ht="21.75" customHeight="1">
      <c r="A256" s="91"/>
      <c r="B256" s="115"/>
      <c r="C256" s="91"/>
      <c r="D256" s="99"/>
      <c r="E256" s="91"/>
      <c r="F256" s="12" t="s">
        <v>16</v>
      </c>
      <c r="G256" s="22">
        <f t="shared" si="128"/>
        <v>0</v>
      </c>
      <c r="H256" s="22"/>
      <c r="I256" s="22"/>
      <c r="J256" s="22"/>
      <c r="K256" s="22"/>
      <c r="L256" s="22"/>
      <c r="M256" s="22"/>
      <c r="N256" s="203"/>
    </row>
    <row r="257" spans="1:14" ht="21.75" customHeight="1">
      <c r="A257" s="101"/>
      <c r="B257" s="116"/>
      <c r="C257" s="91"/>
      <c r="D257" s="100"/>
      <c r="E257" s="101"/>
      <c r="F257" s="12" t="s">
        <v>17</v>
      </c>
      <c r="G257" s="22">
        <f t="shared" si="128"/>
        <v>0</v>
      </c>
      <c r="H257" s="22"/>
      <c r="I257" s="22"/>
      <c r="J257" s="22"/>
      <c r="K257" s="22"/>
      <c r="L257" s="22"/>
      <c r="M257" s="22"/>
      <c r="N257" s="203"/>
    </row>
    <row r="258" spans="1:14" ht="21.75" customHeight="1">
      <c r="A258" s="92" t="s">
        <v>40</v>
      </c>
      <c r="B258" s="114" t="s">
        <v>92</v>
      </c>
      <c r="C258" s="90" t="s">
        <v>11</v>
      </c>
      <c r="D258" s="98" t="s">
        <v>39</v>
      </c>
      <c r="E258" s="90" t="s">
        <v>127</v>
      </c>
      <c r="F258" s="12" t="s">
        <v>14</v>
      </c>
      <c r="G258" s="22">
        <f t="shared" ref="G258:M258" si="130">G259+G260+G261</f>
        <v>300000</v>
      </c>
      <c r="H258" s="22">
        <f t="shared" si="130"/>
        <v>60000</v>
      </c>
      <c r="I258" s="22">
        <f t="shared" si="130"/>
        <v>60000</v>
      </c>
      <c r="J258" s="22">
        <f t="shared" si="130"/>
        <v>60000</v>
      </c>
      <c r="K258" s="22">
        <f t="shared" si="130"/>
        <v>60000</v>
      </c>
      <c r="L258" s="22">
        <f>L259+L260+L261</f>
        <v>60000</v>
      </c>
      <c r="M258" s="22">
        <f t="shared" si="130"/>
        <v>0</v>
      </c>
      <c r="N258" s="203" t="s">
        <v>165</v>
      </c>
    </row>
    <row r="259" spans="1:14" ht="21.75" customHeight="1">
      <c r="A259" s="93"/>
      <c r="B259" s="115"/>
      <c r="C259" s="91"/>
      <c r="D259" s="99"/>
      <c r="E259" s="91"/>
      <c r="F259" s="12" t="s">
        <v>116</v>
      </c>
      <c r="G259" s="22">
        <f t="shared" ref="G259:G261" si="131">H259+I259+J259+K259+L259</f>
        <v>300000</v>
      </c>
      <c r="H259" s="22">
        <v>60000</v>
      </c>
      <c r="I259" s="22">
        <f>H259</f>
        <v>60000</v>
      </c>
      <c r="J259" s="22">
        <f t="shared" ref="J259:L259" si="132">I259</f>
        <v>60000</v>
      </c>
      <c r="K259" s="22">
        <f t="shared" si="132"/>
        <v>60000</v>
      </c>
      <c r="L259" s="22">
        <f t="shared" si="132"/>
        <v>60000</v>
      </c>
      <c r="M259" s="22"/>
      <c r="N259" s="203"/>
    </row>
    <row r="260" spans="1:14" ht="21.75" customHeight="1">
      <c r="A260" s="93"/>
      <c r="B260" s="115"/>
      <c r="C260" s="91"/>
      <c r="D260" s="99"/>
      <c r="E260" s="91"/>
      <c r="F260" s="12" t="s">
        <v>16</v>
      </c>
      <c r="G260" s="22">
        <f t="shared" si="131"/>
        <v>0</v>
      </c>
      <c r="H260" s="22"/>
      <c r="I260" s="22"/>
      <c r="J260" s="22"/>
      <c r="K260" s="22"/>
      <c r="L260" s="22"/>
      <c r="M260" s="22"/>
      <c r="N260" s="203"/>
    </row>
    <row r="261" spans="1:14" ht="21.75" customHeight="1">
      <c r="A261" s="94"/>
      <c r="B261" s="116"/>
      <c r="C261" s="91"/>
      <c r="D261" s="100"/>
      <c r="E261" s="101"/>
      <c r="F261" s="12" t="s">
        <v>17</v>
      </c>
      <c r="G261" s="22">
        <f t="shared" si="131"/>
        <v>0</v>
      </c>
      <c r="H261" s="22"/>
      <c r="I261" s="22"/>
      <c r="J261" s="22"/>
      <c r="K261" s="22"/>
      <c r="L261" s="22"/>
      <c r="M261" s="22"/>
      <c r="N261" s="203"/>
    </row>
    <row r="262" spans="1:14" ht="21.75" customHeight="1">
      <c r="A262" s="90" t="s">
        <v>66</v>
      </c>
      <c r="B262" s="114" t="s">
        <v>163</v>
      </c>
      <c r="C262" s="90" t="s">
        <v>11</v>
      </c>
      <c r="D262" s="127" t="s">
        <v>34</v>
      </c>
      <c r="E262" s="90" t="s">
        <v>127</v>
      </c>
      <c r="F262" s="12" t="s">
        <v>14</v>
      </c>
      <c r="G262" s="22">
        <f t="shared" ref="G262:M262" si="133">G263+G264+G265</f>
        <v>3375000</v>
      </c>
      <c r="H262" s="22">
        <f t="shared" si="133"/>
        <v>675000</v>
      </c>
      <c r="I262" s="22">
        <f t="shared" si="133"/>
        <v>675000</v>
      </c>
      <c r="J262" s="22">
        <f t="shared" si="133"/>
        <v>675000</v>
      </c>
      <c r="K262" s="22">
        <f t="shared" si="133"/>
        <v>675000</v>
      </c>
      <c r="L262" s="22">
        <f t="shared" si="133"/>
        <v>675000</v>
      </c>
      <c r="M262" s="22">
        <f t="shared" si="133"/>
        <v>0</v>
      </c>
      <c r="N262" s="204" t="s">
        <v>164</v>
      </c>
    </row>
    <row r="263" spans="1:14" ht="21.75" customHeight="1">
      <c r="A263" s="91"/>
      <c r="B263" s="115"/>
      <c r="C263" s="91"/>
      <c r="D263" s="128"/>
      <c r="E263" s="91"/>
      <c r="F263" s="12" t="s">
        <v>116</v>
      </c>
      <c r="G263" s="22">
        <f t="shared" ref="G263:G265" si="134">H263+I263+J263+K263+L263</f>
        <v>3375000</v>
      </c>
      <c r="H263" s="22">
        <v>675000</v>
      </c>
      <c r="I263" s="22">
        <f>H263</f>
        <v>675000</v>
      </c>
      <c r="J263" s="22">
        <f t="shared" ref="J263:L263" si="135">I263</f>
        <v>675000</v>
      </c>
      <c r="K263" s="22">
        <f t="shared" si="135"/>
        <v>675000</v>
      </c>
      <c r="L263" s="22">
        <f t="shared" si="135"/>
        <v>675000</v>
      </c>
      <c r="M263" s="22"/>
      <c r="N263" s="204"/>
    </row>
    <row r="264" spans="1:14" ht="21.75" customHeight="1">
      <c r="A264" s="91"/>
      <c r="B264" s="115"/>
      <c r="C264" s="91"/>
      <c r="D264" s="128"/>
      <c r="E264" s="91"/>
      <c r="F264" s="12" t="s">
        <v>16</v>
      </c>
      <c r="G264" s="22">
        <f t="shared" si="134"/>
        <v>0</v>
      </c>
      <c r="H264" s="22"/>
      <c r="I264" s="22"/>
      <c r="J264" s="22"/>
      <c r="K264" s="22"/>
      <c r="L264" s="22"/>
      <c r="M264" s="22"/>
      <c r="N264" s="204"/>
    </row>
    <row r="265" spans="1:14" ht="21.75" customHeight="1">
      <c r="A265" s="101"/>
      <c r="B265" s="116"/>
      <c r="C265" s="91"/>
      <c r="D265" s="129"/>
      <c r="E265" s="101"/>
      <c r="F265" s="12" t="s">
        <v>17</v>
      </c>
      <c r="G265" s="22">
        <f t="shared" si="134"/>
        <v>0</v>
      </c>
      <c r="H265" s="22"/>
      <c r="I265" s="22"/>
      <c r="J265" s="22"/>
      <c r="K265" s="22"/>
      <c r="L265" s="22"/>
      <c r="M265" s="22"/>
      <c r="N265" s="204"/>
    </row>
    <row r="266" spans="1:14" ht="21.75" customHeight="1">
      <c r="A266" s="124" t="s">
        <v>80</v>
      </c>
      <c r="B266" s="114" t="s">
        <v>38</v>
      </c>
      <c r="C266" s="90" t="s">
        <v>11</v>
      </c>
      <c r="D266" s="98" t="s">
        <v>39</v>
      </c>
      <c r="E266" s="90" t="s">
        <v>127</v>
      </c>
      <c r="F266" s="12" t="s">
        <v>14</v>
      </c>
      <c r="G266" s="22">
        <f t="shared" ref="G266:M266" si="136">G267+G268+G269</f>
        <v>2700170</v>
      </c>
      <c r="H266" s="22">
        <f t="shared" si="136"/>
        <v>540034</v>
      </c>
      <c r="I266" s="22">
        <f t="shared" si="136"/>
        <v>540034</v>
      </c>
      <c r="J266" s="22">
        <f t="shared" si="136"/>
        <v>540034</v>
      </c>
      <c r="K266" s="22">
        <f t="shared" si="136"/>
        <v>540034</v>
      </c>
      <c r="L266" s="22">
        <f t="shared" si="136"/>
        <v>540034</v>
      </c>
      <c r="M266" s="22">
        <f t="shared" si="136"/>
        <v>0</v>
      </c>
      <c r="N266" s="205" t="s">
        <v>166</v>
      </c>
    </row>
    <row r="267" spans="1:14" ht="21.75" customHeight="1">
      <c r="A267" s="125"/>
      <c r="B267" s="115"/>
      <c r="C267" s="91"/>
      <c r="D267" s="99"/>
      <c r="E267" s="91"/>
      <c r="F267" s="12" t="s">
        <v>116</v>
      </c>
      <c r="G267" s="22">
        <f t="shared" ref="G267:G269" si="137">H267+I267+J267+K267+L267</f>
        <v>2700170</v>
      </c>
      <c r="H267" s="47">
        <v>540034</v>
      </c>
      <c r="I267" s="22">
        <f>H267</f>
        <v>540034</v>
      </c>
      <c r="J267" s="22">
        <f>I267</f>
        <v>540034</v>
      </c>
      <c r="K267" s="22">
        <f>J267</f>
        <v>540034</v>
      </c>
      <c r="L267" s="22">
        <f>K267</f>
        <v>540034</v>
      </c>
      <c r="M267" s="22"/>
      <c r="N267" s="69"/>
    </row>
    <row r="268" spans="1:14" ht="21.75" customHeight="1">
      <c r="A268" s="125"/>
      <c r="B268" s="115"/>
      <c r="C268" s="91"/>
      <c r="D268" s="99"/>
      <c r="E268" s="91"/>
      <c r="F268" s="12" t="s">
        <v>16</v>
      </c>
      <c r="G268" s="22">
        <f t="shared" si="137"/>
        <v>0</v>
      </c>
      <c r="H268" s="22"/>
      <c r="I268" s="22"/>
      <c r="J268" s="22"/>
      <c r="K268" s="22"/>
      <c r="L268" s="22"/>
      <c r="M268" s="22"/>
      <c r="N268" s="69"/>
    </row>
    <row r="269" spans="1:14" ht="21.75" customHeight="1">
      <c r="A269" s="126"/>
      <c r="B269" s="116"/>
      <c r="C269" s="91"/>
      <c r="D269" s="100"/>
      <c r="E269" s="101"/>
      <c r="F269" s="12" t="s">
        <v>17</v>
      </c>
      <c r="G269" s="22">
        <f t="shared" si="137"/>
        <v>0</v>
      </c>
      <c r="H269" s="22"/>
      <c r="I269" s="22"/>
      <c r="J269" s="22"/>
      <c r="K269" s="22"/>
      <c r="L269" s="22"/>
      <c r="M269" s="22"/>
      <c r="N269" s="206"/>
    </row>
    <row r="270" spans="1:14" ht="21.75" customHeight="1">
      <c r="A270" s="92" t="s">
        <v>87</v>
      </c>
      <c r="B270" s="114" t="s">
        <v>185</v>
      </c>
      <c r="C270" s="90" t="s">
        <v>11</v>
      </c>
      <c r="D270" s="90"/>
      <c r="E270" s="90" t="s">
        <v>127</v>
      </c>
      <c r="F270" s="12" t="s">
        <v>14</v>
      </c>
      <c r="G270" s="22">
        <f t="shared" ref="G270:M270" si="138">G271+G272+G273</f>
        <v>0</v>
      </c>
      <c r="H270" s="22">
        <f t="shared" si="138"/>
        <v>0</v>
      </c>
      <c r="I270" s="22">
        <f t="shared" si="138"/>
        <v>0</v>
      </c>
      <c r="J270" s="22">
        <f t="shared" si="138"/>
        <v>0</v>
      </c>
      <c r="K270" s="22">
        <f t="shared" si="138"/>
        <v>0</v>
      </c>
      <c r="L270" s="22">
        <f>L271+L272+L273</f>
        <v>0</v>
      </c>
      <c r="M270" s="22">
        <f t="shared" si="138"/>
        <v>0</v>
      </c>
      <c r="N270" s="69" t="s">
        <v>186</v>
      </c>
    </row>
    <row r="271" spans="1:14" ht="21.75" customHeight="1">
      <c r="A271" s="93"/>
      <c r="B271" s="115"/>
      <c r="C271" s="91"/>
      <c r="D271" s="91"/>
      <c r="E271" s="91"/>
      <c r="F271" s="12" t="s">
        <v>15</v>
      </c>
      <c r="G271" s="22">
        <f t="shared" ref="G271:G273" si="139">H271+I271+J271+K271+L271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69"/>
    </row>
    <row r="272" spans="1:14" ht="21.75" customHeight="1">
      <c r="A272" s="93"/>
      <c r="B272" s="115"/>
      <c r="C272" s="91"/>
      <c r="D272" s="91"/>
      <c r="E272" s="91"/>
      <c r="F272" s="12" t="s">
        <v>16</v>
      </c>
      <c r="G272" s="22">
        <f t="shared" si="139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69"/>
    </row>
    <row r="273" spans="1:14" ht="21.75" customHeight="1">
      <c r="A273" s="94"/>
      <c r="B273" s="116"/>
      <c r="C273" s="91"/>
      <c r="D273" s="101"/>
      <c r="E273" s="101"/>
      <c r="F273" s="12" t="s">
        <v>17</v>
      </c>
      <c r="G273" s="22">
        <f t="shared" si="139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69"/>
    </row>
    <row r="274" spans="1:14" ht="21.75" hidden="1" customHeight="1" outlineLevel="1">
      <c r="A274" s="92" t="s">
        <v>93</v>
      </c>
      <c r="B274" s="114" t="s">
        <v>94</v>
      </c>
      <c r="C274" s="90" t="s">
        <v>11</v>
      </c>
      <c r="D274" s="90"/>
      <c r="E274" s="90" t="s">
        <v>127</v>
      </c>
      <c r="F274" s="12" t="s">
        <v>14</v>
      </c>
      <c r="G274" s="22">
        <f t="shared" ref="G274:M274" si="140">G275+G276+G277</f>
        <v>0</v>
      </c>
      <c r="H274" s="22">
        <f t="shared" si="140"/>
        <v>0</v>
      </c>
      <c r="I274" s="22">
        <f t="shared" si="140"/>
        <v>0</v>
      </c>
      <c r="J274" s="22">
        <f t="shared" si="140"/>
        <v>0</v>
      </c>
      <c r="K274" s="22">
        <f t="shared" si="140"/>
        <v>0</v>
      </c>
      <c r="L274" s="22">
        <f>L275+L276+L277</f>
        <v>0</v>
      </c>
      <c r="M274" s="22">
        <f t="shared" si="140"/>
        <v>0</v>
      </c>
      <c r="N274" s="56"/>
    </row>
    <row r="275" spans="1:14" ht="21.75" hidden="1" customHeight="1" outlineLevel="1">
      <c r="A275" s="93"/>
      <c r="B275" s="115"/>
      <c r="C275" s="91"/>
      <c r="D275" s="91"/>
      <c r="E275" s="91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>
      <c r="A276" s="93"/>
      <c r="B276" s="115"/>
      <c r="C276" s="91"/>
      <c r="D276" s="91"/>
      <c r="E276" s="91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>
      <c r="A277" s="94"/>
      <c r="B277" s="116"/>
      <c r="C277" s="91"/>
      <c r="D277" s="101"/>
      <c r="E277" s="101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>
      <c r="A278" s="49"/>
      <c r="B278" s="114" t="s">
        <v>95</v>
      </c>
      <c r="C278" s="90" t="s">
        <v>11</v>
      </c>
      <c r="D278" s="90"/>
      <c r="E278" s="90" t="s">
        <v>127</v>
      </c>
      <c r="F278" s="12" t="s">
        <v>14</v>
      </c>
      <c r="G278" s="22">
        <f t="shared" ref="G278:M278" si="141">G279+G280+G281</f>
        <v>0</v>
      </c>
      <c r="H278" s="22">
        <f t="shared" si="141"/>
        <v>0</v>
      </c>
      <c r="I278" s="22">
        <f t="shared" si="141"/>
        <v>0</v>
      </c>
      <c r="J278" s="22">
        <f t="shared" si="141"/>
        <v>0</v>
      </c>
      <c r="K278" s="22">
        <f t="shared" si="141"/>
        <v>0</v>
      </c>
      <c r="L278" s="22">
        <f>L279+L280+L281</f>
        <v>0</v>
      </c>
      <c r="M278" s="22">
        <f t="shared" si="141"/>
        <v>0</v>
      </c>
      <c r="N278" s="56"/>
    </row>
    <row r="279" spans="1:14" ht="21.75" hidden="1" customHeight="1" outlineLevel="1">
      <c r="A279" s="49" t="s">
        <v>96</v>
      </c>
      <c r="B279" s="115"/>
      <c r="C279" s="91"/>
      <c r="D279" s="91"/>
      <c r="E279" s="91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>
      <c r="A280" s="49"/>
      <c r="B280" s="115"/>
      <c r="C280" s="91"/>
      <c r="D280" s="91"/>
      <c r="E280" s="91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>
      <c r="A281" s="49"/>
      <c r="B281" s="116"/>
      <c r="C281" s="91"/>
      <c r="D281" s="101"/>
      <c r="E281" s="101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>
      <c r="A282" s="75">
        <v>5</v>
      </c>
      <c r="B282" s="149" t="s">
        <v>156</v>
      </c>
      <c r="C282" s="81" t="s">
        <v>11</v>
      </c>
      <c r="D282" s="40"/>
      <c r="E282" s="81" t="s">
        <v>127</v>
      </c>
      <c r="F282" s="34" t="s">
        <v>14</v>
      </c>
      <c r="G282" s="35">
        <f>G283+G284+G285</f>
        <v>102695415.19999999</v>
      </c>
      <c r="H282" s="35">
        <f t="shared" ref="H282:M282" si="142">H283+H284+H285</f>
        <v>20398283.039999999</v>
      </c>
      <c r="I282" s="35">
        <f t="shared" si="142"/>
        <v>20574283.039999999</v>
      </c>
      <c r="J282" s="35">
        <f t="shared" si="142"/>
        <v>20574283.039999999</v>
      </c>
      <c r="K282" s="35">
        <f t="shared" si="142"/>
        <v>20574283.039999999</v>
      </c>
      <c r="L282" s="35">
        <f>L283+L284+L285</f>
        <v>20574283.039999999</v>
      </c>
      <c r="M282" s="35">
        <f t="shared" si="142"/>
        <v>0</v>
      </c>
      <c r="N282" s="207"/>
    </row>
    <row r="283" spans="1:14" ht="21.75" customHeight="1">
      <c r="A283" s="76"/>
      <c r="B283" s="150"/>
      <c r="C283" s="82"/>
      <c r="D283" s="41"/>
      <c r="E283" s="82"/>
      <c r="F283" s="34" t="s">
        <v>116</v>
      </c>
      <c r="G283" s="35">
        <f t="shared" ref="G283:G285" si="143">H283+I283+J283+K283+L283</f>
        <v>102695415.19999999</v>
      </c>
      <c r="H283" s="35">
        <f t="shared" ref="H283:M285" si="144">H287</f>
        <v>20398283.039999999</v>
      </c>
      <c r="I283" s="35">
        <f t="shared" si="144"/>
        <v>20574283.039999999</v>
      </c>
      <c r="J283" s="35">
        <f t="shared" si="144"/>
        <v>20574283.039999999</v>
      </c>
      <c r="K283" s="35">
        <f t="shared" si="144"/>
        <v>20574283.039999999</v>
      </c>
      <c r="L283" s="35">
        <f t="shared" si="144"/>
        <v>20574283.039999999</v>
      </c>
      <c r="M283" s="35">
        <f t="shared" si="144"/>
        <v>0</v>
      </c>
      <c r="N283" s="208"/>
    </row>
    <row r="284" spans="1:14" ht="21.75" customHeight="1">
      <c r="A284" s="76"/>
      <c r="B284" s="150"/>
      <c r="C284" s="82"/>
      <c r="D284" s="41"/>
      <c r="E284" s="82"/>
      <c r="F284" s="34" t="s">
        <v>16</v>
      </c>
      <c r="G284" s="35">
        <f t="shared" si="143"/>
        <v>0</v>
      </c>
      <c r="H284" s="35">
        <f t="shared" si="144"/>
        <v>0</v>
      </c>
      <c r="I284" s="35">
        <f t="shared" si="144"/>
        <v>0</v>
      </c>
      <c r="J284" s="35">
        <f t="shared" si="144"/>
        <v>0</v>
      </c>
      <c r="K284" s="35">
        <f t="shared" si="144"/>
        <v>0</v>
      </c>
      <c r="L284" s="35">
        <f>L288</f>
        <v>0</v>
      </c>
      <c r="M284" s="35">
        <f t="shared" si="144"/>
        <v>0</v>
      </c>
      <c r="N284" s="208"/>
    </row>
    <row r="285" spans="1:14" ht="21.75" customHeight="1">
      <c r="A285" s="77"/>
      <c r="B285" s="151"/>
      <c r="C285" s="83"/>
      <c r="D285" s="42"/>
      <c r="E285" s="83"/>
      <c r="F285" s="34" t="s">
        <v>17</v>
      </c>
      <c r="G285" s="35">
        <f t="shared" si="143"/>
        <v>0</v>
      </c>
      <c r="H285" s="35">
        <f t="shared" si="144"/>
        <v>0</v>
      </c>
      <c r="I285" s="35">
        <f t="shared" si="144"/>
        <v>0</v>
      </c>
      <c r="J285" s="35">
        <f t="shared" si="144"/>
        <v>0</v>
      </c>
      <c r="K285" s="35">
        <f t="shared" si="144"/>
        <v>0</v>
      </c>
      <c r="L285" s="35">
        <f>L289</f>
        <v>0</v>
      </c>
      <c r="M285" s="35">
        <f t="shared" si="144"/>
        <v>0</v>
      </c>
      <c r="N285" s="209"/>
    </row>
    <row r="286" spans="1:14" ht="21.75" customHeight="1">
      <c r="A286" s="92" t="s">
        <v>18</v>
      </c>
      <c r="B286" s="114" t="s">
        <v>122</v>
      </c>
      <c r="C286" s="90" t="s">
        <v>11</v>
      </c>
      <c r="D286" s="90" t="s">
        <v>98</v>
      </c>
      <c r="E286" s="90" t="s">
        <v>127</v>
      </c>
      <c r="F286" s="12" t="s">
        <v>14</v>
      </c>
      <c r="G286" s="22">
        <f t="shared" ref="G286:M286" si="145">G287+G288+G289</f>
        <v>102695415.19999999</v>
      </c>
      <c r="H286" s="22">
        <f t="shared" si="145"/>
        <v>20398283.039999999</v>
      </c>
      <c r="I286" s="22">
        <f t="shared" si="145"/>
        <v>20574283.039999999</v>
      </c>
      <c r="J286" s="22">
        <f t="shared" si="145"/>
        <v>20574283.039999999</v>
      </c>
      <c r="K286" s="22">
        <f t="shared" si="145"/>
        <v>20574283.039999999</v>
      </c>
      <c r="L286" s="22">
        <f>L287+L288+L289</f>
        <v>20574283.039999999</v>
      </c>
      <c r="M286" s="22">
        <f t="shared" si="145"/>
        <v>0</v>
      </c>
      <c r="N286" s="162" t="s">
        <v>98</v>
      </c>
    </row>
    <row r="287" spans="1:14" ht="21.75" customHeight="1">
      <c r="A287" s="93"/>
      <c r="B287" s="115"/>
      <c r="C287" s="91"/>
      <c r="D287" s="91"/>
      <c r="E287" s="91"/>
      <c r="F287" s="12" t="s">
        <v>116</v>
      </c>
      <c r="G287" s="22">
        <f t="shared" ref="G287:G289" si="146">H287+I287+J287+K287+L287</f>
        <v>102695415.19999999</v>
      </c>
      <c r="H287" s="22">
        <v>20398283.039999999</v>
      </c>
      <c r="I287" s="22">
        <v>20574283.039999999</v>
      </c>
      <c r="J287" s="47">
        <v>20574283.039999999</v>
      </c>
      <c r="K287" s="22">
        <f>J287</f>
        <v>20574283.039999999</v>
      </c>
      <c r="L287" s="22">
        <f>K287</f>
        <v>20574283.039999999</v>
      </c>
      <c r="M287" s="22"/>
      <c r="N287" s="163"/>
    </row>
    <row r="288" spans="1:14" ht="21.75" customHeight="1">
      <c r="A288" s="93"/>
      <c r="B288" s="115"/>
      <c r="C288" s="91"/>
      <c r="D288" s="91"/>
      <c r="E288" s="91"/>
      <c r="F288" s="12" t="s">
        <v>16</v>
      </c>
      <c r="G288" s="22">
        <f t="shared" si="146"/>
        <v>0</v>
      </c>
      <c r="H288" s="22"/>
      <c r="I288" s="22"/>
      <c r="J288" s="22"/>
      <c r="K288" s="22"/>
      <c r="L288" s="22"/>
      <c r="M288" s="22"/>
      <c r="N288" s="163"/>
    </row>
    <row r="289" spans="1:14" ht="21.75" customHeight="1">
      <c r="A289" s="94"/>
      <c r="B289" s="116"/>
      <c r="C289" s="101"/>
      <c r="D289" s="101"/>
      <c r="E289" s="101"/>
      <c r="F289" s="12" t="s">
        <v>17</v>
      </c>
      <c r="G289" s="22">
        <f t="shared" si="146"/>
        <v>0</v>
      </c>
      <c r="H289" s="22"/>
      <c r="I289" s="22"/>
      <c r="J289" s="22"/>
      <c r="K289" s="22"/>
      <c r="L289" s="22"/>
      <c r="M289" s="22"/>
      <c r="N289" s="163"/>
    </row>
    <row r="290" spans="1:14" ht="23.25" hidden="1" customHeight="1" outlineLevel="1">
      <c r="A290" s="75">
        <v>6</v>
      </c>
      <c r="B290" s="149" t="s">
        <v>107</v>
      </c>
      <c r="C290" s="81" t="s">
        <v>11</v>
      </c>
      <c r="D290" s="40"/>
      <c r="E290" s="81" t="s">
        <v>13</v>
      </c>
      <c r="F290" s="34" t="s">
        <v>14</v>
      </c>
      <c r="G290" s="35">
        <f t="shared" ref="G290:M290" si="147">G291+G292+G293</f>
        <v>0</v>
      </c>
      <c r="H290" s="35">
        <f t="shared" si="147"/>
        <v>0</v>
      </c>
      <c r="I290" s="35">
        <f t="shared" si="147"/>
        <v>0</v>
      </c>
      <c r="J290" s="35">
        <f t="shared" si="147"/>
        <v>0</v>
      </c>
      <c r="K290" s="35">
        <f t="shared" si="147"/>
        <v>0</v>
      </c>
      <c r="L290" s="35">
        <f>L291+L292+L293</f>
        <v>0</v>
      </c>
      <c r="M290" s="35">
        <f t="shared" si="147"/>
        <v>0</v>
      </c>
      <c r="N290" s="61"/>
    </row>
    <row r="291" spans="1:14" ht="23.25" hidden="1" customHeight="1" outlineLevel="1">
      <c r="A291" s="76"/>
      <c r="B291" s="185"/>
      <c r="C291" s="82"/>
      <c r="D291" s="41"/>
      <c r="E291" s="82"/>
      <c r="F291" s="34" t="s">
        <v>15</v>
      </c>
      <c r="G291" s="35">
        <f>H291+I291+J291+K291+M291</f>
        <v>0</v>
      </c>
      <c r="H291" s="35">
        <f t="shared" ref="H291:M293" si="148">H295</f>
        <v>0</v>
      </c>
      <c r="I291" s="35">
        <f t="shared" si="148"/>
        <v>0</v>
      </c>
      <c r="J291" s="35">
        <f t="shared" si="148"/>
        <v>0</v>
      </c>
      <c r="K291" s="35">
        <f t="shared" si="148"/>
        <v>0</v>
      </c>
      <c r="L291" s="35">
        <f>L295</f>
        <v>0</v>
      </c>
      <c r="M291" s="35">
        <f t="shared" si="148"/>
        <v>0</v>
      </c>
      <c r="N291" s="61"/>
    </row>
    <row r="292" spans="1:14" ht="23.25" hidden="1" customHeight="1" outlineLevel="1">
      <c r="A292" s="76"/>
      <c r="B292" s="185"/>
      <c r="C292" s="82"/>
      <c r="D292" s="41"/>
      <c r="E292" s="82"/>
      <c r="F292" s="34" t="s">
        <v>16</v>
      </c>
      <c r="G292" s="35">
        <f>H292+I292+J292+K292+M292</f>
        <v>0</v>
      </c>
      <c r="H292" s="35">
        <f t="shared" si="148"/>
        <v>0</v>
      </c>
      <c r="I292" s="35">
        <f t="shared" si="148"/>
        <v>0</v>
      </c>
      <c r="J292" s="35">
        <f t="shared" si="148"/>
        <v>0</v>
      </c>
      <c r="K292" s="35">
        <f t="shared" si="148"/>
        <v>0</v>
      </c>
      <c r="L292" s="35">
        <f>L296</f>
        <v>0</v>
      </c>
      <c r="M292" s="35">
        <f t="shared" si="148"/>
        <v>0</v>
      </c>
      <c r="N292" s="61"/>
    </row>
    <row r="293" spans="1:14" ht="27" hidden="1" customHeight="1" outlineLevel="1">
      <c r="A293" s="77"/>
      <c r="B293" s="186"/>
      <c r="C293" s="83"/>
      <c r="D293" s="42"/>
      <c r="E293" s="83"/>
      <c r="F293" s="34" t="s">
        <v>17</v>
      </c>
      <c r="G293" s="35">
        <f>H293+I293+J293+K293+M293</f>
        <v>0</v>
      </c>
      <c r="H293" s="35">
        <f t="shared" si="148"/>
        <v>0</v>
      </c>
      <c r="I293" s="35">
        <f t="shared" si="148"/>
        <v>0</v>
      </c>
      <c r="J293" s="35">
        <f t="shared" si="148"/>
        <v>0</v>
      </c>
      <c r="K293" s="35">
        <f t="shared" si="148"/>
        <v>0</v>
      </c>
      <c r="L293" s="35">
        <f>L297</f>
        <v>0</v>
      </c>
      <c r="M293" s="35">
        <f t="shared" si="148"/>
        <v>0</v>
      </c>
      <c r="N293" s="61"/>
    </row>
    <row r="294" spans="1:14" ht="21.75" hidden="1" customHeight="1" outlineLevel="1">
      <c r="A294" s="92" t="s">
        <v>108</v>
      </c>
      <c r="B294" s="114" t="s">
        <v>109</v>
      </c>
      <c r="C294" s="90" t="s">
        <v>11</v>
      </c>
      <c r="D294" s="90" t="s">
        <v>98</v>
      </c>
      <c r="E294" s="90" t="s">
        <v>13</v>
      </c>
      <c r="F294" s="12" t="s">
        <v>14</v>
      </c>
      <c r="G294" s="22">
        <f t="shared" ref="G294:M294" si="149">G295+G296+G297</f>
        <v>0</v>
      </c>
      <c r="H294" s="22">
        <f t="shared" si="149"/>
        <v>0</v>
      </c>
      <c r="I294" s="22">
        <f t="shared" si="149"/>
        <v>0</v>
      </c>
      <c r="J294" s="22">
        <f t="shared" si="149"/>
        <v>0</v>
      </c>
      <c r="K294" s="22">
        <f t="shared" si="149"/>
        <v>0</v>
      </c>
      <c r="L294" s="22">
        <f>L295+L296+L297</f>
        <v>0</v>
      </c>
      <c r="M294" s="22">
        <f t="shared" si="149"/>
        <v>0</v>
      </c>
      <c r="N294" s="146" t="s">
        <v>110</v>
      </c>
    </row>
    <row r="295" spans="1:14" ht="21.75" hidden="1" customHeight="1" outlineLevel="1">
      <c r="A295" s="93"/>
      <c r="B295" s="115"/>
      <c r="C295" s="91"/>
      <c r="D295" s="91"/>
      <c r="E295" s="91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47"/>
    </row>
    <row r="296" spans="1:14" ht="21.75" hidden="1" customHeight="1" outlineLevel="1">
      <c r="A296" s="93"/>
      <c r="B296" s="115"/>
      <c r="C296" s="91"/>
      <c r="D296" s="91"/>
      <c r="E296" s="91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47"/>
    </row>
    <row r="297" spans="1:14" ht="21.75" hidden="1" customHeight="1" outlineLevel="1">
      <c r="A297" s="94"/>
      <c r="B297" s="116"/>
      <c r="C297" s="101"/>
      <c r="D297" s="101"/>
      <c r="E297" s="10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47"/>
    </row>
    <row r="298" spans="1:14" ht="21.75" hidden="1" customHeight="1" outlineLevel="1">
      <c r="A298" s="75">
        <v>7</v>
      </c>
      <c r="B298" s="149" t="s">
        <v>111</v>
      </c>
      <c r="C298" s="81" t="s">
        <v>11</v>
      </c>
      <c r="D298" s="40"/>
      <c r="E298" s="81" t="s">
        <v>13</v>
      </c>
      <c r="F298" s="34" t="s">
        <v>14</v>
      </c>
      <c r="G298" s="35">
        <f t="shared" ref="G298:M298" si="150">G299+G300+G301</f>
        <v>0</v>
      </c>
      <c r="H298" s="35">
        <f t="shared" si="150"/>
        <v>0</v>
      </c>
      <c r="I298" s="35">
        <f t="shared" si="150"/>
        <v>0</v>
      </c>
      <c r="J298" s="35">
        <f t="shared" si="150"/>
        <v>0</v>
      </c>
      <c r="K298" s="35">
        <f t="shared" si="150"/>
        <v>0</v>
      </c>
      <c r="L298" s="35">
        <f>L299+L300+L301</f>
        <v>0</v>
      </c>
      <c r="M298" s="35">
        <f t="shared" si="150"/>
        <v>0</v>
      </c>
      <c r="N298" s="61"/>
    </row>
    <row r="299" spans="1:14" ht="21.75" hidden="1" customHeight="1" outlineLevel="1">
      <c r="A299" s="76"/>
      <c r="B299" s="150"/>
      <c r="C299" s="82"/>
      <c r="D299" s="41"/>
      <c r="E299" s="82"/>
      <c r="F299" s="34" t="s">
        <v>15</v>
      </c>
      <c r="G299" s="35">
        <f>H299+I299+J299+K299+M299</f>
        <v>0</v>
      </c>
      <c r="H299" s="35">
        <f t="shared" ref="H299:M301" si="151">H303</f>
        <v>0</v>
      </c>
      <c r="I299" s="35">
        <f t="shared" si="151"/>
        <v>0</v>
      </c>
      <c r="J299" s="35">
        <f t="shared" si="151"/>
        <v>0</v>
      </c>
      <c r="K299" s="35">
        <f t="shared" si="151"/>
        <v>0</v>
      </c>
      <c r="L299" s="35">
        <f>L303</f>
        <v>0</v>
      </c>
      <c r="M299" s="35">
        <f t="shared" si="151"/>
        <v>0</v>
      </c>
      <c r="N299" s="61"/>
    </row>
    <row r="300" spans="1:14" ht="21.75" hidden="1" customHeight="1" outlineLevel="1">
      <c r="A300" s="76"/>
      <c r="B300" s="150"/>
      <c r="C300" s="82"/>
      <c r="D300" s="41"/>
      <c r="E300" s="82"/>
      <c r="F300" s="34" t="s">
        <v>16</v>
      </c>
      <c r="G300" s="35">
        <f>H300+I300+J300+K300+M300</f>
        <v>0</v>
      </c>
      <c r="H300" s="35">
        <f t="shared" si="151"/>
        <v>0</v>
      </c>
      <c r="I300" s="35">
        <f t="shared" si="151"/>
        <v>0</v>
      </c>
      <c r="J300" s="35">
        <f t="shared" si="151"/>
        <v>0</v>
      </c>
      <c r="K300" s="35">
        <f t="shared" si="151"/>
        <v>0</v>
      </c>
      <c r="L300" s="35">
        <f>L304</f>
        <v>0</v>
      </c>
      <c r="M300" s="35">
        <f t="shared" si="151"/>
        <v>0</v>
      </c>
      <c r="N300" s="61"/>
    </row>
    <row r="301" spans="1:14" ht="21.75" hidden="1" customHeight="1" outlineLevel="1">
      <c r="A301" s="77"/>
      <c r="B301" s="151"/>
      <c r="C301" s="83"/>
      <c r="D301" s="42"/>
      <c r="E301" s="83"/>
      <c r="F301" s="34" t="s">
        <v>17</v>
      </c>
      <c r="G301" s="35">
        <f>H301+I301+J301+K301+M301</f>
        <v>0</v>
      </c>
      <c r="H301" s="35">
        <f t="shared" si="151"/>
        <v>0</v>
      </c>
      <c r="I301" s="35">
        <f t="shared" si="151"/>
        <v>0</v>
      </c>
      <c r="J301" s="35">
        <f t="shared" si="151"/>
        <v>0</v>
      </c>
      <c r="K301" s="35">
        <f t="shared" si="151"/>
        <v>0</v>
      </c>
      <c r="L301" s="35">
        <f>L305</f>
        <v>0</v>
      </c>
      <c r="M301" s="35">
        <f t="shared" si="151"/>
        <v>0</v>
      </c>
      <c r="N301" s="61"/>
    </row>
    <row r="302" spans="1:14" ht="30.75" hidden="1" customHeight="1" outlineLevel="1">
      <c r="A302" s="92" t="s">
        <v>112</v>
      </c>
      <c r="B302" s="114" t="s">
        <v>113</v>
      </c>
      <c r="C302" s="90" t="s">
        <v>11</v>
      </c>
      <c r="D302" s="90" t="s">
        <v>98</v>
      </c>
      <c r="E302" s="90" t="s">
        <v>13</v>
      </c>
      <c r="F302" s="12" t="s">
        <v>14</v>
      </c>
      <c r="G302" s="22">
        <f t="shared" ref="G302:M302" si="152">G303+G304+G305</f>
        <v>0</v>
      </c>
      <c r="H302" s="22">
        <f t="shared" si="152"/>
        <v>0</v>
      </c>
      <c r="I302" s="22">
        <f t="shared" si="152"/>
        <v>0</v>
      </c>
      <c r="J302" s="22">
        <f t="shared" si="152"/>
        <v>0</v>
      </c>
      <c r="K302" s="22">
        <f t="shared" si="152"/>
        <v>0</v>
      </c>
      <c r="L302" s="22">
        <f>L303+L304+L305</f>
        <v>0</v>
      </c>
      <c r="M302" s="22">
        <f t="shared" si="152"/>
        <v>0</v>
      </c>
      <c r="N302" s="164" t="s">
        <v>114</v>
      </c>
    </row>
    <row r="303" spans="1:14" ht="30.75" hidden="1" customHeight="1" outlineLevel="1">
      <c r="A303" s="93"/>
      <c r="B303" s="115"/>
      <c r="C303" s="91"/>
      <c r="D303" s="91"/>
      <c r="E303" s="91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30.75" hidden="1" customHeight="1" outlineLevel="1">
      <c r="A304" s="93"/>
      <c r="B304" s="115"/>
      <c r="C304" s="91"/>
      <c r="D304" s="91"/>
      <c r="E304" s="91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41" ht="30.75" hidden="1" customHeight="1" outlineLevel="1">
      <c r="A305" s="94"/>
      <c r="B305" s="116"/>
      <c r="C305" s="101"/>
      <c r="D305" s="101"/>
      <c r="E305" s="10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41" ht="21.75" customHeight="1" collapsed="1">
      <c r="A306" s="166" t="s">
        <v>99</v>
      </c>
      <c r="B306" s="169" t="s">
        <v>100</v>
      </c>
      <c r="C306" s="170"/>
      <c r="D306" s="170"/>
      <c r="E306" s="171"/>
      <c r="F306" s="44" t="s">
        <v>14</v>
      </c>
      <c r="G306" s="45">
        <f>G307+G308+G309</f>
        <v>4786570163.0143719</v>
      </c>
      <c r="H306" s="45">
        <f t="shared" ref="H306:M306" si="153">H307+H308+H309</f>
        <v>1282951811.4560165</v>
      </c>
      <c r="I306" s="45">
        <f t="shared" si="153"/>
        <v>1333653550.4183285</v>
      </c>
      <c r="J306" s="45">
        <f t="shared" si="153"/>
        <v>1336045884.8289397</v>
      </c>
      <c r="K306" s="45">
        <f t="shared" si="153"/>
        <v>409407643.51038957</v>
      </c>
      <c r="L306" s="45">
        <f>L307+L308+L309</f>
        <v>424511272.80069762</v>
      </c>
      <c r="M306" s="45">
        <f t="shared" si="153"/>
        <v>216000</v>
      </c>
      <c r="N306" s="61"/>
    </row>
    <row r="307" spans="1:41" ht="21.75" customHeight="1">
      <c r="A307" s="167"/>
      <c r="B307" s="172"/>
      <c r="C307" s="173"/>
      <c r="D307" s="173"/>
      <c r="E307" s="174"/>
      <c r="F307" s="44" t="s">
        <v>116</v>
      </c>
      <c r="G307" s="45">
        <f t="shared" ref="G307:G309" si="154">H307+I307+J307+K307+L307</f>
        <v>2003711956.097311</v>
      </c>
      <c r="H307" s="45">
        <f t="shared" ref="H307:M309" si="155">H299+H247+H223+H159+H11+H283+H291</f>
        <v>376178729.91895568</v>
      </c>
      <c r="I307" s="45">
        <f t="shared" si="155"/>
        <v>398729386.82832861</v>
      </c>
      <c r="J307" s="45">
        <f t="shared" si="155"/>
        <v>394884923.0389396</v>
      </c>
      <c r="K307" s="45">
        <f t="shared" si="155"/>
        <v>409407643.51038957</v>
      </c>
      <c r="L307" s="45">
        <f t="shared" si="155"/>
        <v>424511272.80069762</v>
      </c>
      <c r="M307" s="45">
        <f t="shared" si="155"/>
        <v>216000</v>
      </c>
      <c r="N307" s="61"/>
    </row>
    <row r="308" spans="1:41" ht="21.75" customHeight="1">
      <c r="A308" s="167"/>
      <c r="B308" s="172"/>
      <c r="C308" s="173"/>
      <c r="D308" s="173"/>
      <c r="E308" s="174"/>
      <c r="F308" s="44" t="s">
        <v>16</v>
      </c>
      <c r="G308" s="45">
        <f t="shared" si="154"/>
        <v>2642409786.9170609</v>
      </c>
      <c r="H308" s="45">
        <f t="shared" si="155"/>
        <v>859847566.53706086</v>
      </c>
      <c r="I308" s="45">
        <f t="shared" si="155"/>
        <v>887783433.58999991</v>
      </c>
      <c r="J308" s="45">
        <f t="shared" si="155"/>
        <v>894778786.79000008</v>
      </c>
      <c r="K308" s="45">
        <f t="shared" si="155"/>
        <v>0</v>
      </c>
      <c r="L308" s="45">
        <f t="shared" si="155"/>
        <v>0</v>
      </c>
      <c r="M308" s="45">
        <f t="shared" si="155"/>
        <v>0</v>
      </c>
      <c r="N308" s="61"/>
    </row>
    <row r="309" spans="1:41" ht="21.75" customHeight="1">
      <c r="A309" s="168"/>
      <c r="B309" s="175"/>
      <c r="C309" s="176"/>
      <c r="D309" s="176"/>
      <c r="E309" s="177"/>
      <c r="F309" s="44" t="s">
        <v>17</v>
      </c>
      <c r="G309" s="45">
        <f t="shared" si="154"/>
        <v>140448420</v>
      </c>
      <c r="H309" s="45">
        <f t="shared" si="155"/>
        <v>46925515</v>
      </c>
      <c r="I309" s="45">
        <f t="shared" si="155"/>
        <v>47140730</v>
      </c>
      <c r="J309" s="45">
        <f t="shared" si="155"/>
        <v>46382175</v>
      </c>
      <c r="K309" s="45">
        <f t="shared" si="155"/>
        <v>0</v>
      </c>
      <c r="L309" s="45">
        <f t="shared" si="155"/>
        <v>0</v>
      </c>
      <c r="M309" s="45">
        <f t="shared" si="155"/>
        <v>0</v>
      </c>
      <c r="N309" s="61"/>
    </row>
    <row r="310" spans="1:41">
      <c r="H310" s="43">
        <f>H306-[6]прил5.!$G$3396</f>
        <v>-3.9834976196289063E-3</v>
      </c>
      <c r="I310" s="43">
        <f>I306-[6]прил5.!$H$3396</f>
        <v>-1.6715526580810547E-3</v>
      </c>
      <c r="J310" s="43">
        <f>J306-[6]прил5.!$I$3396</f>
        <v>-1.0602474212646484E-3</v>
      </c>
      <c r="K310" s="43"/>
      <c r="L310" s="43"/>
      <c r="M310" s="43"/>
    </row>
    <row r="311" spans="1:41">
      <c r="I311" s="43"/>
      <c r="J311" s="43"/>
      <c r="K311" s="43"/>
      <c r="L311" s="43"/>
      <c r="M311" s="43"/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7">
    <mergeCell ref="N18:N21"/>
    <mergeCell ref="N14:N17"/>
    <mergeCell ref="N250:N253"/>
    <mergeCell ref="N254:N257"/>
    <mergeCell ref="N258:N261"/>
    <mergeCell ref="N262:N265"/>
    <mergeCell ref="N266:N269"/>
    <mergeCell ref="N282:N285"/>
    <mergeCell ref="N198:N201"/>
    <mergeCell ref="N34:N37"/>
    <mergeCell ref="N238:N241"/>
    <mergeCell ref="N242:N245"/>
    <mergeCell ref="N234:N237"/>
    <mergeCell ref="N230:N233"/>
    <mergeCell ref="N226:N229"/>
    <mergeCell ref="N118:N121"/>
    <mergeCell ref="N122:N125"/>
    <mergeCell ref="N162:N173"/>
    <mergeCell ref="N174:N185"/>
    <mergeCell ref="N206:N209"/>
    <mergeCell ref="N202:N205"/>
    <mergeCell ref="N190:N193"/>
    <mergeCell ref="N186:N189"/>
    <mergeCell ref="N194:N197"/>
    <mergeCell ref="N50:N53"/>
    <mergeCell ref="N98:N101"/>
    <mergeCell ref="N102:N105"/>
    <mergeCell ref="N106:N109"/>
    <mergeCell ref="N110:N113"/>
    <mergeCell ref="N114:N117"/>
    <mergeCell ref="N66:N69"/>
    <mergeCell ref="N70:N73"/>
    <mergeCell ref="N82:N85"/>
    <mergeCell ref="N86:N89"/>
    <mergeCell ref="N74:N77"/>
    <mergeCell ref="N78:N81"/>
    <mergeCell ref="N302:N305"/>
    <mergeCell ref="A306:A309"/>
    <mergeCell ref="B306:E309"/>
    <mergeCell ref="N22:N25"/>
    <mergeCell ref="N26:N29"/>
    <mergeCell ref="N30:N33"/>
    <mergeCell ref="N54:N57"/>
    <mergeCell ref="N58:N61"/>
    <mergeCell ref="N62:N65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A286:A289"/>
    <mergeCell ref="B286:B289"/>
    <mergeCell ref="C286:C289"/>
    <mergeCell ref="D286:D289"/>
    <mergeCell ref="E286:E289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62:A265"/>
    <mergeCell ref="B262:B265"/>
    <mergeCell ref="C262:C265"/>
    <mergeCell ref="D262:D265"/>
    <mergeCell ref="E262:E265"/>
    <mergeCell ref="A266:A269"/>
    <mergeCell ref="B266:B269"/>
    <mergeCell ref="C266:C269"/>
    <mergeCell ref="D266:D269"/>
    <mergeCell ref="E266:E269"/>
    <mergeCell ref="E254:E257"/>
    <mergeCell ref="A258:A261"/>
    <mergeCell ref="B258:B261"/>
    <mergeCell ref="C258:C261"/>
    <mergeCell ref="D258:D261"/>
    <mergeCell ref="E258:E26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A246:A249"/>
    <mergeCell ref="B246:B249"/>
    <mergeCell ref="C246:C249"/>
    <mergeCell ref="D246:D249"/>
    <mergeCell ref="E246:E249"/>
    <mergeCell ref="N246:N249"/>
    <mergeCell ref="A238:A241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E230:E233"/>
    <mergeCell ref="A234:A237"/>
    <mergeCell ref="B234:B237"/>
    <mergeCell ref="C234:C237"/>
    <mergeCell ref="D234:D237"/>
    <mergeCell ref="E234:E237"/>
    <mergeCell ref="A226:A229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A222:A225"/>
    <mergeCell ref="B222:B225"/>
    <mergeCell ref="C222:C225"/>
    <mergeCell ref="D222:D225"/>
    <mergeCell ref="E222:E225"/>
    <mergeCell ref="N222:N225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270:N273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18"/>
  <sheetViews>
    <sheetView view="pageBreakPreview" zoomScale="80" zoomScaleNormal="100" zoomScaleSheetLayoutView="80" workbookViewId="0">
      <pane xSplit="7" ySplit="8" topLeftCell="H209" activePane="bottomRight" state="frozen"/>
      <selection pane="topRight" activeCell="G1" sqref="G1"/>
      <selection pane="bottomLeft" activeCell="A8" sqref="A8"/>
      <selection pane="bottomRight" activeCell="H239" sqref="H239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21.285156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12" t="s">
        <v>115</v>
      </c>
      <c r="L1" s="112"/>
      <c r="M1" s="112"/>
      <c r="N1" s="112"/>
      <c r="O1" s="3"/>
      <c r="P1" s="3"/>
      <c r="Q1" s="3"/>
    </row>
    <row r="2" spans="1:17">
      <c r="A2" s="1"/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8"/>
      <c r="M2" s="18"/>
      <c r="N2" s="24" t="s">
        <v>190</v>
      </c>
      <c r="O2" s="3"/>
    </row>
    <row r="3" spans="1:17">
      <c r="A3" s="1"/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9"/>
      <c r="M3" s="19"/>
      <c r="N3" s="24" t="s">
        <v>118</v>
      </c>
    </row>
    <row r="4" spans="1:17" ht="15.75" customHeight="1">
      <c r="A4" s="1"/>
      <c r="B4" s="113" t="s">
        <v>117</v>
      </c>
      <c r="C4" s="113"/>
      <c r="D4" s="113"/>
      <c r="E4" s="113"/>
      <c r="F4" s="113"/>
      <c r="G4" s="113"/>
      <c r="H4" s="113"/>
      <c r="I4" s="113"/>
      <c r="J4" s="113"/>
      <c r="K4" s="113"/>
      <c r="L4" s="20"/>
      <c r="M4" s="20"/>
      <c r="N4" s="25"/>
    </row>
    <row r="5" spans="1:17">
      <c r="A5" s="1"/>
      <c r="H5" s="33">
        <f t="shared" ref="H5:M5" si="0">H20+H40+H44+H48+H52+H96+H104+H116</f>
        <v>780010300</v>
      </c>
      <c r="I5" s="33">
        <f t="shared" si="0"/>
        <v>813691700</v>
      </c>
      <c r="J5" s="33">
        <f t="shared" si="0"/>
        <v>820055300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58" t="s">
        <v>101</v>
      </c>
    </row>
    <row r="6" spans="1:17">
      <c r="A6" s="1"/>
      <c r="H6" s="33">
        <f>H28+H88+H124-1068.63</f>
        <v>56017990.277060889</v>
      </c>
      <c r="I6" s="33">
        <f>I28+I88+I124</f>
        <v>59023646.920000002</v>
      </c>
      <c r="J6" s="33">
        <f>J28+J88+J124</f>
        <v>59023620.75</v>
      </c>
      <c r="K6" s="33">
        <f>K28+K88+K124</f>
        <v>0</v>
      </c>
      <c r="L6" s="33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>
      <c r="A7" s="73" t="s">
        <v>2</v>
      </c>
      <c r="B7" s="73" t="s">
        <v>3</v>
      </c>
      <c r="C7" s="73" t="s">
        <v>4</v>
      </c>
      <c r="D7" s="73" t="s">
        <v>5</v>
      </c>
      <c r="E7" s="73" t="s">
        <v>6</v>
      </c>
      <c r="F7" s="73" t="s">
        <v>7</v>
      </c>
      <c r="G7" s="70" t="s">
        <v>8</v>
      </c>
      <c r="H7" s="71"/>
      <c r="I7" s="71"/>
      <c r="J7" s="71"/>
      <c r="K7" s="71"/>
      <c r="L7" s="71"/>
      <c r="M7" s="72"/>
      <c r="N7" s="73" t="s">
        <v>9</v>
      </c>
    </row>
    <row r="8" spans="1:17" s="28" customFormat="1" ht="21.75" customHeight="1">
      <c r="A8" s="74"/>
      <c r="B8" s="74"/>
      <c r="C8" s="74"/>
      <c r="D8" s="74"/>
      <c r="E8" s="74"/>
      <c r="F8" s="74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74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>
      <c r="A10" s="75"/>
      <c r="B10" s="78" t="s">
        <v>177</v>
      </c>
      <c r="C10" s="81" t="s">
        <v>11</v>
      </c>
      <c r="D10" s="84" t="s">
        <v>12</v>
      </c>
      <c r="E10" s="81" t="s">
        <v>127</v>
      </c>
      <c r="F10" s="34" t="s">
        <v>14</v>
      </c>
      <c r="G10" s="35">
        <f>G11+G12+G13</f>
        <v>4610935115.4142437</v>
      </c>
      <c r="H10" s="35">
        <f t="shared" ref="H10:M10" si="1">H11+H12+H13</f>
        <v>1240332607.4460166</v>
      </c>
      <c r="I10" s="35">
        <f t="shared" si="1"/>
        <v>1286031657.4483285</v>
      </c>
      <c r="J10" s="35">
        <f t="shared" si="1"/>
        <v>1304223640.6089396</v>
      </c>
      <c r="K10" s="35">
        <f t="shared" si="1"/>
        <v>382624310.62718958</v>
      </c>
      <c r="L10" s="35">
        <f>L11+L12+L13</f>
        <v>397722899.28376955</v>
      </c>
      <c r="M10" s="35">
        <f t="shared" si="1"/>
        <v>0</v>
      </c>
      <c r="N10" s="87"/>
      <c r="O10" s="3"/>
    </row>
    <row r="11" spans="1:17" ht="24" customHeight="1">
      <c r="A11" s="76"/>
      <c r="B11" s="79"/>
      <c r="C11" s="82"/>
      <c r="D11" s="85"/>
      <c r="E11" s="82"/>
      <c r="F11" s="34" t="s">
        <v>116</v>
      </c>
      <c r="G11" s="35">
        <f>H11+I11+J11+K11+L11</f>
        <v>1852098689.4971831</v>
      </c>
      <c r="H11" s="36">
        <f t="shared" ref="H11:M13" si="2">H15+H35+H99+H127</f>
        <v>347687715.87895572</v>
      </c>
      <c r="I11" s="36">
        <f t="shared" si="2"/>
        <v>355957326.78832859</v>
      </c>
      <c r="J11" s="36">
        <f t="shared" si="2"/>
        <v>368106436.91893959</v>
      </c>
      <c r="K11" s="36">
        <f t="shared" si="2"/>
        <v>382624310.62718958</v>
      </c>
      <c r="L11" s="36">
        <f t="shared" si="2"/>
        <v>397722899.28376955</v>
      </c>
      <c r="M11" s="36">
        <f t="shared" si="2"/>
        <v>0</v>
      </c>
      <c r="N11" s="88"/>
      <c r="O11" s="3"/>
    </row>
    <row r="12" spans="1:17" ht="24" customHeight="1">
      <c r="A12" s="76"/>
      <c r="B12" s="79"/>
      <c r="C12" s="82"/>
      <c r="D12" s="85"/>
      <c r="E12" s="82"/>
      <c r="F12" s="34" t="s">
        <v>16</v>
      </c>
      <c r="G12" s="35">
        <f t="shared" ref="G12:G13" si="3">H12+I12+J12+K12+L12</f>
        <v>2618388005.9170609</v>
      </c>
      <c r="H12" s="36">
        <f t="shared" si="2"/>
        <v>845719376.56706083</v>
      </c>
      <c r="I12" s="36">
        <f t="shared" si="2"/>
        <v>882933600.65999997</v>
      </c>
      <c r="J12" s="36">
        <f t="shared" si="2"/>
        <v>889735028.69000006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88"/>
      <c r="O12" s="3"/>
    </row>
    <row r="13" spans="1:17" ht="24" customHeight="1">
      <c r="A13" s="77"/>
      <c r="B13" s="80"/>
      <c r="C13" s="83"/>
      <c r="D13" s="86"/>
      <c r="E13" s="83"/>
      <c r="F13" s="34" t="s">
        <v>17</v>
      </c>
      <c r="G13" s="35">
        <f t="shared" si="3"/>
        <v>140448420</v>
      </c>
      <c r="H13" s="36">
        <f t="shared" si="2"/>
        <v>46925515</v>
      </c>
      <c r="I13" s="36">
        <f t="shared" si="2"/>
        <v>47140730</v>
      </c>
      <c r="J13" s="36">
        <f t="shared" si="2"/>
        <v>46382175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89"/>
      <c r="O13" s="3"/>
    </row>
    <row r="14" spans="1:17" ht="21.75" customHeight="1">
      <c r="A14" s="102"/>
      <c r="B14" s="104" t="s">
        <v>19</v>
      </c>
      <c r="C14" s="106" t="s">
        <v>11</v>
      </c>
      <c r="D14" s="108" t="s">
        <v>12</v>
      </c>
      <c r="E14" s="106" t="s">
        <v>127</v>
      </c>
      <c r="F14" s="37" t="s">
        <v>14</v>
      </c>
      <c r="G14" s="38">
        <f t="shared" ref="G14:M14" si="4">G15+G16+G17</f>
        <v>1535774927.1037922</v>
      </c>
      <c r="H14" s="38">
        <f t="shared" si="4"/>
        <v>400880132.14999998</v>
      </c>
      <c r="I14" s="38">
        <f t="shared" si="4"/>
        <v>411810399.93000001</v>
      </c>
      <c r="J14" s="38">
        <f t="shared" si="4"/>
        <v>419083958.37</v>
      </c>
      <c r="K14" s="38">
        <f t="shared" si="4"/>
        <v>149048663.10480002</v>
      </c>
      <c r="L14" s="38">
        <f>L15+L16+L17</f>
        <v>154951773.54899201</v>
      </c>
      <c r="M14" s="38">
        <f t="shared" si="4"/>
        <v>0</v>
      </c>
      <c r="N14" s="200"/>
      <c r="O14" s="3"/>
    </row>
    <row r="15" spans="1:17" ht="21.75" customHeight="1">
      <c r="A15" s="103"/>
      <c r="B15" s="105"/>
      <c r="C15" s="107"/>
      <c r="D15" s="109"/>
      <c r="E15" s="107"/>
      <c r="F15" s="37" t="s">
        <v>116</v>
      </c>
      <c r="G15" s="38">
        <f t="shared" ref="G15:G17" si="5">H15+I15+J15+K15+L15</f>
        <v>717240245.7037921</v>
      </c>
      <c r="H15" s="39">
        <f t="shared" ref="H15:M17" si="6">H19+H23+H27+H31</f>
        <v>132007770.75</v>
      </c>
      <c r="I15" s="39">
        <f t="shared" si="6"/>
        <v>137859442.93000001</v>
      </c>
      <c r="J15" s="39">
        <f>J19+J23+J27+J31</f>
        <v>143372595.37</v>
      </c>
      <c r="K15" s="39">
        <f t="shared" si="6"/>
        <v>149048663.10480002</v>
      </c>
      <c r="L15" s="39">
        <f>L19+L23+L27+L31</f>
        <v>154951773.54899201</v>
      </c>
      <c r="M15" s="39">
        <f t="shared" si="6"/>
        <v>0</v>
      </c>
      <c r="N15" s="201"/>
      <c r="O15" s="3"/>
    </row>
    <row r="16" spans="1:17" ht="21.75" customHeight="1">
      <c r="A16" s="103"/>
      <c r="B16" s="105"/>
      <c r="C16" s="107"/>
      <c r="D16" s="109"/>
      <c r="E16" s="107"/>
      <c r="F16" s="37" t="s">
        <v>16</v>
      </c>
      <c r="G16" s="38">
        <f t="shared" si="5"/>
        <v>818534681.39999998</v>
      </c>
      <c r="H16" s="39">
        <f t="shared" si="6"/>
        <v>268872361.39999998</v>
      </c>
      <c r="I16" s="39">
        <f t="shared" si="6"/>
        <v>273950957</v>
      </c>
      <c r="J16" s="39">
        <f>J20+J24+J28+J32</f>
        <v>275711363</v>
      </c>
      <c r="K16" s="39">
        <f t="shared" si="6"/>
        <v>0</v>
      </c>
      <c r="L16" s="39">
        <f>L20+L24+L28+L32</f>
        <v>0</v>
      </c>
      <c r="M16" s="39">
        <f t="shared" si="6"/>
        <v>0</v>
      </c>
      <c r="N16" s="201"/>
      <c r="O16" s="3"/>
    </row>
    <row r="17" spans="1:18" ht="21.75" customHeight="1">
      <c r="A17" s="103"/>
      <c r="B17" s="105"/>
      <c r="C17" s="107"/>
      <c r="D17" s="110"/>
      <c r="E17" s="107"/>
      <c r="F17" s="37" t="s">
        <v>17</v>
      </c>
      <c r="G17" s="38">
        <f t="shared" si="5"/>
        <v>0</v>
      </c>
      <c r="H17" s="39">
        <f t="shared" si="6"/>
        <v>0</v>
      </c>
      <c r="I17" s="39">
        <f t="shared" si="6"/>
        <v>0</v>
      </c>
      <c r="J17" s="39">
        <f t="shared" si="6"/>
        <v>0</v>
      </c>
      <c r="K17" s="39">
        <f t="shared" si="6"/>
        <v>0</v>
      </c>
      <c r="L17" s="39">
        <f>L21+L25+L29+L33</f>
        <v>0</v>
      </c>
      <c r="M17" s="39">
        <f t="shared" si="6"/>
        <v>0</v>
      </c>
      <c r="N17" s="202"/>
      <c r="O17" s="3"/>
    </row>
    <row r="18" spans="1:18" ht="21.75" customHeight="1">
      <c r="A18" s="111" t="s">
        <v>18</v>
      </c>
      <c r="B18" s="95" t="s">
        <v>20</v>
      </c>
      <c r="C18" s="90" t="s">
        <v>11</v>
      </c>
      <c r="D18" s="98" t="s">
        <v>12</v>
      </c>
      <c r="E18" s="90" t="s">
        <v>127</v>
      </c>
      <c r="F18" s="12" t="s">
        <v>14</v>
      </c>
      <c r="G18" s="22">
        <f t="shared" ref="G18:M18" si="7">G19+G20+G21</f>
        <v>1449099765.1937921</v>
      </c>
      <c r="H18" s="22">
        <f t="shared" si="7"/>
        <v>374305140.24000001</v>
      </c>
      <c r="I18" s="22">
        <f t="shared" si="7"/>
        <v>383258744.93000001</v>
      </c>
      <c r="J18" s="47">
        <f t="shared" si="7"/>
        <v>390477247.37</v>
      </c>
      <c r="K18" s="22">
        <f t="shared" si="7"/>
        <v>147577761.10480002</v>
      </c>
      <c r="L18" s="22">
        <f>L19+L20+L21</f>
        <v>153480871.54899201</v>
      </c>
      <c r="M18" s="22">
        <f t="shared" si="7"/>
        <v>0</v>
      </c>
      <c r="N18" s="146" t="s">
        <v>178</v>
      </c>
      <c r="O18" s="3"/>
    </row>
    <row r="19" spans="1:18" ht="21.75" customHeight="1">
      <c r="A19" s="93"/>
      <c r="B19" s="96"/>
      <c r="C19" s="91"/>
      <c r="D19" s="99"/>
      <c r="E19" s="91"/>
      <c r="F19" s="12" t="s">
        <v>116</v>
      </c>
      <c r="G19" s="22">
        <f t="shared" ref="G19:G21" si="8">H19+I19+J19+K19+L19</f>
        <v>710600354.1937921</v>
      </c>
      <c r="H19" s="22">
        <v>131196092.23999999</v>
      </c>
      <c r="I19" s="22">
        <v>136443935.93000001</v>
      </c>
      <c r="J19" s="47">
        <v>141901693.37</v>
      </c>
      <c r="K19" s="22">
        <f>J19*1.04</f>
        <v>147577761.10480002</v>
      </c>
      <c r="L19" s="22">
        <f>K19*1.04</f>
        <v>153480871.54899201</v>
      </c>
      <c r="M19" s="22"/>
      <c r="N19" s="147"/>
      <c r="O19" s="3"/>
    </row>
    <row r="20" spans="1:18" ht="21.75" customHeight="1">
      <c r="A20" s="93"/>
      <c r="B20" s="96"/>
      <c r="C20" s="91"/>
      <c r="D20" s="99"/>
      <c r="E20" s="91"/>
      <c r="F20" s="12" t="s">
        <v>16</v>
      </c>
      <c r="G20" s="22">
        <f t="shared" si="8"/>
        <v>738499411</v>
      </c>
      <c r="H20" s="22">
        <v>243109048</v>
      </c>
      <c r="I20" s="22">
        <v>246814809</v>
      </c>
      <c r="J20" s="47">
        <v>248575554</v>
      </c>
      <c r="K20" s="22"/>
      <c r="L20" s="22"/>
      <c r="M20" s="22"/>
      <c r="N20" s="147"/>
      <c r="O20" s="3"/>
    </row>
    <row r="21" spans="1:18" ht="54.75" customHeight="1">
      <c r="A21" s="93"/>
      <c r="B21" s="96"/>
      <c r="C21" s="91"/>
      <c r="D21" s="100"/>
      <c r="E21" s="91"/>
      <c r="F21" s="12" t="s">
        <v>17</v>
      </c>
      <c r="G21" s="22">
        <f t="shared" si="8"/>
        <v>0</v>
      </c>
      <c r="H21" s="22"/>
      <c r="I21" s="22"/>
      <c r="J21" s="47"/>
      <c r="K21" s="22"/>
      <c r="L21" s="22"/>
      <c r="M21" s="22"/>
      <c r="N21" s="148"/>
      <c r="O21" s="3"/>
    </row>
    <row r="22" spans="1:18" ht="21.75" customHeight="1">
      <c r="A22" s="92" t="s">
        <v>112</v>
      </c>
      <c r="B22" s="95" t="s">
        <v>21</v>
      </c>
      <c r="C22" s="90" t="s">
        <v>11</v>
      </c>
      <c r="D22" s="98" t="s">
        <v>12</v>
      </c>
      <c r="E22" s="90" t="s">
        <v>127</v>
      </c>
      <c r="F22" s="12" t="s">
        <v>14</v>
      </c>
      <c r="G22" s="22">
        <f t="shared" ref="G22:M22" si="9">G23+G24+G25</f>
        <v>6639891.5099999998</v>
      </c>
      <c r="H22" s="22">
        <f t="shared" si="9"/>
        <v>811678.51</v>
      </c>
      <c r="I22" s="22">
        <f t="shared" si="9"/>
        <v>1415507</v>
      </c>
      <c r="J22" s="47">
        <f t="shared" si="9"/>
        <v>1470902</v>
      </c>
      <c r="K22" s="22">
        <f t="shared" si="9"/>
        <v>1470902</v>
      </c>
      <c r="L22" s="22">
        <f>L23+L24+L25</f>
        <v>1470902</v>
      </c>
      <c r="M22" s="22">
        <f t="shared" si="9"/>
        <v>0</v>
      </c>
      <c r="N22" s="146" t="s">
        <v>138</v>
      </c>
      <c r="O22" s="3"/>
    </row>
    <row r="23" spans="1:18" ht="21.75" customHeight="1">
      <c r="A23" s="93"/>
      <c r="B23" s="96"/>
      <c r="C23" s="91"/>
      <c r="D23" s="99"/>
      <c r="E23" s="91"/>
      <c r="F23" s="12" t="s">
        <v>116</v>
      </c>
      <c r="G23" s="22">
        <f t="shared" ref="G23:G25" si="10">H23+I23+J23+K23+L23</f>
        <v>6639891.5099999998</v>
      </c>
      <c r="H23" s="22">
        <v>811678.51</v>
      </c>
      <c r="I23" s="22">
        <f>'[1]Иные цели 2025'!$G$17</f>
        <v>1415507</v>
      </c>
      <c r="J23" s="47">
        <f>'[1]Иные цели 2026'!$G$17</f>
        <v>1470902</v>
      </c>
      <c r="K23" s="22">
        <f>J23</f>
        <v>1470902</v>
      </c>
      <c r="L23" s="22">
        <f>K23</f>
        <v>1470902</v>
      </c>
      <c r="M23" s="22"/>
      <c r="N23" s="147"/>
      <c r="O23" s="3"/>
      <c r="R23" s="3"/>
    </row>
    <row r="24" spans="1:18" ht="21.75" customHeight="1">
      <c r="A24" s="93"/>
      <c r="B24" s="96"/>
      <c r="C24" s="91"/>
      <c r="D24" s="99"/>
      <c r="E24" s="91"/>
      <c r="F24" s="12" t="s">
        <v>16</v>
      </c>
      <c r="G24" s="22">
        <f t="shared" si="10"/>
        <v>0</v>
      </c>
      <c r="H24" s="22"/>
      <c r="I24" s="22"/>
      <c r="J24" s="47"/>
      <c r="K24" s="22"/>
      <c r="L24" s="22"/>
      <c r="M24" s="22"/>
      <c r="N24" s="147"/>
      <c r="O24" s="3"/>
    </row>
    <row r="25" spans="1:18" ht="21.75" customHeight="1">
      <c r="A25" s="94"/>
      <c r="B25" s="97"/>
      <c r="C25" s="91"/>
      <c r="D25" s="100"/>
      <c r="E25" s="101"/>
      <c r="F25" s="12" t="s">
        <v>17</v>
      </c>
      <c r="G25" s="22">
        <f t="shared" si="10"/>
        <v>0</v>
      </c>
      <c r="H25" s="22"/>
      <c r="I25" s="22"/>
      <c r="J25" s="47"/>
      <c r="K25" s="22"/>
      <c r="L25" s="22"/>
      <c r="M25" s="22"/>
      <c r="N25" s="148"/>
      <c r="O25" s="3"/>
    </row>
    <row r="26" spans="1:18" ht="21.75" customHeight="1">
      <c r="A26" s="92" t="s">
        <v>123</v>
      </c>
      <c r="B26" s="95" t="s">
        <v>22</v>
      </c>
      <c r="C26" s="90" t="s">
        <v>11</v>
      </c>
      <c r="D26" s="98" t="s">
        <v>12</v>
      </c>
      <c r="E26" s="90" t="s">
        <v>127</v>
      </c>
      <c r="F26" s="12" t="s">
        <v>14</v>
      </c>
      <c r="G26" s="22">
        <f t="shared" ref="G26:M26" si="11">G27+G28+G29</f>
        <v>55954505</v>
      </c>
      <c r="H26" s="22">
        <f t="shared" si="11"/>
        <v>18007378</v>
      </c>
      <c r="I26" s="22">
        <f t="shared" si="11"/>
        <v>18973568</v>
      </c>
      <c r="J26" s="47">
        <f t="shared" si="11"/>
        <v>18973559</v>
      </c>
      <c r="K26" s="22">
        <f t="shared" si="11"/>
        <v>0</v>
      </c>
      <c r="L26" s="22">
        <f>L27+L28+L29</f>
        <v>0</v>
      </c>
      <c r="M26" s="22">
        <f t="shared" si="11"/>
        <v>0</v>
      </c>
      <c r="N26" s="146" t="s">
        <v>138</v>
      </c>
      <c r="O26" s="3"/>
    </row>
    <row r="27" spans="1:18" ht="21.75" customHeight="1">
      <c r="A27" s="93"/>
      <c r="B27" s="96"/>
      <c r="C27" s="91"/>
      <c r="D27" s="99"/>
      <c r="E27" s="91"/>
      <c r="F27" s="12" t="s">
        <v>116</v>
      </c>
      <c r="G27" s="22">
        <f t="shared" ref="G27:G29" si="12">H27+I27+J27+K27+L27</f>
        <v>0</v>
      </c>
      <c r="H27" s="22"/>
      <c r="I27" s="22"/>
      <c r="J27" s="47"/>
      <c r="K27" s="22"/>
      <c r="L27" s="22"/>
      <c r="M27" s="22"/>
      <c r="N27" s="147"/>
      <c r="O27" s="3"/>
    </row>
    <row r="28" spans="1:18" ht="21.75" customHeight="1">
      <c r="A28" s="93"/>
      <c r="B28" s="96"/>
      <c r="C28" s="91"/>
      <c r="D28" s="99"/>
      <c r="E28" s="91"/>
      <c r="F28" s="12" t="s">
        <v>16</v>
      </c>
      <c r="G28" s="22">
        <f t="shared" si="12"/>
        <v>55954505</v>
      </c>
      <c r="H28" s="22">
        <v>18007378</v>
      </c>
      <c r="I28" s="22">
        <v>18973568</v>
      </c>
      <c r="J28" s="47">
        <v>18973559</v>
      </c>
      <c r="K28" s="22"/>
      <c r="L28" s="22"/>
      <c r="M28" s="22"/>
      <c r="N28" s="147"/>
      <c r="O28" s="3"/>
    </row>
    <row r="29" spans="1:18" ht="21.75" customHeight="1">
      <c r="A29" s="94"/>
      <c r="B29" s="97"/>
      <c r="C29" s="91"/>
      <c r="D29" s="100"/>
      <c r="E29" s="101"/>
      <c r="F29" s="12" t="s">
        <v>17</v>
      </c>
      <c r="G29" s="22">
        <f t="shared" si="12"/>
        <v>0</v>
      </c>
      <c r="H29" s="22"/>
      <c r="I29" s="22"/>
      <c r="J29" s="47"/>
      <c r="K29" s="22"/>
      <c r="L29" s="22"/>
      <c r="M29" s="22"/>
      <c r="N29" s="148"/>
      <c r="P29" s="3"/>
    </row>
    <row r="30" spans="1:18" ht="21.75" customHeight="1">
      <c r="A30" s="92" t="s">
        <v>124</v>
      </c>
      <c r="B30" s="95" t="s">
        <v>23</v>
      </c>
      <c r="C30" s="90" t="s">
        <v>11</v>
      </c>
      <c r="D30" s="98" t="s">
        <v>12</v>
      </c>
      <c r="E30" s="90" t="s">
        <v>127</v>
      </c>
      <c r="F30" s="12" t="s">
        <v>14</v>
      </c>
      <c r="G30" s="22">
        <f t="shared" ref="G30:M30" si="13">G31+G32+G33</f>
        <v>24080765.399999999</v>
      </c>
      <c r="H30" s="22">
        <f t="shared" si="13"/>
        <v>7755935.4000000004</v>
      </c>
      <c r="I30" s="22">
        <f t="shared" si="13"/>
        <v>8162580</v>
      </c>
      <c r="J30" s="47">
        <f t="shared" si="13"/>
        <v>8162250</v>
      </c>
      <c r="K30" s="22">
        <f t="shared" si="13"/>
        <v>0</v>
      </c>
      <c r="L30" s="22">
        <f>L31+L32+L33</f>
        <v>0</v>
      </c>
      <c r="M30" s="22">
        <f t="shared" si="13"/>
        <v>0</v>
      </c>
      <c r="N30" s="146" t="s">
        <v>138</v>
      </c>
      <c r="O30" s="3"/>
    </row>
    <row r="31" spans="1:18" ht="21.75" customHeight="1">
      <c r="A31" s="93"/>
      <c r="B31" s="96"/>
      <c r="C31" s="91"/>
      <c r="D31" s="99"/>
      <c r="E31" s="91"/>
      <c r="F31" s="12" t="s">
        <v>116</v>
      </c>
      <c r="G31" s="22">
        <f t="shared" ref="G31:G37" si="14">H31+I31+J31+K31+L31</f>
        <v>0</v>
      </c>
      <c r="H31" s="22"/>
      <c r="I31" s="22"/>
      <c r="J31" s="47"/>
      <c r="K31" s="22"/>
      <c r="L31" s="22"/>
      <c r="M31" s="22"/>
      <c r="N31" s="147"/>
    </row>
    <row r="32" spans="1:18" ht="21.75" customHeight="1">
      <c r="A32" s="93"/>
      <c r="B32" s="96"/>
      <c r="C32" s="91"/>
      <c r="D32" s="99"/>
      <c r="E32" s="91"/>
      <c r="F32" s="12" t="s">
        <v>16</v>
      </c>
      <c r="G32" s="22">
        <f t="shared" si="14"/>
        <v>24080765.399999999</v>
      </c>
      <c r="H32" s="22">
        <v>7755935.4000000004</v>
      </c>
      <c r="I32" s="22">
        <v>8162580</v>
      </c>
      <c r="J32" s="47">
        <v>8162250</v>
      </c>
      <c r="K32" s="22"/>
      <c r="L32" s="22"/>
      <c r="M32" s="22"/>
      <c r="N32" s="147"/>
    </row>
    <row r="33" spans="1:41" ht="21.75" customHeight="1">
      <c r="A33" s="94"/>
      <c r="B33" s="97"/>
      <c r="C33" s="91"/>
      <c r="D33" s="100"/>
      <c r="E33" s="101"/>
      <c r="F33" s="12" t="s">
        <v>17</v>
      </c>
      <c r="G33" s="22">
        <f t="shared" si="14"/>
        <v>0</v>
      </c>
      <c r="H33" s="22"/>
      <c r="I33" s="22"/>
      <c r="J33" s="47"/>
      <c r="K33" s="22"/>
      <c r="L33" s="22"/>
      <c r="M33" s="22"/>
      <c r="N33" s="148"/>
      <c r="P33" s="3"/>
    </row>
    <row r="34" spans="1:41" ht="21.75" customHeight="1">
      <c r="A34" s="117"/>
      <c r="B34" s="120" t="s">
        <v>25</v>
      </c>
      <c r="C34" s="106" t="s">
        <v>11</v>
      </c>
      <c r="D34" s="108" t="s">
        <v>26</v>
      </c>
      <c r="E34" s="106" t="s">
        <v>127</v>
      </c>
      <c r="F34" s="37" t="s">
        <v>14</v>
      </c>
      <c r="G34" s="38">
        <f>G35+G36+G37</f>
        <v>2560796107.2514105</v>
      </c>
      <c r="H34" s="38">
        <f t="shared" ref="H34:M34" si="15">H35+H36+H37</f>
        <v>697456624.10706091</v>
      </c>
      <c r="I34" s="38">
        <f t="shared" si="15"/>
        <v>723458020.42535996</v>
      </c>
      <c r="J34" s="38">
        <f t="shared" si="15"/>
        <v>733200373.0583744</v>
      </c>
      <c r="K34" s="38">
        <f t="shared" si="15"/>
        <v>199398410.53990939</v>
      </c>
      <c r="L34" s="38">
        <f>L35+L36+L37</f>
        <v>207282679.12070575</v>
      </c>
      <c r="M34" s="38">
        <f t="shared" si="15"/>
        <v>0</v>
      </c>
      <c r="N34" s="200"/>
    </row>
    <row r="35" spans="1:41" ht="21.75" customHeight="1">
      <c r="A35" s="118"/>
      <c r="B35" s="121"/>
      <c r="C35" s="107"/>
      <c r="D35" s="109"/>
      <c r="E35" s="107"/>
      <c r="F35" s="37" t="s">
        <v>116</v>
      </c>
      <c r="G35" s="38">
        <f t="shared" si="14"/>
        <v>968082991.62434947</v>
      </c>
      <c r="H35" s="38">
        <f>H39+H43+H47+H51+H83+H87+H91+H71+H75+H79+H55+H59+H63+H67</f>
        <v>184198631.47999999</v>
      </c>
      <c r="I35" s="38">
        <f t="shared" ref="I35:L35" si="16">I39+I43+I47+I51+I83+I87+I91+I71+I75+I79+I55+I59+I63+I67</f>
        <v>185385887.42535999</v>
      </c>
      <c r="J35" s="38">
        <f t="shared" si="16"/>
        <v>191817383.0583744</v>
      </c>
      <c r="K35" s="38">
        <f t="shared" si="16"/>
        <v>199398410.53990939</v>
      </c>
      <c r="L35" s="38">
        <f t="shared" si="16"/>
        <v>207282679.12070575</v>
      </c>
      <c r="M35" s="38">
        <f>M39+M43+M47+M51+M83+M87+M91+M71+M75+M79+M55+M59+M63+M67</f>
        <v>0</v>
      </c>
      <c r="N35" s="201"/>
      <c r="AO35" s="3">
        <f>SUM('бюджет 2024-2026'!$G$34:$AN$93)</f>
        <v>20495185626.011265</v>
      </c>
    </row>
    <row r="36" spans="1:41" ht="21.75" customHeight="1">
      <c r="A36" s="118"/>
      <c r="B36" s="121"/>
      <c r="C36" s="107"/>
      <c r="D36" s="109"/>
      <c r="E36" s="107"/>
      <c r="F36" s="37" t="s">
        <v>16</v>
      </c>
      <c r="G36" s="38">
        <f t="shared" si="14"/>
        <v>1503010695.6270609</v>
      </c>
      <c r="H36" s="38">
        <f t="shared" ref="H36:L37" si="17">H40+H44+H48+H52+H84+H88+H92+H72+H76+H80+H56+H60+H64+H68</f>
        <v>483483377.62706089</v>
      </c>
      <c r="I36" s="38">
        <f t="shared" si="17"/>
        <v>508045103</v>
      </c>
      <c r="J36" s="38">
        <f t="shared" si="17"/>
        <v>511482215</v>
      </c>
      <c r="K36" s="38">
        <f t="shared" si="17"/>
        <v>0</v>
      </c>
      <c r="L36" s="38">
        <f t="shared" si="17"/>
        <v>0</v>
      </c>
      <c r="M36" s="38">
        <f>M40+M44+M48+M52+M84+M88+M92+M72+M76+M80+M56+M60+M64+M68</f>
        <v>0</v>
      </c>
      <c r="N36" s="201"/>
      <c r="AO36" s="3">
        <f>SUM('бюджет 2024-2026'!$G$34:$AN$93)</f>
        <v>20495185626.011265</v>
      </c>
    </row>
    <row r="37" spans="1:41" ht="21.75" customHeight="1">
      <c r="A37" s="119"/>
      <c r="B37" s="122"/>
      <c r="C37" s="123"/>
      <c r="D37" s="110"/>
      <c r="E37" s="123"/>
      <c r="F37" s="37" t="s">
        <v>17</v>
      </c>
      <c r="G37" s="38">
        <f t="shared" si="14"/>
        <v>89702420</v>
      </c>
      <c r="H37" s="38">
        <f t="shared" si="17"/>
        <v>29774615</v>
      </c>
      <c r="I37" s="38">
        <f t="shared" si="17"/>
        <v>30027030</v>
      </c>
      <c r="J37" s="38">
        <f t="shared" si="17"/>
        <v>29900775</v>
      </c>
      <c r="K37" s="38">
        <f t="shared" si="17"/>
        <v>0</v>
      </c>
      <c r="L37" s="38">
        <f t="shared" si="17"/>
        <v>0</v>
      </c>
      <c r="M37" s="38">
        <f>M41+M45+M49+M53+M85+M89+M93+M73+M77+M81+M57+M61+M65+M69</f>
        <v>0</v>
      </c>
      <c r="N37" s="202"/>
      <c r="AO37" s="3">
        <f>SUM('бюджет 2024-2026'!$G$34:$AN$93)</f>
        <v>20495185626.011265</v>
      </c>
    </row>
    <row r="38" spans="1:41" ht="21.75" hidden="1" customHeight="1" outlineLevel="1">
      <c r="A38" s="92" t="s">
        <v>27</v>
      </c>
      <c r="B38" s="114" t="s">
        <v>28</v>
      </c>
      <c r="C38" s="90" t="s">
        <v>11</v>
      </c>
      <c r="D38" s="98" t="s">
        <v>26</v>
      </c>
      <c r="E38" s="90" t="s">
        <v>127</v>
      </c>
      <c r="F38" s="12" t="s">
        <v>14</v>
      </c>
      <c r="G38" s="22">
        <f t="shared" ref="G38:M38" si="18">G39+G40+G41</f>
        <v>0</v>
      </c>
      <c r="H38" s="22">
        <f t="shared" si="18"/>
        <v>0</v>
      </c>
      <c r="I38" s="22">
        <f t="shared" si="18"/>
        <v>0</v>
      </c>
      <c r="J38" s="47">
        <f t="shared" si="18"/>
        <v>0</v>
      </c>
      <c r="K38" s="22">
        <f t="shared" si="18"/>
        <v>0</v>
      </c>
      <c r="L38" s="22">
        <f>L39+L40+L41</f>
        <v>0</v>
      </c>
      <c r="M38" s="22">
        <f t="shared" si="18"/>
        <v>0</v>
      </c>
      <c r="N38" s="60"/>
      <c r="AO38" s="3">
        <f>SUM('бюджет 2024-2026'!$G$34:$AN$93)</f>
        <v>20495185626.011265</v>
      </c>
    </row>
    <row r="39" spans="1:41" ht="21.75" hidden="1" customHeight="1" outlineLevel="1">
      <c r="A39" s="93"/>
      <c r="B39" s="115"/>
      <c r="C39" s="91"/>
      <c r="D39" s="99"/>
      <c r="E39" s="91"/>
      <c r="F39" s="12" t="s">
        <v>116</v>
      </c>
      <c r="G39" s="22">
        <f>H39+I39+J39+K39+M39</f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60"/>
      <c r="AO39" s="3">
        <f>SUM(AO35:AO38)</f>
        <v>81980742504.045059</v>
      </c>
    </row>
    <row r="40" spans="1:41" ht="21.75" hidden="1" customHeight="1" outlineLevel="1">
      <c r="A40" s="93"/>
      <c r="B40" s="115"/>
      <c r="C40" s="91"/>
      <c r="D40" s="99"/>
      <c r="E40" s="91"/>
      <c r="F40" s="12" t="s">
        <v>16</v>
      </c>
      <c r="G40" s="22">
        <f>H40+I40+J40+K40+M40</f>
        <v>0</v>
      </c>
      <c r="H40" s="22"/>
      <c r="I40" s="22"/>
      <c r="J40" s="47"/>
      <c r="K40" s="22"/>
      <c r="L40" s="22"/>
      <c r="M40" s="22"/>
      <c r="N40" s="60"/>
    </row>
    <row r="41" spans="1:41" ht="21.75" hidden="1" customHeight="1" outlineLevel="1">
      <c r="A41" s="94"/>
      <c r="B41" s="116"/>
      <c r="C41" s="91"/>
      <c r="D41" s="100"/>
      <c r="E41" s="10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60"/>
      <c r="O41" s="3"/>
    </row>
    <row r="42" spans="1:41" ht="21.75" hidden="1" customHeight="1" outlineLevel="1">
      <c r="A42" s="92" t="s">
        <v>29</v>
      </c>
      <c r="B42" s="114" t="s">
        <v>30</v>
      </c>
      <c r="C42" s="90" t="s">
        <v>11</v>
      </c>
      <c r="D42" s="98" t="s">
        <v>26</v>
      </c>
      <c r="E42" s="90" t="s">
        <v>127</v>
      </c>
      <c r="F42" s="12" t="s">
        <v>14</v>
      </c>
      <c r="G42" s="22">
        <f t="shared" ref="G42:M42" si="19">G43+G44+G45</f>
        <v>0</v>
      </c>
      <c r="H42" s="22">
        <f t="shared" si="19"/>
        <v>0</v>
      </c>
      <c r="I42" s="22">
        <f t="shared" si="19"/>
        <v>0</v>
      </c>
      <c r="J42" s="47">
        <f t="shared" si="19"/>
        <v>0</v>
      </c>
      <c r="K42" s="22">
        <f t="shared" si="19"/>
        <v>0</v>
      </c>
      <c r="L42" s="22">
        <f>L43+L44+L45</f>
        <v>0</v>
      </c>
      <c r="M42" s="22">
        <f t="shared" si="19"/>
        <v>0</v>
      </c>
      <c r="N42" s="60"/>
      <c r="P42" s="3"/>
    </row>
    <row r="43" spans="1:41" ht="21.75" hidden="1" customHeight="1" outlineLevel="1">
      <c r="A43" s="93"/>
      <c r="B43" s="115"/>
      <c r="C43" s="91"/>
      <c r="D43" s="99"/>
      <c r="E43" s="91"/>
      <c r="F43" s="12" t="s">
        <v>116</v>
      </c>
      <c r="G43" s="22">
        <f>H43+I43+J43+K43+M43</f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60"/>
    </row>
    <row r="44" spans="1:41" ht="21.75" hidden="1" customHeight="1" outlineLevel="1">
      <c r="A44" s="93"/>
      <c r="B44" s="115"/>
      <c r="C44" s="91"/>
      <c r="D44" s="99"/>
      <c r="E44" s="91"/>
      <c r="F44" s="12" t="s">
        <v>16</v>
      </c>
      <c r="G44" s="22">
        <f>H44+I44+J44+K44+M44</f>
        <v>0</v>
      </c>
      <c r="H44" s="22"/>
      <c r="I44" s="22"/>
      <c r="J44" s="47"/>
      <c r="K44" s="22"/>
      <c r="L44" s="22"/>
      <c r="M44" s="22"/>
      <c r="N44" s="60"/>
      <c r="O44" s="6">
        <f>'[2]9 мес 2021'!$H$25-I44</f>
        <v>8816768</v>
      </c>
    </row>
    <row r="45" spans="1:41" ht="21.75" hidden="1" customHeight="1" outlineLevel="1">
      <c r="A45" s="94"/>
      <c r="B45" s="116"/>
      <c r="C45" s="91"/>
      <c r="D45" s="100"/>
      <c r="E45" s="10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60"/>
      <c r="O45" s="7"/>
    </row>
    <row r="46" spans="1:41" ht="21.75" hidden="1" customHeight="1" outlineLevel="1">
      <c r="A46" s="92" t="s">
        <v>31</v>
      </c>
      <c r="B46" s="114" t="s">
        <v>32</v>
      </c>
      <c r="C46" s="90" t="s">
        <v>11</v>
      </c>
      <c r="D46" s="98" t="s">
        <v>26</v>
      </c>
      <c r="E46" s="90" t="s">
        <v>127</v>
      </c>
      <c r="F46" s="12" t="s">
        <v>14</v>
      </c>
      <c r="G46" s="22">
        <f t="shared" ref="G46:M46" si="20">G47+G48+G49</f>
        <v>0</v>
      </c>
      <c r="H46" s="22">
        <f t="shared" si="20"/>
        <v>0</v>
      </c>
      <c r="I46" s="22">
        <f t="shared" si="20"/>
        <v>0</v>
      </c>
      <c r="J46" s="47">
        <f t="shared" si="20"/>
        <v>0</v>
      </c>
      <c r="K46" s="22">
        <f t="shared" si="20"/>
        <v>0</v>
      </c>
      <c r="L46" s="22">
        <f>L47+L48+L49</f>
        <v>0</v>
      </c>
      <c r="M46" s="22">
        <f t="shared" si="20"/>
        <v>0</v>
      </c>
      <c r="N46" s="60"/>
      <c r="O46" s="7"/>
    </row>
    <row r="47" spans="1:41" ht="21.75" hidden="1" customHeight="1" outlineLevel="1">
      <c r="A47" s="93"/>
      <c r="B47" s="115"/>
      <c r="C47" s="91"/>
      <c r="D47" s="99"/>
      <c r="E47" s="91"/>
      <c r="F47" s="12" t="s">
        <v>116</v>
      </c>
      <c r="G47" s="22">
        <f>H47+I47+J47+K47+M47</f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60"/>
      <c r="O47" s="7"/>
    </row>
    <row r="48" spans="1:41" ht="21.75" hidden="1" customHeight="1" outlineLevel="1">
      <c r="A48" s="93"/>
      <c r="B48" s="115"/>
      <c r="C48" s="91"/>
      <c r="D48" s="99"/>
      <c r="E48" s="91"/>
      <c r="F48" s="12" t="s">
        <v>16</v>
      </c>
      <c r="G48" s="22">
        <f>H48+I48+J48+K48+M48</f>
        <v>0</v>
      </c>
      <c r="H48" s="22"/>
      <c r="I48" s="22"/>
      <c r="J48" s="47"/>
      <c r="K48" s="22"/>
      <c r="L48" s="22"/>
      <c r="M48" s="22"/>
      <c r="N48" s="60"/>
      <c r="O48" s="6"/>
    </row>
    <row r="49" spans="1:16" ht="21.75" hidden="1" customHeight="1" outlineLevel="1">
      <c r="A49" s="94"/>
      <c r="B49" s="116"/>
      <c r="C49" s="91"/>
      <c r="D49" s="100"/>
      <c r="E49" s="10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60"/>
    </row>
    <row r="50" spans="1:16" ht="75.75" customHeight="1" collapsed="1">
      <c r="A50" s="92" t="s">
        <v>18</v>
      </c>
      <c r="B50" s="95" t="s">
        <v>33</v>
      </c>
      <c r="C50" s="90" t="s">
        <v>11</v>
      </c>
      <c r="D50" s="98" t="s">
        <v>26</v>
      </c>
      <c r="E50" s="90" t="s">
        <v>127</v>
      </c>
      <c r="F50" s="12" t="s">
        <v>14</v>
      </c>
      <c r="G50" s="22">
        <f t="shared" ref="G50:M50" si="21">G51+G52+G53</f>
        <v>2348752707.1309443</v>
      </c>
      <c r="H50" s="22">
        <f t="shared" si="21"/>
        <v>631261721.55999994</v>
      </c>
      <c r="I50" s="22">
        <f t="shared" si="21"/>
        <v>654244286.84000003</v>
      </c>
      <c r="J50" s="47">
        <f t="shared" si="21"/>
        <v>664080984.84000003</v>
      </c>
      <c r="K50" s="22">
        <f t="shared" si="21"/>
        <v>195669467.5936</v>
      </c>
      <c r="L50" s="22">
        <f>L51+L52+L53</f>
        <v>203496246.297344</v>
      </c>
      <c r="M50" s="22">
        <f t="shared" si="21"/>
        <v>0</v>
      </c>
      <c r="N50" s="187" t="s">
        <v>142</v>
      </c>
      <c r="O50" s="3"/>
    </row>
    <row r="51" spans="1:16" ht="75.75" customHeight="1">
      <c r="A51" s="93"/>
      <c r="B51" s="96"/>
      <c r="C51" s="91"/>
      <c r="D51" s="99"/>
      <c r="E51" s="91"/>
      <c r="F51" s="12" t="s">
        <v>116</v>
      </c>
      <c r="G51" s="22">
        <f t="shared" ref="G51:G53" si="22">H51+I51+J51+K51+L51</f>
        <v>950567905.13094401</v>
      </c>
      <c r="H51" s="22">
        <v>181514323.56</v>
      </c>
      <c r="I51" s="22">
        <v>181744148.84</v>
      </c>
      <c r="J51" s="47">
        <v>188143718.84</v>
      </c>
      <c r="K51" s="22">
        <f>J51*1.04</f>
        <v>195669467.5936</v>
      </c>
      <c r="L51" s="22">
        <f>K51*1.04</f>
        <v>203496246.297344</v>
      </c>
      <c r="M51" s="22"/>
      <c r="N51" s="188"/>
    </row>
    <row r="52" spans="1:16" ht="75.75" customHeight="1">
      <c r="A52" s="93"/>
      <c r="B52" s="96"/>
      <c r="C52" s="91"/>
      <c r="D52" s="99"/>
      <c r="E52" s="91"/>
      <c r="F52" s="12" t="s">
        <v>16</v>
      </c>
      <c r="G52" s="22">
        <f t="shared" si="22"/>
        <v>1398184802</v>
      </c>
      <c r="H52" s="22">
        <v>449747398</v>
      </c>
      <c r="I52" s="22">
        <v>472500138</v>
      </c>
      <c r="J52" s="47">
        <v>475937266</v>
      </c>
      <c r="K52" s="22"/>
      <c r="L52" s="22"/>
      <c r="M52" s="22"/>
      <c r="N52" s="188"/>
      <c r="O52" s="3"/>
    </row>
    <row r="53" spans="1:16" ht="75.75" customHeight="1">
      <c r="A53" s="94"/>
      <c r="B53" s="97"/>
      <c r="C53" s="91"/>
      <c r="D53" s="100"/>
      <c r="E53" s="101"/>
      <c r="F53" s="12" t="s">
        <v>17</v>
      </c>
      <c r="G53" s="22">
        <f t="shared" si="22"/>
        <v>0</v>
      </c>
      <c r="H53" s="22"/>
      <c r="I53" s="22"/>
      <c r="J53" s="47"/>
      <c r="K53" s="22"/>
      <c r="L53" s="22"/>
      <c r="M53" s="22"/>
      <c r="N53" s="189"/>
      <c r="O53" s="7"/>
      <c r="P53" s="8"/>
    </row>
    <row r="54" spans="1:16" ht="21.75" customHeight="1" collapsed="1">
      <c r="A54" s="92" t="s">
        <v>24</v>
      </c>
      <c r="B54" s="95" t="s">
        <v>37</v>
      </c>
      <c r="C54" s="90" t="s">
        <v>11</v>
      </c>
      <c r="D54" s="98" t="s">
        <v>26</v>
      </c>
      <c r="E54" s="90" t="s">
        <v>127</v>
      </c>
      <c r="F54" s="12" t="s">
        <v>14</v>
      </c>
      <c r="G54" s="22">
        <f t="shared" ref="G54:M54" si="23">G55+G56+G57</f>
        <v>89702420</v>
      </c>
      <c r="H54" s="22">
        <f t="shared" si="23"/>
        <v>29774615</v>
      </c>
      <c r="I54" s="22">
        <f t="shared" si="23"/>
        <v>30027030</v>
      </c>
      <c r="J54" s="47">
        <f t="shared" si="23"/>
        <v>29900775</v>
      </c>
      <c r="K54" s="22">
        <f t="shared" si="23"/>
        <v>0</v>
      </c>
      <c r="L54" s="22">
        <f t="shared" si="23"/>
        <v>0</v>
      </c>
      <c r="M54" s="22">
        <f t="shared" si="23"/>
        <v>0</v>
      </c>
      <c r="N54" s="178" t="s">
        <v>140</v>
      </c>
    </row>
    <row r="55" spans="1:16" ht="21.75" customHeight="1">
      <c r="A55" s="93"/>
      <c r="B55" s="96"/>
      <c r="C55" s="91"/>
      <c r="D55" s="99"/>
      <c r="E55" s="91"/>
      <c r="F55" s="12" t="s">
        <v>116</v>
      </c>
      <c r="G55" s="22">
        <f t="shared" ref="G55:G57" si="24">H55+I55+J55+K55+L55</f>
        <v>0</v>
      </c>
      <c r="H55" s="22"/>
      <c r="I55" s="22"/>
      <c r="J55" s="47"/>
      <c r="K55" s="22"/>
      <c r="L55" s="22"/>
      <c r="M55" s="22"/>
      <c r="N55" s="178"/>
    </row>
    <row r="56" spans="1:16" ht="21.75" customHeight="1">
      <c r="A56" s="93"/>
      <c r="B56" s="96"/>
      <c r="C56" s="91"/>
      <c r="D56" s="99"/>
      <c r="E56" s="91"/>
      <c r="F56" s="12" t="s">
        <v>16</v>
      </c>
      <c r="G56" s="22">
        <f t="shared" si="24"/>
        <v>0</v>
      </c>
      <c r="H56" s="22"/>
      <c r="I56" s="22"/>
      <c r="J56" s="47"/>
      <c r="K56" s="22"/>
      <c r="L56" s="22"/>
      <c r="M56" s="22"/>
      <c r="N56" s="178"/>
    </row>
    <row r="57" spans="1:16" ht="21.75" customHeight="1">
      <c r="A57" s="94"/>
      <c r="B57" s="97"/>
      <c r="C57" s="91"/>
      <c r="D57" s="100"/>
      <c r="E57" s="101"/>
      <c r="F57" s="12" t="s">
        <v>17</v>
      </c>
      <c r="G57" s="22">
        <f t="shared" si="24"/>
        <v>89702420</v>
      </c>
      <c r="H57" s="22">
        <v>29774615</v>
      </c>
      <c r="I57" s="22">
        <v>30027030</v>
      </c>
      <c r="J57" s="47">
        <v>29900775</v>
      </c>
      <c r="K57" s="22"/>
      <c r="L57" s="22"/>
      <c r="M57" s="22"/>
      <c r="N57" s="178"/>
    </row>
    <row r="58" spans="1:16" ht="21.75" customHeight="1">
      <c r="A58" s="124" t="s">
        <v>40</v>
      </c>
      <c r="B58" s="114" t="s">
        <v>134</v>
      </c>
      <c r="C58" s="90" t="s">
        <v>11</v>
      </c>
      <c r="D58" s="127" t="s">
        <v>34</v>
      </c>
      <c r="E58" s="90" t="s">
        <v>127</v>
      </c>
      <c r="F58" s="12" t="s">
        <v>14</v>
      </c>
      <c r="G58" s="22">
        <f t="shared" ref="G58:M58" si="25">G59+G60+G61</f>
        <v>0</v>
      </c>
      <c r="H58" s="22">
        <f t="shared" si="25"/>
        <v>0</v>
      </c>
      <c r="I58" s="22">
        <f t="shared" si="25"/>
        <v>0</v>
      </c>
      <c r="J58" s="47">
        <f t="shared" si="25"/>
        <v>0</v>
      </c>
      <c r="K58" s="22">
        <f t="shared" si="25"/>
        <v>0</v>
      </c>
      <c r="L58" s="22">
        <f t="shared" si="25"/>
        <v>0</v>
      </c>
      <c r="M58" s="22">
        <f t="shared" si="25"/>
        <v>0</v>
      </c>
      <c r="N58" s="179" t="s">
        <v>143</v>
      </c>
    </row>
    <row r="59" spans="1:16" ht="21.75" customHeight="1">
      <c r="A59" s="125"/>
      <c r="B59" s="115"/>
      <c r="C59" s="91"/>
      <c r="D59" s="128"/>
      <c r="E59" s="91"/>
      <c r="F59" s="12" t="s">
        <v>116</v>
      </c>
      <c r="G59" s="22">
        <f t="shared" ref="G59:G61" si="26">H59+I59+J59+K59+L59</f>
        <v>0</v>
      </c>
      <c r="H59" s="22"/>
      <c r="I59" s="22"/>
      <c r="J59" s="47"/>
      <c r="K59" s="22"/>
      <c r="L59" s="22"/>
      <c r="M59" s="22"/>
      <c r="N59" s="180"/>
    </row>
    <row r="60" spans="1:16" ht="21.75" customHeight="1">
      <c r="A60" s="125"/>
      <c r="B60" s="115"/>
      <c r="C60" s="91"/>
      <c r="D60" s="128"/>
      <c r="E60" s="91"/>
      <c r="F60" s="12" t="s">
        <v>16</v>
      </c>
      <c r="G60" s="22">
        <f t="shared" si="26"/>
        <v>0</v>
      </c>
      <c r="H60" s="22"/>
      <c r="I60" s="22"/>
      <c r="J60" s="47"/>
      <c r="K60" s="22"/>
      <c r="L60" s="22"/>
      <c r="M60" s="22"/>
      <c r="N60" s="180"/>
    </row>
    <row r="61" spans="1:16" ht="21" customHeight="1">
      <c r="A61" s="126"/>
      <c r="B61" s="116"/>
      <c r="C61" s="91"/>
      <c r="D61" s="129"/>
      <c r="E61" s="101"/>
      <c r="F61" s="12" t="s">
        <v>17</v>
      </c>
      <c r="G61" s="22">
        <f t="shared" si="26"/>
        <v>0</v>
      </c>
      <c r="H61" s="22"/>
      <c r="I61" s="22"/>
      <c r="J61" s="47"/>
      <c r="K61" s="22"/>
      <c r="L61" s="22"/>
      <c r="M61" s="22"/>
      <c r="N61" s="181"/>
    </row>
    <row r="62" spans="1:16" ht="21.75" customHeight="1">
      <c r="A62" s="124" t="s">
        <v>44</v>
      </c>
      <c r="B62" s="95" t="s">
        <v>130</v>
      </c>
      <c r="C62" s="90" t="s">
        <v>11</v>
      </c>
      <c r="D62" s="127" t="s">
        <v>126</v>
      </c>
      <c r="E62" s="90" t="s">
        <v>127</v>
      </c>
      <c r="F62" s="12" t="s">
        <v>14</v>
      </c>
      <c r="G62" s="22">
        <f t="shared" ref="G62:M62" si="27">G63+G64+G65</f>
        <v>0</v>
      </c>
      <c r="H62" s="22">
        <f t="shared" si="27"/>
        <v>0</v>
      </c>
      <c r="I62" s="22">
        <f t="shared" si="27"/>
        <v>0</v>
      </c>
      <c r="J62" s="47">
        <f t="shared" si="27"/>
        <v>0</v>
      </c>
      <c r="K62" s="22">
        <f t="shared" si="27"/>
        <v>0</v>
      </c>
      <c r="L62" s="22">
        <f t="shared" si="27"/>
        <v>0</v>
      </c>
      <c r="M62" s="22">
        <f t="shared" si="27"/>
        <v>0</v>
      </c>
      <c r="N62" s="182" t="s">
        <v>141</v>
      </c>
    </row>
    <row r="63" spans="1:16" ht="21.75" customHeight="1">
      <c r="A63" s="125"/>
      <c r="B63" s="96"/>
      <c r="C63" s="91"/>
      <c r="D63" s="128"/>
      <c r="E63" s="91"/>
      <c r="F63" s="12" t="s">
        <v>116</v>
      </c>
      <c r="G63" s="22">
        <f t="shared" ref="G63:G65" si="28">H63+I63+J63+K63+L63</f>
        <v>0</v>
      </c>
      <c r="H63" s="22">
        <v>0</v>
      </c>
      <c r="I63" s="22">
        <v>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183"/>
    </row>
    <row r="64" spans="1:16" ht="21.75" customHeight="1">
      <c r="A64" s="125"/>
      <c r="B64" s="96"/>
      <c r="C64" s="91"/>
      <c r="D64" s="128"/>
      <c r="E64" s="91"/>
      <c r="F64" s="12" t="s">
        <v>16</v>
      </c>
      <c r="G64" s="22">
        <f t="shared" si="28"/>
        <v>0</v>
      </c>
      <c r="H64" s="22"/>
      <c r="I64" s="22"/>
      <c r="J64" s="47"/>
      <c r="K64" s="22"/>
      <c r="L64" s="22"/>
      <c r="M64" s="22"/>
      <c r="N64" s="183"/>
    </row>
    <row r="65" spans="1:14" ht="21.75" customHeight="1">
      <c r="A65" s="126"/>
      <c r="B65" s="97"/>
      <c r="C65" s="91"/>
      <c r="D65" s="129"/>
      <c r="E65" s="101"/>
      <c r="F65" s="12" t="s">
        <v>17</v>
      </c>
      <c r="G65" s="22">
        <f t="shared" si="28"/>
        <v>0</v>
      </c>
      <c r="H65" s="22"/>
      <c r="I65" s="22"/>
      <c r="J65" s="47"/>
      <c r="K65" s="22"/>
      <c r="L65" s="22"/>
      <c r="M65" s="22"/>
      <c r="N65" s="184"/>
    </row>
    <row r="66" spans="1:14" ht="21.75" customHeight="1">
      <c r="A66" s="130" t="s">
        <v>48</v>
      </c>
      <c r="B66" s="133" t="s">
        <v>131</v>
      </c>
      <c r="C66" s="136" t="s">
        <v>11</v>
      </c>
      <c r="D66" s="138" t="s">
        <v>39</v>
      </c>
      <c r="E66" s="136" t="s">
        <v>127</v>
      </c>
      <c r="F66" s="48" t="s">
        <v>14</v>
      </c>
      <c r="G66" s="47">
        <f t="shared" ref="G66:M66" si="29">G67+G68+G69</f>
        <v>0</v>
      </c>
      <c r="H66" s="47">
        <f t="shared" si="29"/>
        <v>0</v>
      </c>
      <c r="I66" s="47">
        <f t="shared" si="29"/>
        <v>0</v>
      </c>
      <c r="J66" s="47">
        <f t="shared" si="29"/>
        <v>0</v>
      </c>
      <c r="K66" s="47">
        <f t="shared" si="29"/>
        <v>0</v>
      </c>
      <c r="L66" s="47">
        <f t="shared" si="29"/>
        <v>0</v>
      </c>
      <c r="M66" s="47">
        <f t="shared" si="29"/>
        <v>0</v>
      </c>
      <c r="N66" s="182" t="s">
        <v>168</v>
      </c>
    </row>
    <row r="67" spans="1:14" ht="21.75" customHeight="1">
      <c r="A67" s="131"/>
      <c r="B67" s="134"/>
      <c r="C67" s="137"/>
      <c r="D67" s="139"/>
      <c r="E67" s="137"/>
      <c r="F67" s="48" t="s">
        <v>116</v>
      </c>
      <c r="G67" s="47">
        <f t="shared" ref="G67:G69" si="30">H67+I67+J67+K67+L67</f>
        <v>0</v>
      </c>
      <c r="H67" s="47"/>
      <c r="I67" s="47"/>
      <c r="J67" s="47"/>
      <c r="K67" s="47"/>
      <c r="L67" s="47"/>
      <c r="M67" s="47"/>
      <c r="N67" s="183"/>
    </row>
    <row r="68" spans="1:14" ht="21.75" customHeight="1">
      <c r="A68" s="131"/>
      <c r="B68" s="134"/>
      <c r="C68" s="137"/>
      <c r="D68" s="139"/>
      <c r="E68" s="137"/>
      <c r="F68" s="48" t="s">
        <v>16</v>
      </c>
      <c r="G68" s="47">
        <f t="shared" si="30"/>
        <v>0</v>
      </c>
      <c r="H68" s="47"/>
      <c r="I68" s="47"/>
      <c r="J68" s="47"/>
      <c r="K68" s="47"/>
      <c r="L68" s="47"/>
      <c r="M68" s="47"/>
      <c r="N68" s="183"/>
    </row>
    <row r="69" spans="1:14" ht="21.75" customHeight="1">
      <c r="A69" s="132"/>
      <c r="B69" s="135"/>
      <c r="C69" s="137"/>
      <c r="D69" s="140"/>
      <c r="E69" s="141"/>
      <c r="F69" s="48" t="s">
        <v>17</v>
      </c>
      <c r="G69" s="47">
        <f t="shared" si="30"/>
        <v>0</v>
      </c>
      <c r="H69" s="47"/>
      <c r="I69" s="47"/>
      <c r="J69" s="47"/>
      <c r="K69" s="47"/>
      <c r="L69" s="47"/>
      <c r="M69" s="47"/>
      <c r="N69" s="184"/>
    </row>
    <row r="70" spans="1:14" ht="23.25" customHeight="1" collapsed="1">
      <c r="A70" s="124" t="s">
        <v>80</v>
      </c>
      <c r="B70" s="114" t="s">
        <v>41</v>
      </c>
      <c r="C70" s="90" t="s">
        <v>11</v>
      </c>
      <c r="D70" s="98" t="s">
        <v>39</v>
      </c>
      <c r="E70" s="90" t="s">
        <v>127</v>
      </c>
      <c r="F70" s="12" t="s">
        <v>14</v>
      </c>
      <c r="G70" s="22">
        <f t="shared" ref="G70:M70" si="31">G71+G72+G73</f>
        <v>600000</v>
      </c>
      <c r="H70" s="22">
        <f t="shared" si="31"/>
        <v>120000</v>
      </c>
      <c r="I70" s="22">
        <f t="shared" si="31"/>
        <v>120000</v>
      </c>
      <c r="J70" s="22">
        <f t="shared" si="31"/>
        <v>120000</v>
      </c>
      <c r="K70" s="22">
        <f t="shared" si="31"/>
        <v>120000</v>
      </c>
      <c r="L70" s="22">
        <f t="shared" si="31"/>
        <v>120000</v>
      </c>
      <c r="M70" s="22">
        <f t="shared" si="31"/>
        <v>0</v>
      </c>
      <c r="N70" s="194" t="s">
        <v>172</v>
      </c>
    </row>
    <row r="71" spans="1:14" ht="23.25" customHeight="1">
      <c r="A71" s="125"/>
      <c r="B71" s="115"/>
      <c r="C71" s="91"/>
      <c r="D71" s="99"/>
      <c r="E71" s="91"/>
      <c r="F71" s="12" t="s">
        <v>116</v>
      </c>
      <c r="G71" s="22">
        <f t="shared" ref="G71:G73" si="32">H71+I71+J71+K71+L71</f>
        <v>600000</v>
      </c>
      <c r="H71" s="22">
        <v>120000</v>
      </c>
      <c r="I71" s="22">
        <f>H71</f>
        <v>120000</v>
      </c>
      <c r="J71" s="22">
        <f>I71</f>
        <v>120000</v>
      </c>
      <c r="K71" s="22">
        <f>J71</f>
        <v>120000</v>
      </c>
      <c r="L71" s="22">
        <f>K71</f>
        <v>120000</v>
      </c>
      <c r="M71" s="22"/>
      <c r="N71" s="195"/>
    </row>
    <row r="72" spans="1:14" ht="23.25" customHeight="1">
      <c r="A72" s="125"/>
      <c r="B72" s="115"/>
      <c r="C72" s="91"/>
      <c r="D72" s="99"/>
      <c r="E72" s="91"/>
      <c r="F72" s="12" t="s">
        <v>16</v>
      </c>
      <c r="G72" s="22">
        <f t="shared" si="32"/>
        <v>0</v>
      </c>
      <c r="H72" s="22"/>
      <c r="I72" s="22"/>
      <c r="J72" s="22"/>
      <c r="K72" s="22"/>
      <c r="L72" s="22"/>
      <c r="M72" s="22"/>
      <c r="N72" s="195"/>
    </row>
    <row r="73" spans="1:14" ht="23.25" customHeight="1">
      <c r="A73" s="126"/>
      <c r="B73" s="116"/>
      <c r="C73" s="91"/>
      <c r="D73" s="100"/>
      <c r="E73" s="101"/>
      <c r="F73" s="12" t="s">
        <v>17</v>
      </c>
      <c r="G73" s="22">
        <f t="shared" si="32"/>
        <v>0</v>
      </c>
      <c r="H73" s="22"/>
      <c r="I73" s="22"/>
      <c r="J73" s="22"/>
      <c r="K73" s="22"/>
      <c r="L73" s="22"/>
      <c r="M73" s="22"/>
      <c r="N73" s="196"/>
    </row>
    <row r="74" spans="1:14" ht="21.75" customHeight="1">
      <c r="A74" s="92" t="s">
        <v>87</v>
      </c>
      <c r="B74" s="114" t="s">
        <v>129</v>
      </c>
      <c r="C74" s="90" t="s">
        <v>11</v>
      </c>
      <c r="D74" s="127" t="s">
        <v>34</v>
      </c>
      <c r="E74" s="90" t="s">
        <v>127</v>
      </c>
      <c r="F74" s="12" t="s">
        <v>14</v>
      </c>
      <c r="G74" s="22">
        <f t="shared" ref="G74:M74" si="33">G75+G76+G77</f>
        <v>6950028.0034055272</v>
      </c>
      <c r="H74" s="22">
        <f t="shared" si="33"/>
        <v>1307260.5</v>
      </c>
      <c r="I74" s="22">
        <f t="shared" si="33"/>
        <v>1328815.5753600001</v>
      </c>
      <c r="J74" s="47">
        <f t="shared" si="33"/>
        <v>1381968.1983744001</v>
      </c>
      <c r="K74" s="22">
        <f t="shared" si="33"/>
        <v>1437246.9263093763</v>
      </c>
      <c r="L74" s="22">
        <f t="shared" si="33"/>
        <v>1494736.8033617514</v>
      </c>
      <c r="M74" s="22">
        <f t="shared" si="33"/>
        <v>0</v>
      </c>
      <c r="N74" s="197" t="s">
        <v>173</v>
      </c>
    </row>
    <row r="75" spans="1:14" ht="21.75" customHeight="1">
      <c r="A75" s="93"/>
      <c r="B75" s="115"/>
      <c r="C75" s="91"/>
      <c r="D75" s="128"/>
      <c r="E75" s="91"/>
      <c r="F75" s="12" t="s">
        <v>116</v>
      </c>
      <c r="G75" s="22">
        <f t="shared" ref="G75:G77" si="34">H75+I75+J75+K75+L75</f>
        <v>6950028.0034055272</v>
      </c>
      <c r="H75" s="22">
        <v>1307260.5</v>
      </c>
      <c r="I75" s="22">
        <f>'[1]Иные цели 2025'!$Z$17</f>
        <v>1328815.5753600001</v>
      </c>
      <c r="J75" s="47">
        <f>'[1]Иные цели 2026'!$Z$17</f>
        <v>1381968.1983744001</v>
      </c>
      <c r="K75" s="22">
        <f>J75*1.04</f>
        <v>1437246.9263093763</v>
      </c>
      <c r="L75" s="22">
        <f>K75*1.04</f>
        <v>1494736.8033617514</v>
      </c>
      <c r="M75" s="22"/>
      <c r="N75" s="198"/>
    </row>
    <row r="76" spans="1:14" ht="21.75" customHeight="1">
      <c r="A76" s="93"/>
      <c r="B76" s="115"/>
      <c r="C76" s="91"/>
      <c r="D76" s="128"/>
      <c r="E76" s="91"/>
      <c r="F76" s="12" t="s">
        <v>16</v>
      </c>
      <c r="G76" s="22">
        <f t="shared" si="34"/>
        <v>0</v>
      </c>
      <c r="H76" s="22"/>
      <c r="I76" s="22"/>
      <c r="J76" s="47"/>
      <c r="K76" s="22"/>
      <c r="L76" s="22"/>
      <c r="M76" s="22"/>
      <c r="N76" s="198"/>
    </row>
    <row r="77" spans="1:14" ht="21.75" customHeight="1">
      <c r="A77" s="94"/>
      <c r="B77" s="116"/>
      <c r="C77" s="91"/>
      <c r="D77" s="129"/>
      <c r="E77" s="101"/>
      <c r="F77" s="12" t="s">
        <v>17</v>
      </c>
      <c r="G77" s="22">
        <f t="shared" si="34"/>
        <v>0</v>
      </c>
      <c r="H77" s="22"/>
      <c r="I77" s="22"/>
      <c r="J77" s="47"/>
      <c r="K77" s="22"/>
      <c r="L77" s="22"/>
      <c r="M77" s="22"/>
      <c r="N77" s="199"/>
    </row>
    <row r="78" spans="1:14" ht="21.75" customHeight="1" collapsed="1">
      <c r="A78" s="92" t="s">
        <v>108</v>
      </c>
      <c r="B78" s="114" t="s">
        <v>109</v>
      </c>
      <c r="C78" s="90" t="s">
        <v>11</v>
      </c>
      <c r="D78" s="90" t="s">
        <v>98</v>
      </c>
      <c r="E78" s="90" t="s">
        <v>127</v>
      </c>
      <c r="F78" s="12" t="s">
        <v>14</v>
      </c>
      <c r="G78" s="22">
        <f t="shared" ref="G78:M78" si="35">G79+G80+G81</f>
        <v>482759.06999999995</v>
      </c>
      <c r="H78" s="22">
        <f t="shared" si="35"/>
        <v>48276</v>
      </c>
      <c r="I78" s="22">
        <f t="shared" si="35"/>
        <v>62069.009999999995</v>
      </c>
      <c r="J78" s="47">
        <f t="shared" si="35"/>
        <v>124138.01999999999</v>
      </c>
      <c r="K78" s="22">
        <f t="shared" si="35"/>
        <v>124138.01999999999</v>
      </c>
      <c r="L78" s="22">
        <f t="shared" si="35"/>
        <v>124138.01999999999</v>
      </c>
      <c r="M78" s="22">
        <f t="shared" si="35"/>
        <v>0</v>
      </c>
      <c r="N78" s="197" t="s">
        <v>187</v>
      </c>
    </row>
    <row r="79" spans="1:14" ht="21.75" customHeight="1">
      <c r="A79" s="93"/>
      <c r="B79" s="115"/>
      <c r="C79" s="91"/>
      <c r="D79" s="91"/>
      <c r="E79" s="91"/>
      <c r="F79" s="12" t="s">
        <v>116</v>
      </c>
      <c r="G79" s="22">
        <f t="shared" ref="G79:G81" si="36">H79+I79+J79+K79+L79</f>
        <v>482759.06999999995</v>
      </c>
      <c r="H79" s="22">
        <v>48276</v>
      </c>
      <c r="I79" s="22">
        <f>'[1]Иные цели 2025'!$C$17</f>
        <v>62069.009999999995</v>
      </c>
      <c r="J79" s="47">
        <f>'[1]Иные цели 2026'!$C$17</f>
        <v>124138.01999999999</v>
      </c>
      <c r="K79" s="22">
        <f>J79</f>
        <v>124138.01999999999</v>
      </c>
      <c r="L79" s="22">
        <f>K79</f>
        <v>124138.01999999999</v>
      </c>
      <c r="M79" s="22"/>
      <c r="N79" s="198"/>
    </row>
    <row r="80" spans="1:14" ht="21.75" customHeight="1">
      <c r="A80" s="93"/>
      <c r="B80" s="115"/>
      <c r="C80" s="91"/>
      <c r="D80" s="91"/>
      <c r="E80" s="91"/>
      <c r="F80" s="12" t="s">
        <v>16</v>
      </c>
      <c r="G80" s="22">
        <f t="shared" si="36"/>
        <v>0</v>
      </c>
      <c r="H80" s="22"/>
      <c r="I80" s="22"/>
      <c r="J80" s="47"/>
      <c r="K80" s="47"/>
      <c r="L80" s="47"/>
      <c r="M80" s="47"/>
      <c r="N80" s="198"/>
    </row>
    <row r="81" spans="1:15" ht="21.75" customHeight="1">
      <c r="A81" s="94"/>
      <c r="B81" s="116"/>
      <c r="C81" s="101"/>
      <c r="D81" s="101"/>
      <c r="E81" s="101"/>
      <c r="F81" s="12" t="s">
        <v>17</v>
      </c>
      <c r="G81" s="22">
        <f t="shared" si="36"/>
        <v>0</v>
      </c>
      <c r="H81" s="22"/>
      <c r="I81" s="22"/>
      <c r="J81" s="47"/>
      <c r="K81" s="22"/>
      <c r="L81" s="22"/>
      <c r="M81" s="22"/>
      <c r="N81" s="199"/>
    </row>
    <row r="82" spans="1:15" ht="21.75" customHeight="1">
      <c r="A82" s="92" t="s">
        <v>112</v>
      </c>
      <c r="B82" s="95" t="s">
        <v>21</v>
      </c>
      <c r="C82" s="90" t="s">
        <v>11</v>
      </c>
      <c r="D82" s="98" t="s">
        <v>26</v>
      </c>
      <c r="E82" s="90" t="s">
        <v>127</v>
      </c>
      <c r="F82" s="12" t="s">
        <v>14</v>
      </c>
      <c r="G82" s="22">
        <f t="shared" ref="G82:M82" si="37">G83+G84+G85</f>
        <v>9148948.4199999999</v>
      </c>
      <c r="H82" s="22">
        <f t="shared" si="37"/>
        <v>1143340.42</v>
      </c>
      <c r="I82" s="22">
        <f t="shared" si="37"/>
        <v>2063874</v>
      </c>
      <c r="J82" s="47">
        <f t="shared" si="37"/>
        <v>1980578</v>
      </c>
      <c r="K82" s="22">
        <f t="shared" si="37"/>
        <v>1980578</v>
      </c>
      <c r="L82" s="22">
        <f>L83+L84+L85</f>
        <v>1980578</v>
      </c>
      <c r="M82" s="22">
        <f t="shared" si="37"/>
        <v>0</v>
      </c>
      <c r="N82" s="146" t="s">
        <v>138</v>
      </c>
    </row>
    <row r="83" spans="1:15" ht="21.75" customHeight="1">
      <c r="A83" s="93"/>
      <c r="B83" s="96"/>
      <c r="C83" s="91"/>
      <c r="D83" s="99"/>
      <c r="E83" s="91"/>
      <c r="F83" s="12" t="s">
        <v>116</v>
      </c>
      <c r="G83" s="22">
        <f t="shared" ref="G83:G85" si="38">H83+I83+J83+K83+L83</f>
        <v>9148948.4199999999</v>
      </c>
      <c r="H83" s="22">
        <v>1143340.42</v>
      </c>
      <c r="I83" s="22">
        <v>2063874</v>
      </c>
      <c r="J83" s="47">
        <f>'[1]Иные цели 2026'!$H$17</f>
        <v>1980578</v>
      </c>
      <c r="K83" s="22">
        <f>J83</f>
        <v>1980578</v>
      </c>
      <c r="L83" s="22">
        <f>K83</f>
        <v>1980578</v>
      </c>
      <c r="M83" s="22"/>
      <c r="N83" s="147"/>
    </row>
    <row r="84" spans="1:15" ht="21.75" customHeight="1">
      <c r="A84" s="93"/>
      <c r="B84" s="96"/>
      <c r="C84" s="91"/>
      <c r="D84" s="99"/>
      <c r="E84" s="91"/>
      <c r="F84" s="12" t="s">
        <v>16</v>
      </c>
      <c r="G84" s="22">
        <f t="shared" si="38"/>
        <v>0</v>
      </c>
      <c r="H84" s="22"/>
      <c r="I84" s="22"/>
      <c r="J84" s="47"/>
      <c r="K84" s="22"/>
      <c r="L84" s="22"/>
      <c r="M84" s="22"/>
      <c r="N84" s="147"/>
    </row>
    <row r="85" spans="1:15" ht="21.75" customHeight="1">
      <c r="A85" s="94"/>
      <c r="B85" s="97"/>
      <c r="C85" s="91"/>
      <c r="D85" s="100"/>
      <c r="E85" s="101"/>
      <c r="F85" s="12" t="s">
        <v>17</v>
      </c>
      <c r="G85" s="22">
        <f t="shared" si="38"/>
        <v>0</v>
      </c>
      <c r="H85" s="22"/>
      <c r="I85" s="22"/>
      <c r="J85" s="47"/>
      <c r="K85" s="22"/>
      <c r="L85" s="22"/>
      <c r="M85" s="22"/>
      <c r="N85" s="148"/>
    </row>
    <row r="86" spans="1:15" ht="21.75" customHeight="1">
      <c r="A86" s="92" t="s">
        <v>123</v>
      </c>
      <c r="B86" s="95" t="s">
        <v>22</v>
      </c>
      <c r="C86" s="90" t="s">
        <v>11</v>
      </c>
      <c r="D86" s="98" t="s">
        <v>26</v>
      </c>
      <c r="E86" s="90" t="s">
        <v>127</v>
      </c>
      <c r="F86" s="12" t="s">
        <v>14</v>
      </c>
      <c r="G86" s="22">
        <f t="shared" ref="G86:M86" si="39">G87+G88+G89</f>
        <v>105159244.62706089</v>
      </c>
      <c r="H86" s="22">
        <f t="shared" si="39"/>
        <v>33801410.62706089</v>
      </c>
      <c r="I86" s="22">
        <f t="shared" si="39"/>
        <v>35611945</v>
      </c>
      <c r="J86" s="47">
        <f t="shared" si="39"/>
        <v>35611929</v>
      </c>
      <c r="K86" s="22">
        <f t="shared" si="39"/>
        <v>66980</v>
      </c>
      <c r="L86" s="22">
        <f>L87+L88+L89</f>
        <v>66980</v>
      </c>
      <c r="M86" s="22">
        <f t="shared" si="39"/>
        <v>0</v>
      </c>
      <c r="N86" s="146" t="s">
        <v>138</v>
      </c>
    </row>
    <row r="87" spans="1:15" ht="21.75" customHeight="1">
      <c r="A87" s="93"/>
      <c r="B87" s="96"/>
      <c r="C87" s="91"/>
      <c r="D87" s="99"/>
      <c r="E87" s="91"/>
      <c r="F87" s="12" t="s">
        <v>116</v>
      </c>
      <c r="G87" s="22">
        <f t="shared" ref="G87:G89" si="40">H87+I87+J87+K87+L87</f>
        <v>333351</v>
      </c>
      <c r="H87" s="22">
        <v>65431</v>
      </c>
      <c r="I87" s="22">
        <f>'[1]Иные цели 2025'!$F$17</f>
        <v>66980</v>
      </c>
      <c r="J87" s="47">
        <f>'[1]Иные цели 2026'!$F$17</f>
        <v>66980</v>
      </c>
      <c r="K87" s="22">
        <f>J87</f>
        <v>66980</v>
      </c>
      <c r="L87" s="22">
        <f>K87</f>
        <v>66980</v>
      </c>
      <c r="M87" s="22"/>
      <c r="N87" s="147"/>
    </row>
    <row r="88" spans="1:15" ht="21.75" customHeight="1">
      <c r="A88" s="93"/>
      <c r="B88" s="96"/>
      <c r="C88" s="91"/>
      <c r="D88" s="99"/>
      <c r="E88" s="91"/>
      <c r="F88" s="12" t="s">
        <v>16</v>
      </c>
      <c r="G88" s="22">
        <f t="shared" si="40"/>
        <v>104825893.62706089</v>
      </c>
      <c r="H88" s="22">
        <f>33734911+[3]Лист2!$H$29</f>
        <v>33735979.62706089</v>
      </c>
      <c r="I88" s="22">
        <v>35544965</v>
      </c>
      <c r="J88" s="47">
        <v>35544949</v>
      </c>
      <c r="K88" s="22"/>
      <c r="L88" s="22"/>
      <c r="M88" s="22"/>
      <c r="N88" s="147"/>
    </row>
    <row r="89" spans="1:15" ht="21.75" customHeight="1">
      <c r="A89" s="94"/>
      <c r="B89" s="97"/>
      <c r="C89" s="91"/>
      <c r="D89" s="100"/>
      <c r="E89" s="101"/>
      <c r="F89" s="12" t="s">
        <v>17</v>
      </c>
      <c r="G89" s="22">
        <f t="shared" si="40"/>
        <v>0</v>
      </c>
      <c r="H89" s="22"/>
      <c r="I89" s="22"/>
      <c r="J89" s="47"/>
      <c r="K89" s="22"/>
      <c r="L89" s="22"/>
      <c r="M89" s="22"/>
      <c r="N89" s="148"/>
    </row>
    <row r="90" spans="1:15" ht="21.75" hidden="1" customHeight="1" outlineLevel="1">
      <c r="A90" s="92" t="s">
        <v>35</v>
      </c>
      <c r="B90" s="114" t="s">
        <v>36</v>
      </c>
      <c r="C90" s="90" t="s">
        <v>11</v>
      </c>
      <c r="D90" s="98" t="s">
        <v>26</v>
      </c>
      <c r="E90" s="90" t="s">
        <v>127</v>
      </c>
      <c r="F90" s="12" t="s">
        <v>14</v>
      </c>
      <c r="G90" s="22">
        <f t="shared" ref="G90:M90" si="41">G91+G92+G93</f>
        <v>0</v>
      </c>
      <c r="H90" s="22">
        <f t="shared" si="41"/>
        <v>0</v>
      </c>
      <c r="I90" s="22">
        <f t="shared" si="41"/>
        <v>0</v>
      </c>
      <c r="J90" s="47">
        <f t="shared" si="41"/>
        <v>0</v>
      </c>
      <c r="K90" s="22">
        <f t="shared" si="41"/>
        <v>0</v>
      </c>
      <c r="L90" s="22">
        <f>L91+L92+L93</f>
        <v>0</v>
      </c>
      <c r="M90" s="22">
        <f t="shared" si="41"/>
        <v>0</v>
      </c>
      <c r="N90" s="64"/>
    </row>
    <row r="91" spans="1:15" ht="21.75" hidden="1" customHeight="1" outlineLevel="1">
      <c r="A91" s="93"/>
      <c r="B91" s="115"/>
      <c r="C91" s="91"/>
      <c r="D91" s="99"/>
      <c r="E91" s="91"/>
      <c r="F91" s="12" t="s">
        <v>116</v>
      </c>
      <c r="G91" s="22">
        <f>H91+I91+J91+K91+M91</f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64"/>
    </row>
    <row r="92" spans="1:15" ht="21.75" hidden="1" customHeight="1" outlineLevel="1">
      <c r="A92" s="93"/>
      <c r="B92" s="115"/>
      <c r="C92" s="91"/>
      <c r="D92" s="99"/>
      <c r="E92" s="91"/>
      <c r="F92" s="12" t="s">
        <v>16</v>
      </c>
      <c r="G92" s="22">
        <f>H92+I92+J92+K92+M92</f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64"/>
    </row>
    <row r="93" spans="1:15" ht="21.75" hidden="1" customHeight="1" outlineLevel="1">
      <c r="A93" s="94"/>
      <c r="B93" s="116"/>
      <c r="C93" s="91"/>
      <c r="D93" s="100"/>
      <c r="E93" s="10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64"/>
    </row>
    <row r="94" spans="1:15" ht="21.75" hidden="1" customHeight="1" outlineLevel="1">
      <c r="A94" s="92" t="s">
        <v>42</v>
      </c>
      <c r="B94" s="114" t="s">
        <v>43</v>
      </c>
      <c r="C94" s="90" t="s">
        <v>11</v>
      </c>
      <c r="D94" s="98" t="s">
        <v>26</v>
      </c>
      <c r="E94" s="90" t="s">
        <v>127</v>
      </c>
      <c r="F94" s="12" t="s">
        <v>14</v>
      </c>
      <c r="G94" s="22">
        <f t="shared" ref="G94:M94" si="42">G95+G96+G97</f>
        <v>0</v>
      </c>
      <c r="H94" s="22">
        <f t="shared" si="42"/>
        <v>0</v>
      </c>
      <c r="I94" s="22">
        <f t="shared" si="42"/>
        <v>0</v>
      </c>
      <c r="J94" s="22">
        <f t="shared" si="42"/>
        <v>0</v>
      </c>
      <c r="K94" s="22">
        <f t="shared" si="42"/>
        <v>0</v>
      </c>
      <c r="L94" s="22">
        <f>L95+L96+L97</f>
        <v>0</v>
      </c>
      <c r="M94" s="22">
        <f t="shared" si="42"/>
        <v>0</v>
      </c>
      <c r="N94" s="142"/>
    </row>
    <row r="95" spans="1:15" ht="21.75" hidden="1" customHeight="1" outlineLevel="1">
      <c r="A95" s="93"/>
      <c r="B95" s="115"/>
      <c r="C95" s="91"/>
      <c r="D95" s="99"/>
      <c r="E95" s="91"/>
      <c r="F95" s="12" t="s">
        <v>116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2"/>
    </row>
    <row r="96" spans="1:15" ht="21.75" hidden="1" customHeight="1" outlineLevel="1">
      <c r="A96" s="93"/>
      <c r="B96" s="115"/>
      <c r="C96" s="91"/>
      <c r="D96" s="99"/>
      <c r="E96" s="91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42"/>
      <c r="O96" s="9"/>
    </row>
    <row r="97" spans="1:16" ht="21.75" hidden="1" customHeight="1" outlineLevel="1">
      <c r="A97" s="94"/>
      <c r="B97" s="116"/>
      <c r="C97" s="91"/>
      <c r="D97" s="100"/>
      <c r="E97" s="101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3"/>
    </row>
    <row r="98" spans="1:16" ht="21.75" customHeight="1" collapsed="1">
      <c r="A98" s="117"/>
      <c r="B98" s="120" t="s">
        <v>128</v>
      </c>
      <c r="C98" s="106" t="s">
        <v>11</v>
      </c>
      <c r="D98" s="108" t="s">
        <v>45</v>
      </c>
      <c r="E98" s="106" t="s">
        <v>127</v>
      </c>
      <c r="F98" s="37" t="s">
        <v>14</v>
      </c>
      <c r="G98" s="38">
        <f t="shared" ref="G98:M98" si="43">G99+G100+G101</f>
        <v>415011581.08358401</v>
      </c>
      <c r="H98" s="38">
        <f>H99+H100+H101</f>
        <v>115303386.86</v>
      </c>
      <c r="I98" s="38">
        <f>I99+I100+I101</f>
        <v>123389350.82000001</v>
      </c>
      <c r="J98" s="38">
        <f>J99+J100+J101</f>
        <v>124484170.73999999</v>
      </c>
      <c r="K98" s="38">
        <f t="shared" si="43"/>
        <v>25410761.1096</v>
      </c>
      <c r="L98" s="38">
        <f>L99+L100+L101</f>
        <v>26423911.553984001</v>
      </c>
      <c r="M98" s="38">
        <f t="shared" si="43"/>
        <v>0</v>
      </c>
      <c r="N98" s="190"/>
    </row>
    <row r="99" spans="1:16" ht="21.75" customHeight="1">
      <c r="A99" s="118"/>
      <c r="B99" s="121"/>
      <c r="C99" s="107"/>
      <c r="D99" s="109"/>
      <c r="E99" s="107"/>
      <c r="F99" s="37" t="s">
        <v>116</v>
      </c>
      <c r="G99" s="38">
        <f t="shared" ref="G99:G101" si="44">H99+I99+J99+K99+L99</f>
        <v>124652566.13358401</v>
      </c>
      <c r="H99" s="38">
        <f t="shared" ref="H99:M101" si="45">H103+H119+H107+H111+H115+H123</f>
        <v>23873831.580000002</v>
      </c>
      <c r="I99" s="38">
        <f t="shared" si="45"/>
        <v>24507483.900000002</v>
      </c>
      <c r="J99" s="38">
        <f t="shared" si="45"/>
        <v>24436577.989999998</v>
      </c>
      <c r="K99" s="38">
        <f t="shared" si="45"/>
        <v>25410761.1096</v>
      </c>
      <c r="L99" s="38">
        <f t="shared" si="45"/>
        <v>26423911.553984001</v>
      </c>
      <c r="M99" s="38">
        <f t="shared" si="45"/>
        <v>0</v>
      </c>
      <c r="N99" s="191"/>
    </row>
    <row r="100" spans="1:16" ht="21.75" customHeight="1">
      <c r="A100" s="118"/>
      <c r="B100" s="121"/>
      <c r="C100" s="107"/>
      <c r="D100" s="109"/>
      <c r="E100" s="107"/>
      <c r="F100" s="37" t="s">
        <v>16</v>
      </c>
      <c r="G100" s="38">
        <f t="shared" si="44"/>
        <v>290359014.94999999</v>
      </c>
      <c r="H100" s="38">
        <f t="shared" si="45"/>
        <v>91429555.280000001</v>
      </c>
      <c r="I100" s="38">
        <f t="shared" si="45"/>
        <v>98881866.920000002</v>
      </c>
      <c r="J100" s="38">
        <f t="shared" si="45"/>
        <v>100047592.75</v>
      </c>
      <c r="K100" s="38">
        <f t="shared" si="45"/>
        <v>0</v>
      </c>
      <c r="L100" s="38">
        <f t="shared" si="45"/>
        <v>0</v>
      </c>
      <c r="M100" s="38">
        <f t="shared" si="45"/>
        <v>0</v>
      </c>
      <c r="N100" s="191"/>
    </row>
    <row r="101" spans="1:16" ht="21.75" customHeight="1">
      <c r="A101" s="119"/>
      <c r="B101" s="122"/>
      <c r="C101" s="123"/>
      <c r="D101" s="110"/>
      <c r="E101" s="123"/>
      <c r="F101" s="37" t="s">
        <v>17</v>
      </c>
      <c r="G101" s="38">
        <f t="shared" si="44"/>
        <v>0</v>
      </c>
      <c r="H101" s="38">
        <f t="shared" si="45"/>
        <v>0</v>
      </c>
      <c r="I101" s="38">
        <f t="shared" si="45"/>
        <v>0</v>
      </c>
      <c r="J101" s="38">
        <f t="shared" si="45"/>
        <v>0</v>
      </c>
      <c r="K101" s="38">
        <f t="shared" si="45"/>
        <v>0</v>
      </c>
      <c r="L101" s="38">
        <f t="shared" si="45"/>
        <v>0</v>
      </c>
      <c r="M101" s="38">
        <f t="shared" si="45"/>
        <v>0</v>
      </c>
      <c r="N101" s="192"/>
    </row>
    <row r="102" spans="1:16" ht="52.5" customHeight="1">
      <c r="A102" s="92" t="s">
        <v>18</v>
      </c>
      <c r="B102" s="114" t="s">
        <v>46</v>
      </c>
      <c r="C102" s="90" t="s">
        <v>11</v>
      </c>
      <c r="D102" s="98" t="s">
        <v>39</v>
      </c>
      <c r="E102" s="90" t="s">
        <v>127</v>
      </c>
      <c r="F102" s="12" t="s">
        <v>14</v>
      </c>
      <c r="G102" s="22">
        <f t="shared" ref="G102:M102" si="46">G103+G104+G105</f>
        <v>350132280.47464001</v>
      </c>
      <c r="H102" s="22">
        <f t="shared" si="46"/>
        <v>96799334.199999988</v>
      </c>
      <c r="I102" s="22">
        <f t="shared" si="46"/>
        <v>103981756.90000001</v>
      </c>
      <c r="J102" s="47">
        <f t="shared" si="46"/>
        <v>105151847.99000001</v>
      </c>
      <c r="K102" s="22">
        <f t="shared" si="46"/>
        <v>21666343.816</v>
      </c>
      <c r="L102" s="22">
        <f>L103+L104+L105</f>
        <v>22532997.568640001</v>
      </c>
      <c r="M102" s="22">
        <f t="shared" si="46"/>
        <v>0</v>
      </c>
      <c r="N102" s="187" t="s">
        <v>183</v>
      </c>
    </row>
    <row r="103" spans="1:16" ht="52.5" customHeight="1">
      <c r="A103" s="93"/>
      <c r="B103" s="115"/>
      <c r="C103" s="91"/>
      <c r="D103" s="99"/>
      <c r="E103" s="91"/>
      <c r="F103" s="12" t="s">
        <v>116</v>
      </c>
      <c r="G103" s="22">
        <f t="shared" ref="G103:G105" si="47">H103+I103+J103+K103+L103</f>
        <v>106328931.70464</v>
      </c>
      <c r="H103" s="22">
        <v>20398342.460000001</v>
      </c>
      <c r="I103" s="22">
        <v>20898224.960000001</v>
      </c>
      <c r="J103" s="47">
        <v>20833022.899999999</v>
      </c>
      <c r="K103" s="22">
        <f>J103*1.04</f>
        <v>21666343.816</v>
      </c>
      <c r="L103" s="22">
        <f>K103*1.04</f>
        <v>22532997.568640001</v>
      </c>
      <c r="M103" s="22"/>
      <c r="N103" s="188"/>
      <c r="O103" s="10"/>
      <c r="P103" s="7"/>
    </row>
    <row r="104" spans="1:16" ht="52.5" customHeight="1">
      <c r="A104" s="93"/>
      <c r="B104" s="115"/>
      <c r="C104" s="91"/>
      <c r="D104" s="99"/>
      <c r="E104" s="91"/>
      <c r="F104" s="12" t="s">
        <v>16</v>
      </c>
      <c r="G104" s="22">
        <f t="shared" si="47"/>
        <v>243803348.77000001</v>
      </c>
      <c r="H104" s="22">
        <v>76400991.739999995</v>
      </c>
      <c r="I104" s="22">
        <v>83083531.939999998</v>
      </c>
      <c r="J104" s="47">
        <v>84318825.090000004</v>
      </c>
      <c r="K104" s="22"/>
      <c r="L104" s="22"/>
      <c r="M104" s="22"/>
      <c r="N104" s="188"/>
    </row>
    <row r="105" spans="1:16" ht="52.5" customHeight="1">
      <c r="A105" s="94"/>
      <c r="B105" s="116"/>
      <c r="C105" s="91"/>
      <c r="D105" s="100"/>
      <c r="E105" s="101"/>
      <c r="F105" s="12" t="s">
        <v>17</v>
      </c>
      <c r="G105" s="22">
        <f t="shared" si="47"/>
        <v>0</v>
      </c>
      <c r="H105" s="22"/>
      <c r="I105" s="22"/>
      <c r="J105" s="47"/>
      <c r="K105" s="22"/>
      <c r="L105" s="22"/>
      <c r="M105" s="22"/>
      <c r="N105" s="188"/>
    </row>
    <row r="106" spans="1:16" ht="21.75" customHeight="1" outlineLevel="1">
      <c r="A106" s="92" t="s">
        <v>24</v>
      </c>
      <c r="B106" s="114" t="s">
        <v>94</v>
      </c>
      <c r="C106" s="90" t="s">
        <v>11</v>
      </c>
      <c r="D106" s="98" t="s">
        <v>39</v>
      </c>
      <c r="E106" s="90" t="s">
        <v>127</v>
      </c>
      <c r="F106" s="12" t="s">
        <v>14</v>
      </c>
      <c r="G106" s="22">
        <f t="shared" ref="G106:M106" si="48">G107+G108+G109</f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2">
        <f t="shared" si="48"/>
        <v>0</v>
      </c>
      <c r="M106" s="22">
        <f t="shared" si="48"/>
        <v>0</v>
      </c>
      <c r="N106" s="193" t="s">
        <v>145</v>
      </c>
    </row>
    <row r="107" spans="1:16" ht="21.75" customHeight="1" outlineLevel="1">
      <c r="A107" s="93"/>
      <c r="B107" s="115"/>
      <c r="C107" s="91"/>
      <c r="D107" s="99"/>
      <c r="E107" s="91"/>
      <c r="F107" s="12" t="s">
        <v>116</v>
      </c>
      <c r="G107" s="22">
        <f t="shared" ref="G107:G109" si="49">H107+I107+J107+K107+L107</f>
        <v>0</v>
      </c>
      <c r="H107" s="22"/>
      <c r="I107" s="22"/>
      <c r="J107" s="22"/>
      <c r="K107" s="22"/>
      <c r="L107" s="22"/>
      <c r="M107" s="22"/>
      <c r="N107" s="193"/>
    </row>
    <row r="108" spans="1:16" ht="21.75" customHeight="1" outlineLevel="1">
      <c r="A108" s="93"/>
      <c r="B108" s="115"/>
      <c r="C108" s="91"/>
      <c r="D108" s="99"/>
      <c r="E108" s="91"/>
      <c r="F108" s="12" t="s">
        <v>16</v>
      </c>
      <c r="G108" s="22">
        <f t="shared" si="49"/>
        <v>0</v>
      </c>
      <c r="H108" s="22"/>
      <c r="I108" s="22"/>
      <c r="J108" s="22"/>
      <c r="K108" s="22"/>
      <c r="L108" s="22"/>
      <c r="M108" s="22"/>
      <c r="N108" s="193"/>
    </row>
    <row r="109" spans="1:16" ht="21.75" customHeight="1" outlineLevel="1">
      <c r="A109" s="94"/>
      <c r="B109" s="116"/>
      <c r="C109" s="91"/>
      <c r="D109" s="100"/>
      <c r="E109" s="101"/>
      <c r="F109" s="12" t="s">
        <v>17</v>
      </c>
      <c r="G109" s="22">
        <f t="shared" si="49"/>
        <v>0</v>
      </c>
      <c r="H109" s="22"/>
      <c r="I109" s="22"/>
      <c r="J109" s="22"/>
      <c r="K109" s="22"/>
      <c r="L109" s="22"/>
      <c r="M109" s="22"/>
      <c r="N109" s="193"/>
    </row>
    <row r="110" spans="1:16" ht="21.75" customHeight="1" outlineLevel="1">
      <c r="A110" s="92" t="s">
        <v>40</v>
      </c>
      <c r="B110" s="114" t="s">
        <v>95</v>
      </c>
      <c r="C110" s="90" t="s">
        <v>11</v>
      </c>
      <c r="D110" s="98" t="s">
        <v>39</v>
      </c>
      <c r="E110" s="90" t="s">
        <v>127</v>
      </c>
      <c r="F110" s="12" t="s">
        <v>14</v>
      </c>
      <c r="G110" s="22">
        <f t="shared" ref="G110:M110" si="50">G111+G112+G113</f>
        <v>0</v>
      </c>
      <c r="H110" s="22">
        <f t="shared" si="50"/>
        <v>0</v>
      </c>
      <c r="I110" s="22">
        <f t="shared" si="50"/>
        <v>0</v>
      </c>
      <c r="J110" s="22">
        <f t="shared" si="50"/>
        <v>0</v>
      </c>
      <c r="K110" s="22">
        <f t="shared" si="50"/>
        <v>0</v>
      </c>
      <c r="L110" s="22">
        <f t="shared" si="50"/>
        <v>0</v>
      </c>
      <c r="M110" s="22">
        <f t="shared" si="50"/>
        <v>0</v>
      </c>
      <c r="N110" s="193" t="s">
        <v>146</v>
      </c>
    </row>
    <row r="111" spans="1:16" ht="21.75" customHeight="1" outlineLevel="1">
      <c r="A111" s="93"/>
      <c r="B111" s="115"/>
      <c r="C111" s="91"/>
      <c r="D111" s="99"/>
      <c r="E111" s="91"/>
      <c r="F111" s="12" t="s">
        <v>116</v>
      </c>
      <c r="G111" s="22">
        <f t="shared" ref="G111:G113" si="51">H111+I111+J111+K111+L111</f>
        <v>0</v>
      </c>
      <c r="H111" s="22"/>
      <c r="I111" s="22"/>
      <c r="J111" s="22"/>
      <c r="K111" s="22"/>
      <c r="L111" s="22"/>
      <c r="M111" s="22"/>
      <c r="N111" s="193"/>
    </row>
    <row r="112" spans="1:16" ht="21.75" customHeight="1" outlineLevel="1">
      <c r="A112" s="93"/>
      <c r="B112" s="115"/>
      <c r="C112" s="91"/>
      <c r="D112" s="99"/>
      <c r="E112" s="91"/>
      <c r="F112" s="12" t="s">
        <v>16</v>
      </c>
      <c r="G112" s="22">
        <f t="shared" si="51"/>
        <v>0</v>
      </c>
      <c r="H112" s="22"/>
      <c r="I112" s="22"/>
      <c r="J112" s="22"/>
      <c r="K112" s="22"/>
      <c r="L112" s="22"/>
      <c r="M112" s="22"/>
      <c r="N112" s="193"/>
    </row>
    <row r="113" spans="1:14" ht="21.75" customHeight="1" outlineLevel="1">
      <c r="A113" s="94"/>
      <c r="B113" s="116"/>
      <c r="C113" s="91"/>
      <c r="D113" s="100"/>
      <c r="E113" s="101"/>
      <c r="F113" s="12" t="s">
        <v>17</v>
      </c>
      <c r="G113" s="22">
        <f t="shared" si="51"/>
        <v>0</v>
      </c>
      <c r="H113" s="22"/>
      <c r="I113" s="22"/>
      <c r="J113" s="22"/>
      <c r="K113" s="22"/>
      <c r="L113" s="22"/>
      <c r="M113" s="22"/>
      <c r="N113" s="193"/>
    </row>
    <row r="114" spans="1:14" ht="21.75" customHeight="1">
      <c r="A114" s="92" t="s">
        <v>97</v>
      </c>
      <c r="B114" s="95" t="s">
        <v>132</v>
      </c>
      <c r="C114" s="90" t="s">
        <v>11</v>
      </c>
      <c r="D114" s="98" t="s">
        <v>47</v>
      </c>
      <c r="E114" s="90" t="s">
        <v>127</v>
      </c>
      <c r="F114" s="12" t="s">
        <v>14</v>
      </c>
      <c r="G114" s="22">
        <f t="shared" ref="G114:M114" si="52">G115+G116+G117</f>
        <v>51229391.588944003</v>
      </c>
      <c r="H114" s="22">
        <f t="shared" si="52"/>
        <v>14183370.309999999</v>
      </c>
      <c r="I114" s="22">
        <f t="shared" si="52"/>
        <v>14829480</v>
      </c>
      <c r="J114" s="47">
        <f t="shared" si="52"/>
        <v>14745210</v>
      </c>
      <c r="K114" s="22">
        <f t="shared" si="52"/>
        <v>3662417.2936</v>
      </c>
      <c r="L114" s="22">
        <f t="shared" si="52"/>
        <v>3808913.9853440002</v>
      </c>
      <c r="M114" s="22">
        <f t="shared" si="52"/>
        <v>0</v>
      </c>
      <c r="N114" s="147" t="s">
        <v>176</v>
      </c>
    </row>
    <row r="115" spans="1:14" ht="21.75" customHeight="1">
      <c r="A115" s="93"/>
      <c r="B115" s="96"/>
      <c r="C115" s="91"/>
      <c r="D115" s="99"/>
      <c r="E115" s="91"/>
      <c r="F115" s="12" t="s">
        <v>116</v>
      </c>
      <c r="G115" s="22">
        <f t="shared" ref="G115:G117" si="53">H115+I115+J115+K115+L115</f>
        <v>17959653.358943999</v>
      </c>
      <c r="H115" s="22">
        <v>3430508.05</v>
      </c>
      <c r="I115" s="22">
        <v>3536258.94</v>
      </c>
      <c r="J115" s="47">
        <v>3521555.09</v>
      </c>
      <c r="K115" s="22">
        <f>J115*1.04</f>
        <v>3662417.2936</v>
      </c>
      <c r="L115" s="22">
        <f>K115*1.04</f>
        <v>3808913.9853440002</v>
      </c>
      <c r="M115" s="22"/>
      <c r="N115" s="147"/>
    </row>
    <row r="116" spans="1:14" ht="21.75" customHeight="1">
      <c r="A116" s="93"/>
      <c r="B116" s="96"/>
      <c r="C116" s="91"/>
      <c r="D116" s="99"/>
      <c r="E116" s="91"/>
      <c r="F116" s="12" t="s">
        <v>16</v>
      </c>
      <c r="G116" s="22">
        <f t="shared" si="53"/>
        <v>33269738.23</v>
      </c>
      <c r="H116" s="22">
        <v>10752862.26</v>
      </c>
      <c r="I116" s="22">
        <v>11293221.060000001</v>
      </c>
      <c r="J116" s="47">
        <v>11223654.91</v>
      </c>
      <c r="K116" s="22"/>
      <c r="L116" s="22"/>
      <c r="M116" s="22"/>
      <c r="N116" s="147"/>
    </row>
    <row r="117" spans="1:14" ht="21.75" customHeight="1">
      <c r="A117" s="94"/>
      <c r="B117" s="97"/>
      <c r="C117" s="91"/>
      <c r="D117" s="100"/>
      <c r="E117" s="101"/>
      <c r="F117" s="12" t="s">
        <v>17</v>
      </c>
      <c r="G117" s="22">
        <f t="shared" si="53"/>
        <v>0</v>
      </c>
      <c r="H117" s="22"/>
      <c r="I117" s="22"/>
      <c r="J117" s="47"/>
      <c r="K117" s="22"/>
      <c r="L117" s="22"/>
      <c r="M117" s="22"/>
      <c r="N117" s="147"/>
    </row>
    <row r="118" spans="1:14" ht="21.75" customHeight="1">
      <c r="A118" s="92" t="s">
        <v>112</v>
      </c>
      <c r="B118" s="95" t="s">
        <v>21</v>
      </c>
      <c r="C118" s="90" t="s">
        <v>11</v>
      </c>
      <c r="D118" s="98" t="s">
        <v>39</v>
      </c>
      <c r="E118" s="90" t="s">
        <v>127</v>
      </c>
      <c r="F118" s="12" t="s">
        <v>14</v>
      </c>
      <c r="G118" s="22">
        <f t="shared" ref="G118:M118" si="54">G119+G120+G121</f>
        <v>363981.07</v>
      </c>
      <c r="H118" s="22">
        <f t="shared" si="54"/>
        <v>44981.07</v>
      </c>
      <c r="I118" s="22">
        <f t="shared" si="54"/>
        <v>73000</v>
      </c>
      <c r="J118" s="47">
        <f t="shared" si="54"/>
        <v>82000</v>
      </c>
      <c r="K118" s="22">
        <f t="shared" si="54"/>
        <v>82000</v>
      </c>
      <c r="L118" s="22">
        <f>L119+L120+L121</f>
        <v>82000</v>
      </c>
      <c r="M118" s="22">
        <f t="shared" si="54"/>
        <v>0</v>
      </c>
      <c r="N118" s="146" t="s">
        <v>138</v>
      </c>
    </row>
    <row r="119" spans="1:14" ht="21.75" customHeight="1">
      <c r="A119" s="93"/>
      <c r="B119" s="96"/>
      <c r="C119" s="91"/>
      <c r="D119" s="99"/>
      <c r="E119" s="91"/>
      <c r="F119" s="12" t="s">
        <v>116</v>
      </c>
      <c r="G119" s="22">
        <f t="shared" ref="G119:G121" si="55">H119+I119+J119+K119+L119</f>
        <v>363981.07</v>
      </c>
      <c r="H119" s="22">
        <v>44981.07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147"/>
    </row>
    <row r="120" spans="1:14" ht="21.75" customHeight="1">
      <c r="A120" s="93"/>
      <c r="B120" s="96"/>
      <c r="C120" s="91"/>
      <c r="D120" s="99"/>
      <c r="E120" s="91"/>
      <c r="F120" s="12" t="s">
        <v>16</v>
      </c>
      <c r="G120" s="22">
        <f t="shared" si="55"/>
        <v>0</v>
      </c>
      <c r="H120" s="22"/>
      <c r="I120" s="22"/>
      <c r="J120" s="47"/>
      <c r="K120" s="22"/>
      <c r="L120" s="22"/>
      <c r="M120" s="22"/>
      <c r="N120" s="147"/>
    </row>
    <row r="121" spans="1:14" ht="21.75" customHeight="1">
      <c r="A121" s="94"/>
      <c r="B121" s="97"/>
      <c r="C121" s="91"/>
      <c r="D121" s="100"/>
      <c r="E121" s="101"/>
      <c r="F121" s="12" t="s">
        <v>17</v>
      </c>
      <c r="G121" s="22">
        <f t="shared" si="55"/>
        <v>0</v>
      </c>
      <c r="H121" s="22"/>
      <c r="I121" s="22"/>
      <c r="J121" s="47"/>
      <c r="K121" s="22"/>
      <c r="L121" s="22"/>
      <c r="M121" s="22"/>
      <c r="N121" s="148"/>
    </row>
    <row r="122" spans="1:14" ht="21.75" customHeight="1">
      <c r="A122" s="92" t="s">
        <v>123</v>
      </c>
      <c r="B122" s="95" t="s">
        <v>22</v>
      </c>
      <c r="C122" s="90" t="s">
        <v>11</v>
      </c>
      <c r="D122" s="98" t="s">
        <v>125</v>
      </c>
      <c r="E122" s="90" t="s">
        <v>127</v>
      </c>
      <c r="F122" s="12" t="s">
        <v>14</v>
      </c>
      <c r="G122" s="22">
        <f t="shared" ref="G122:M122" si="56">G123+G124+G125</f>
        <v>13285927.949999999</v>
      </c>
      <c r="H122" s="22">
        <f t="shared" si="56"/>
        <v>4275701.2799999993</v>
      </c>
      <c r="I122" s="22">
        <f t="shared" si="56"/>
        <v>4505113.92</v>
      </c>
      <c r="J122" s="47">
        <f t="shared" si="56"/>
        <v>4505112.75</v>
      </c>
      <c r="K122" s="22">
        <f t="shared" si="56"/>
        <v>0</v>
      </c>
      <c r="L122" s="22">
        <f>L123+L124+L125</f>
        <v>0</v>
      </c>
      <c r="M122" s="22">
        <f t="shared" si="56"/>
        <v>0</v>
      </c>
      <c r="N122" s="146" t="s">
        <v>138</v>
      </c>
    </row>
    <row r="123" spans="1:14" ht="21.75" customHeight="1">
      <c r="A123" s="93"/>
      <c r="B123" s="96"/>
      <c r="C123" s="91"/>
      <c r="D123" s="99"/>
      <c r="E123" s="91"/>
      <c r="F123" s="12" t="s">
        <v>116</v>
      </c>
      <c r="G123" s="22">
        <f t="shared" ref="G123:G125" si="57">H123+I123+J123+K123+L123</f>
        <v>0</v>
      </c>
      <c r="H123" s="22"/>
      <c r="I123" s="22"/>
      <c r="J123" s="47"/>
      <c r="K123" s="22"/>
      <c r="L123" s="22"/>
      <c r="M123" s="22"/>
      <c r="N123" s="147"/>
    </row>
    <row r="124" spans="1:14" ht="21.75" customHeight="1">
      <c r="A124" s="93"/>
      <c r="B124" s="96"/>
      <c r="C124" s="91"/>
      <c r="D124" s="99"/>
      <c r="E124" s="91"/>
      <c r="F124" s="12" t="s">
        <v>16</v>
      </c>
      <c r="G124" s="22">
        <f t="shared" si="57"/>
        <v>13285927.949999999</v>
      </c>
      <c r="H124" s="22">
        <f>1920000+2355701.28</f>
        <v>4275701.2799999993</v>
      </c>
      <c r="I124" s="22">
        <f>2026000+2479113.92</f>
        <v>4505113.92</v>
      </c>
      <c r="J124" s="47">
        <f>2026000+2479112.75</f>
        <v>4505112.75</v>
      </c>
      <c r="K124" s="22"/>
      <c r="L124" s="22"/>
      <c r="M124" s="22"/>
      <c r="N124" s="147"/>
    </row>
    <row r="125" spans="1:14" ht="21.75" customHeight="1">
      <c r="A125" s="94"/>
      <c r="B125" s="97"/>
      <c r="C125" s="91"/>
      <c r="D125" s="100"/>
      <c r="E125" s="101"/>
      <c r="F125" s="12" t="s">
        <v>17</v>
      </c>
      <c r="G125" s="22">
        <f t="shared" si="57"/>
        <v>0</v>
      </c>
      <c r="H125" s="22"/>
      <c r="I125" s="22"/>
      <c r="J125" s="47"/>
      <c r="K125" s="22"/>
      <c r="L125" s="22"/>
      <c r="M125" s="22"/>
      <c r="N125" s="148"/>
    </row>
    <row r="126" spans="1:14" ht="21.75" customHeight="1">
      <c r="A126" s="117"/>
      <c r="B126" s="120" t="s">
        <v>49</v>
      </c>
      <c r="C126" s="106" t="s">
        <v>11</v>
      </c>
      <c r="D126" s="108" t="s">
        <v>47</v>
      </c>
      <c r="E126" s="106" t="s">
        <v>127</v>
      </c>
      <c r="F126" s="37" t="s">
        <v>14</v>
      </c>
      <c r="G126" s="38">
        <f t="shared" ref="G126:M126" si="58">G127+G128+G129</f>
        <v>99352499.975457445</v>
      </c>
      <c r="H126" s="38">
        <f>H127+H128+H129</f>
        <v>26692464.328955725</v>
      </c>
      <c r="I126" s="38">
        <f>I127+I128+I129</f>
        <v>27373886.27296856</v>
      </c>
      <c r="J126" s="38">
        <f>J127+J128+J129</f>
        <v>27455138.440565154</v>
      </c>
      <c r="K126" s="38">
        <f t="shared" si="58"/>
        <v>8766475.8728801887</v>
      </c>
      <c r="L126" s="38">
        <f>L127+L128+L129</f>
        <v>9064535.0600878242</v>
      </c>
      <c r="M126" s="38">
        <f t="shared" si="58"/>
        <v>0</v>
      </c>
      <c r="N126" s="144"/>
    </row>
    <row r="127" spans="1:14" ht="21.75" customHeight="1">
      <c r="A127" s="118"/>
      <c r="B127" s="121"/>
      <c r="C127" s="107"/>
      <c r="D127" s="109"/>
      <c r="E127" s="107"/>
      <c r="F127" s="37" t="s">
        <v>116</v>
      </c>
      <c r="G127" s="38">
        <f t="shared" ref="G127:G129" si="59">H127+I127+J127+K127+L127</f>
        <v>42122886.035457447</v>
      </c>
      <c r="H127" s="38">
        <f t="shared" ref="H127:I129" si="60">+H131+H135+H139+H143+H147+H151</f>
        <v>7607482.0689557232</v>
      </c>
      <c r="I127" s="38">
        <f t="shared" si="60"/>
        <v>8204512.5329685602</v>
      </c>
      <c r="J127" s="38">
        <f>+J131+J135+J139+J143+J147+J151+J155</f>
        <v>8479880.5005651545</v>
      </c>
      <c r="K127" s="38">
        <f>+K131+K135+K139+K143+K147+K151+K155</f>
        <v>8766475.8728801887</v>
      </c>
      <c r="L127" s="38">
        <f>+L131+L135+L139+L143+L147+L151+L155</f>
        <v>9064535.0600878242</v>
      </c>
      <c r="M127" s="38">
        <f>+M131+M135+M139+M143+M147+M151+M155</f>
        <v>0</v>
      </c>
      <c r="N127" s="145"/>
    </row>
    <row r="128" spans="1:14" ht="21.75" customHeight="1">
      <c r="A128" s="118"/>
      <c r="B128" s="121"/>
      <c r="C128" s="107"/>
      <c r="D128" s="109"/>
      <c r="E128" s="107"/>
      <c r="F128" s="37" t="s">
        <v>16</v>
      </c>
      <c r="G128" s="38">
        <f t="shared" si="59"/>
        <v>6483613.9399999995</v>
      </c>
      <c r="H128" s="38">
        <f t="shared" si="60"/>
        <v>1934082.26</v>
      </c>
      <c r="I128" s="38">
        <f t="shared" si="60"/>
        <v>2055673.7399999998</v>
      </c>
      <c r="J128" s="38">
        <f t="shared" ref="J128:M129" si="61">+J132+J136+J140+J144+J148+J152+J156</f>
        <v>2493857.94</v>
      </c>
      <c r="K128" s="38">
        <f t="shared" si="61"/>
        <v>0</v>
      </c>
      <c r="L128" s="38">
        <f t="shared" si="61"/>
        <v>0</v>
      </c>
      <c r="M128" s="38">
        <f t="shared" si="61"/>
        <v>0</v>
      </c>
      <c r="N128" s="145"/>
    </row>
    <row r="129" spans="1:15" ht="21.75" customHeight="1">
      <c r="A129" s="119"/>
      <c r="B129" s="122"/>
      <c r="C129" s="123"/>
      <c r="D129" s="110"/>
      <c r="E129" s="123"/>
      <c r="F129" s="37" t="s">
        <v>17</v>
      </c>
      <c r="G129" s="38">
        <f t="shared" si="59"/>
        <v>50746000</v>
      </c>
      <c r="H129" s="38">
        <f t="shared" si="60"/>
        <v>17150900</v>
      </c>
      <c r="I129" s="38">
        <f t="shared" si="60"/>
        <v>17113700</v>
      </c>
      <c r="J129" s="38">
        <f t="shared" si="61"/>
        <v>16481400</v>
      </c>
      <c r="K129" s="38">
        <f t="shared" si="61"/>
        <v>0</v>
      </c>
      <c r="L129" s="38">
        <f t="shared" si="61"/>
        <v>0</v>
      </c>
      <c r="M129" s="38">
        <f t="shared" si="61"/>
        <v>0</v>
      </c>
      <c r="N129" s="145"/>
    </row>
    <row r="130" spans="1:15" ht="21.75" customHeight="1">
      <c r="A130" s="92" t="s">
        <v>66</v>
      </c>
      <c r="B130" s="114" t="s">
        <v>53</v>
      </c>
      <c r="C130" s="90" t="s">
        <v>11</v>
      </c>
      <c r="D130" s="127" t="s">
        <v>54</v>
      </c>
      <c r="E130" s="90" t="s">
        <v>127</v>
      </c>
      <c r="F130" s="12" t="s">
        <v>14</v>
      </c>
      <c r="G130" s="22">
        <f t="shared" ref="G130:M130" si="62">G131+G132+G133</f>
        <v>2779585.9</v>
      </c>
      <c r="H130" s="22">
        <f t="shared" si="62"/>
        <v>648255.75</v>
      </c>
      <c r="I130" s="22">
        <f t="shared" si="62"/>
        <v>658092.36</v>
      </c>
      <c r="J130" s="22">
        <f t="shared" si="62"/>
        <v>668277.79</v>
      </c>
      <c r="K130" s="22">
        <f t="shared" si="62"/>
        <v>402480</v>
      </c>
      <c r="L130" s="22">
        <f>L131+L132+L133</f>
        <v>402480</v>
      </c>
      <c r="M130" s="22">
        <f t="shared" si="62"/>
        <v>0</v>
      </c>
      <c r="N130" s="146" t="s">
        <v>55</v>
      </c>
    </row>
    <row r="131" spans="1:15" ht="21.75" customHeight="1">
      <c r="A131" s="93"/>
      <c r="B131" s="115"/>
      <c r="C131" s="91"/>
      <c r="D131" s="128"/>
      <c r="E131" s="91"/>
      <c r="F131" s="12" t="s">
        <v>116</v>
      </c>
      <c r="G131" s="22">
        <f t="shared" ref="G131:G133" si="63">H131+I131+J131+K131+L131</f>
        <v>2012400</v>
      </c>
      <c r="H131" s="22">
        <f>'[1]Иные цели 2024'!$E$17</f>
        <v>402480</v>
      </c>
      <c r="I131" s="22">
        <f>'[1]Иные цели 2025'!$E$17</f>
        <v>402480</v>
      </c>
      <c r="J131" s="22">
        <f>'[1]Иные цели 2026'!$E$17</f>
        <v>402480</v>
      </c>
      <c r="K131" s="22">
        <f>J131</f>
        <v>402480</v>
      </c>
      <c r="L131" s="22">
        <f>K131</f>
        <v>402480</v>
      </c>
      <c r="M131" s="22"/>
      <c r="N131" s="147"/>
    </row>
    <row r="132" spans="1:15" ht="21.75" customHeight="1">
      <c r="A132" s="93"/>
      <c r="B132" s="115"/>
      <c r="C132" s="91"/>
      <c r="D132" s="128"/>
      <c r="E132" s="91"/>
      <c r="F132" s="12" t="s">
        <v>16</v>
      </c>
      <c r="G132" s="22">
        <f t="shared" si="63"/>
        <v>767185.89999999991</v>
      </c>
      <c r="H132" s="22">
        <v>245775.75</v>
      </c>
      <c r="I132" s="22">
        <v>255612.36</v>
      </c>
      <c r="J132" s="22">
        <v>265797.78999999998</v>
      </c>
      <c r="K132" s="22"/>
      <c r="L132" s="22"/>
      <c r="M132" s="22"/>
      <c r="N132" s="147"/>
    </row>
    <row r="133" spans="1:15" ht="21.75" customHeight="1">
      <c r="A133" s="94"/>
      <c r="B133" s="116"/>
      <c r="C133" s="91"/>
      <c r="D133" s="129"/>
      <c r="E133" s="101"/>
      <c r="F133" s="12" t="s">
        <v>17</v>
      </c>
      <c r="G133" s="22">
        <f t="shared" si="63"/>
        <v>0</v>
      </c>
      <c r="H133" s="22"/>
      <c r="I133" s="22"/>
      <c r="J133" s="22"/>
      <c r="K133" s="22"/>
      <c r="L133" s="22"/>
      <c r="M133" s="22"/>
      <c r="N133" s="148"/>
    </row>
    <row r="134" spans="1:15" ht="21.75" customHeight="1">
      <c r="A134" s="92" t="s">
        <v>68</v>
      </c>
      <c r="B134" s="114" t="s">
        <v>56</v>
      </c>
      <c r="C134" s="90" t="s">
        <v>11</v>
      </c>
      <c r="D134" s="98" t="s">
        <v>125</v>
      </c>
      <c r="E134" s="90" t="s">
        <v>127</v>
      </c>
      <c r="F134" s="12" t="s">
        <v>14</v>
      </c>
      <c r="G134" s="22">
        <f t="shared" ref="G134:M134" si="64">G135+G136+G137</f>
        <v>4468940</v>
      </c>
      <c r="H134" s="22">
        <f t="shared" si="64"/>
        <v>893788</v>
      </c>
      <c r="I134" s="22">
        <f t="shared" si="64"/>
        <v>893788</v>
      </c>
      <c r="J134" s="22">
        <f t="shared" si="64"/>
        <v>893788</v>
      </c>
      <c r="K134" s="22">
        <f t="shared" si="64"/>
        <v>893788</v>
      </c>
      <c r="L134" s="22">
        <f>L135+L136+L137</f>
        <v>893788</v>
      </c>
      <c r="M134" s="22">
        <f t="shared" si="64"/>
        <v>0</v>
      </c>
      <c r="N134" s="146" t="s">
        <v>57</v>
      </c>
    </row>
    <row r="135" spans="1:15" ht="21.75" customHeight="1">
      <c r="A135" s="93"/>
      <c r="B135" s="115"/>
      <c r="C135" s="91"/>
      <c r="D135" s="99"/>
      <c r="E135" s="91"/>
      <c r="F135" s="12" t="s">
        <v>116</v>
      </c>
      <c r="G135" s="22">
        <f t="shared" ref="G135:G137" si="65">H135+I135+J135+K135+L135</f>
        <v>4468940</v>
      </c>
      <c r="H135" s="22">
        <f>'[1]Иные цели 2024'!$AB$17</f>
        <v>893788</v>
      </c>
      <c r="I135" s="22">
        <f>'[1]Иные цели 2025'!$AB$17</f>
        <v>893788</v>
      </c>
      <c r="J135" s="22">
        <f>'[1]Иные цели 2026'!$AB$17</f>
        <v>893788</v>
      </c>
      <c r="K135" s="22">
        <f>J135</f>
        <v>893788</v>
      </c>
      <c r="L135" s="22">
        <f>K135</f>
        <v>893788</v>
      </c>
      <c r="M135" s="22"/>
      <c r="N135" s="147"/>
      <c r="O135" s="11"/>
    </row>
    <row r="136" spans="1:15" ht="21.75" customHeight="1">
      <c r="A136" s="93"/>
      <c r="B136" s="115"/>
      <c r="C136" s="91"/>
      <c r="D136" s="99"/>
      <c r="E136" s="91"/>
      <c r="F136" s="12" t="s">
        <v>16</v>
      </c>
      <c r="G136" s="22">
        <f t="shared" si="65"/>
        <v>0</v>
      </c>
      <c r="H136" s="22"/>
      <c r="I136" s="22"/>
      <c r="J136" s="22"/>
      <c r="K136" s="22"/>
      <c r="L136" s="22"/>
      <c r="M136" s="22"/>
      <c r="N136" s="147"/>
    </row>
    <row r="137" spans="1:15" ht="21.75" customHeight="1">
      <c r="A137" s="94"/>
      <c r="B137" s="116"/>
      <c r="C137" s="91"/>
      <c r="D137" s="100"/>
      <c r="E137" s="101"/>
      <c r="F137" s="12" t="s">
        <v>17</v>
      </c>
      <c r="G137" s="22">
        <f t="shared" si="65"/>
        <v>0</v>
      </c>
      <c r="H137" s="22"/>
      <c r="I137" s="22"/>
      <c r="J137" s="22"/>
      <c r="K137" s="22"/>
      <c r="L137" s="22"/>
      <c r="M137" s="22"/>
      <c r="N137" s="148"/>
    </row>
    <row r="138" spans="1:15" ht="21.75" customHeight="1">
      <c r="A138" s="92" t="s">
        <v>69</v>
      </c>
      <c r="B138" s="114" t="s">
        <v>58</v>
      </c>
      <c r="C138" s="90" t="s">
        <v>11</v>
      </c>
      <c r="D138" s="98" t="s">
        <v>125</v>
      </c>
      <c r="E138" s="90" t="s">
        <v>127</v>
      </c>
      <c r="F138" s="12" t="s">
        <v>14</v>
      </c>
      <c r="G138" s="22">
        <f t="shared" ref="G138:M138" si="66">G139+G140+G141</f>
        <v>0</v>
      </c>
      <c r="H138" s="22">
        <f t="shared" si="66"/>
        <v>0</v>
      </c>
      <c r="I138" s="22">
        <f t="shared" si="66"/>
        <v>0</v>
      </c>
      <c r="J138" s="22">
        <f t="shared" si="66"/>
        <v>0</v>
      </c>
      <c r="K138" s="22">
        <f t="shared" si="66"/>
        <v>0</v>
      </c>
      <c r="L138" s="22">
        <f>L139+L140+L141</f>
        <v>0</v>
      </c>
      <c r="M138" s="22">
        <f t="shared" si="66"/>
        <v>0</v>
      </c>
      <c r="N138" s="146" t="s">
        <v>182</v>
      </c>
    </row>
    <row r="139" spans="1:15" ht="21.75" customHeight="1">
      <c r="A139" s="93"/>
      <c r="B139" s="115"/>
      <c r="C139" s="91"/>
      <c r="D139" s="99"/>
      <c r="E139" s="91"/>
      <c r="F139" s="12" t="s">
        <v>116</v>
      </c>
      <c r="G139" s="22">
        <f t="shared" ref="G139:G141" si="67">H139+I139+J139+K139+L139</f>
        <v>0</v>
      </c>
      <c r="H139" s="22"/>
      <c r="I139" s="22"/>
      <c r="J139" s="22"/>
      <c r="K139" s="22"/>
      <c r="L139" s="22"/>
      <c r="M139" s="22"/>
      <c r="N139" s="147"/>
      <c r="O139" s="11"/>
    </row>
    <row r="140" spans="1:15" ht="21.75" customHeight="1">
      <c r="A140" s="93"/>
      <c r="B140" s="115"/>
      <c r="C140" s="91"/>
      <c r="D140" s="99"/>
      <c r="E140" s="91"/>
      <c r="F140" s="12" t="s">
        <v>16</v>
      </c>
      <c r="G140" s="22">
        <f t="shared" si="67"/>
        <v>0</v>
      </c>
      <c r="H140" s="22"/>
      <c r="I140" s="22"/>
      <c r="J140" s="22"/>
      <c r="K140" s="22"/>
      <c r="L140" s="22"/>
      <c r="M140" s="22"/>
      <c r="N140" s="147"/>
    </row>
    <row r="141" spans="1:15" ht="21.75" customHeight="1">
      <c r="A141" s="94"/>
      <c r="B141" s="116"/>
      <c r="C141" s="91"/>
      <c r="D141" s="100"/>
      <c r="E141" s="101"/>
      <c r="F141" s="12" t="s">
        <v>17</v>
      </c>
      <c r="G141" s="22">
        <f t="shared" si="67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>
      <c r="A142" s="92" t="s">
        <v>104</v>
      </c>
      <c r="B142" s="114" t="s">
        <v>60</v>
      </c>
      <c r="C142" s="90" t="s">
        <v>11</v>
      </c>
      <c r="D142" s="98" t="s">
        <v>39</v>
      </c>
      <c r="E142" s="90" t="s">
        <v>127</v>
      </c>
      <c r="F142" s="12" t="s">
        <v>14</v>
      </c>
      <c r="G142" s="22">
        <f t="shared" ref="G142:M142" si="68">G143+G144+G145</f>
        <v>56556403.385496229</v>
      </c>
      <c r="H142" s="22">
        <f t="shared" si="68"/>
        <v>18858064.578955725</v>
      </c>
      <c r="I142" s="22">
        <f t="shared" si="68"/>
        <v>18932694.078472562</v>
      </c>
      <c r="J142" s="22">
        <f t="shared" si="68"/>
        <v>18728188.342689313</v>
      </c>
      <c r="K142" s="22">
        <f t="shared" si="68"/>
        <v>18728.192689313884</v>
      </c>
      <c r="L142" s="22">
        <f>L143+L144+L145</f>
        <v>18728.192689313884</v>
      </c>
      <c r="M142" s="22">
        <f t="shared" si="68"/>
        <v>0</v>
      </c>
      <c r="N142" s="146" t="s">
        <v>61</v>
      </c>
    </row>
    <row r="143" spans="1:15" ht="21.75" customHeight="1">
      <c r="A143" s="93"/>
      <c r="B143" s="115"/>
      <c r="C143" s="91"/>
      <c r="D143" s="99"/>
      <c r="E143" s="91"/>
      <c r="F143" s="12" t="s">
        <v>116</v>
      </c>
      <c r="G143" s="22">
        <f t="shared" ref="G143:G145" si="69">H143+I143+J143+K143+L143</f>
        <v>93975.345496225797</v>
      </c>
      <c r="H143" s="22">
        <f>'[4]2024'!$V$24</f>
        <v>18858.068955723273</v>
      </c>
      <c r="I143" s="22">
        <f>'[4]2025'!$V$24</f>
        <v>18932.69847256086</v>
      </c>
      <c r="J143" s="47">
        <f>'[4]2026'!$V$24</f>
        <v>18728.192689313884</v>
      </c>
      <c r="K143" s="47">
        <f t="shared" ref="K143:L143" si="70">J143</f>
        <v>18728.192689313884</v>
      </c>
      <c r="L143" s="47">
        <f t="shared" si="70"/>
        <v>18728.192689313884</v>
      </c>
      <c r="M143" s="47"/>
      <c r="N143" s="147"/>
    </row>
    <row r="144" spans="1:15" ht="21.75" customHeight="1">
      <c r="A144" s="93"/>
      <c r="B144" s="115"/>
      <c r="C144" s="91"/>
      <c r="D144" s="99"/>
      <c r="E144" s="91"/>
      <c r="F144" s="12" t="s">
        <v>16</v>
      </c>
      <c r="G144" s="22">
        <f t="shared" si="69"/>
        <v>5716428.0399999991</v>
      </c>
      <c r="H144" s="22">
        <f>'[4]2024'!$L$24</f>
        <v>1688306.51</v>
      </c>
      <c r="I144" s="22">
        <f>'[4]2025'!$L$24</f>
        <v>1800061.38</v>
      </c>
      <c r="J144" s="47">
        <f>'[4]2026'!$L$24</f>
        <v>2228060.15</v>
      </c>
      <c r="K144" s="47"/>
      <c r="L144" s="47"/>
      <c r="M144" s="47"/>
      <c r="N144" s="147"/>
    </row>
    <row r="145" spans="1:14" ht="21.75" customHeight="1">
      <c r="A145" s="94"/>
      <c r="B145" s="116"/>
      <c r="C145" s="91"/>
      <c r="D145" s="100"/>
      <c r="E145" s="101"/>
      <c r="F145" s="12" t="s">
        <v>17</v>
      </c>
      <c r="G145" s="22">
        <f t="shared" si="69"/>
        <v>50746000</v>
      </c>
      <c r="H145" s="22">
        <f>'[4]2024'!$K$24</f>
        <v>17150900</v>
      </c>
      <c r="I145" s="22">
        <f>'[4]2025'!$K$24</f>
        <v>17113700</v>
      </c>
      <c r="J145" s="47">
        <f>'[4]2026'!$K$24</f>
        <v>16481400</v>
      </c>
      <c r="K145" s="47"/>
      <c r="L145" s="47"/>
      <c r="M145" s="47"/>
      <c r="N145" s="148"/>
    </row>
    <row r="146" spans="1:14" ht="21.75" customHeight="1">
      <c r="A146" s="92" t="s">
        <v>72</v>
      </c>
      <c r="B146" s="114" t="s">
        <v>62</v>
      </c>
      <c r="C146" s="90" t="s">
        <v>11</v>
      </c>
      <c r="D146" s="98" t="s">
        <v>39</v>
      </c>
      <c r="E146" s="90" t="s">
        <v>127</v>
      </c>
      <c r="F146" s="12" t="s">
        <v>14</v>
      </c>
      <c r="G146" s="22">
        <f t="shared" ref="G146:M146" si="71">G147+G148+G149</f>
        <v>20266365.290045444</v>
      </c>
      <c r="H146" s="22">
        <f t="shared" si="71"/>
        <v>3687274</v>
      </c>
      <c r="I146" s="22">
        <f t="shared" si="71"/>
        <v>3904210.9600000004</v>
      </c>
      <c r="J146" s="22">
        <f t="shared" si="71"/>
        <v>4060379.3984000003</v>
      </c>
      <c r="K146" s="22">
        <f t="shared" si="71"/>
        <v>4222794.5743360007</v>
      </c>
      <c r="L146" s="22">
        <f>L147+L148+L149</f>
        <v>4391706.3573094411</v>
      </c>
      <c r="M146" s="22">
        <f t="shared" si="71"/>
        <v>0</v>
      </c>
      <c r="N146" s="146" t="s">
        <v>63</v>
      </c>
    </row>
    <row r="147" spans="1:14" ht="21.75" customHeight="1">
      <c r="A147" s="93"/>
      <c r="B147" s="115"/>
      <c r="C147" s="91"/>
      <c r="D147" s="99"/>
      <c r="E147" s="91"/>
      <c r="F147" s="12" t="s">
        <v>116</v>
      </c>
      <c r="G147" s="22">
        <f t="shared" ref="G147:G149" si="72">H147+I147+J147+K147+L147</f>
        <v>20266365.290045444</v>
      </c>
      <c r="H147" s="22">
        <v>3687274</v>
      </c>
      <c r="I147" s="22">
        <f>'[1]Иные цели 2025'!$AF$17</f>
        <v>3904210.9600000004</v>
      </c>
      <c r="J147" s="22">
        <f>'[1]Иные цели 2026'!$AF$17</f>
        <v>4060379.3984000003</v>
      </c>
      <c r="K147" s="22">
        <f>J147*1.04</f>
        <v>4222794.5743360007</v>
      </c>
      <c r="L147" s="22">
        <f>K147*1.04</f>
        <v>4391706.3573094411</v>
      </c>
      <c r="M147" s="22"/>
      <c r="N147" s="147"/>
    </row>
    <row r="148" spans="1:14" ht="21.75" customHeight="1">
      <c r="A148" s="93"/>
      <c r="B148" s="115"/>
      <c r="C148" s="91"/>
      <c r="D148" s="99"/>
      <c r="E148" s="91"/>
      <c r="F148" s="12" t="s">
        <v>16</v>
      </c>
      <c r="G148" s="22">
        <f t="shared" si="72"/>
        <v>0</v>
      </c>
      <c r="H148" s="22"/>
      <c r="I148" s="22"/>
      <c r="J148" s="22"/>
      <c r="K148" s="22"/>
      <c r="L148" s="22"/>
      <c r="M148" s="22"/>
      <c r="N148" s="147"/>
    </row>
    <row r="149" spans="1:14" ht="21.75" customHeight="1">
      <c r="A149" s="94"/>
      <c r="B149" s="116"/>
      <c r="C149" s="91"/>
      <c r="D149" s="100"/>
      <c r="E149" s="101"/>
      <c r="F149" s="12" t="s">
        <v>17</v>
      </c>
      <c r="G149" s="22">
        <f t="shared" si="72"/>
        <v>0</v>
      </c>
      <c r="H149" s="22"/>
      <c r="I149" s="22"/>
      <c r="J149" s="22"/>
      <c r="K149" s="22"/>
      <c r="L149" s="22"/>
      <c r="M149" s="22"/>
      <c r="N149" s="148"/>
    </row>
    <row r="150" spans="1:14" ht="21.75" customHeight="1">
      <c r="A150" s="92" t="s">
        <v>105</v>
      </c>
      <c r="B150" s="114" t="s">
        <v>64</v>
      </c>
      <c r="C150" s="90" t="s">
        <v>11</v>
      </c>
      <c r="D150" s="98" t="s">
        <v>39</v>
      </c>
      <c r="E150" s="90" t="s">
        <v>127</v>
      </c>
      <c r="F150" s="12" t="s">
        <v>14</v>
      </c>
      <c r="G150" s="22">
        <f t="shared" ref="G150:M150" si="73">G151+G152+G153</f>
        <v>15281205.399915785</v>
      </c>
      <c r="H150" s="22">
        <f t="shared" si="73"/>
        <v>2605082</v>
      </c>
      <c r="I150" s="22">
        <f t="shared" si="73"/>
        <v>2985100.8744959994</v>
      </c>
      <c r="J150" s="22">
        <f t="shared" si="73"/>
        <v>3104504.9094758406</v>
      </c>
      <c r="K150" s="22">
        <f t="shared" si="73"/>
        <v>3228685.1058548745</v>
      </c>
      <c r="L150" s="22">
        <f>L151+L152+L153</f>
        <v>3357832.5100890696</v>
      </c>
      <c r="M150" s="22">
        <f t="shared" si="73"/>
        <v>0</v>
      </c>
      <c r="N150" s="146" t="s">
        <v>65</v>
      </c>
    </row>
    <row r="151" spans="1:14" ht="21.75" customHeight="1">
      <c r="A151" s="93"/>
      <c r="B151" s="115"/>
      <c r="C151" s="91"/>
      <c r="D151" s="99"/>
      <c r="E151" s="91"/>
      <c r="F151" s="12" t="s">
        <v>116</v>
      </c>
      <c r="G151" s="22">
        <f t="shared" ref="G151:G153" si="74">H151+I151+J151+K151+L151</f>
        <v>15281205.399915785</v>
      </c>
      <c r="H151" s="22">
        <v>2605082</v>
      </c>
      <c r="I151" s="22">
        <f>'[1]Иные цели 2025'!$AG$17</f>
        <v>2985100.8744959994</v>
      </c>
      <c r="J151" s="22">
        <f>'[1]Иные цели 2026'!$AG$17</f>
        <v>3104504.9094758406</v>
      </c>
      <c r="K151" s="22">
        <f>J151*1.04</f>
        <v>3228685.1058548745</v>
      </c>
      <c r="L151" s="22">
        <f>K151*1.04</f>
        <v>3357832.5100890696</v>
      </c>
      <c r="M151" s="22"/>
      <c r="N151" s="147"/>
    </row>
    <row r="152" spans="1:14" ht="21.75" customHeight="1">
      <c r="A152" s="93"/>
      <c r="B152" s="115"/>
      <c r="C152" s="91"/>
      <c r="D152" s="99"/>
      <c r="E152" s="91"/>
      <c r="F152" s="12" t="s">
        <v>16</v>
      </c>
      <c r="G152" s="22">
        <f t="shared" si="74"/>
        <v>0</v>
      </c>
      <c r="H152" s="22"/>
      <c r="I152" s="22"/>
      <c r="J152" s="22"/>
      <c r="K152" s="22"/>
      <c r="L152" s="22"/>
      <c r="M152" s="22"/>
      <c r="N152" s="147"/>
    </row>
    <row r="153" spans="1:14" ht="21.75" customHeight="1">
      <c r="A153" s="94"/>
      <c r="B153" s="116"/>
      <c r="C153" s="91"/>
      <c r="D153" s="100"/>
      <c r="E153" s="101"/>
      <c r="F153" s="12" t="s">
        <v>17</v>
      </c>
      <c r="G153" s="22">
        <f t="shared" si="74"/>
        <v>0</v>
      </c>
      <c r="H153" s="22"/>
      <c r="I153" s="22"/>
      <c r="J153" s="22"/>
      <c r="K153" s="22"/>
      <c r="L153" s="22"/>
      <c r="M153" s="22"/>
      <c r="N153" s="148"/>
    </row>
    <row r="154" spans="1:14" ht="21.75" customHeight="1">
      <c r="A154" s="92" t="s">
        <v>75</v>
      </c>
      <c r="B154" s="133" t="s">
        <v>119</v>
      </c>
      <c r="C154" s="136" t="s">
        <v>11</v>
      </c>
      <c r="D154" s="138" t="s">
        <v>39</v>
      </c>
      <c r="E154" s="136" t="s">
        <v>127</v>
      </c>
      <c r="F154" s="48" t="s">
        <v>14</v>
      </c>
      <c r="G154" s="47">
        <f t="shared" ref="G154:M154" si="75">G155+G156+G157</f>
        <v>0</v>
      </c>
      <c r="H154" s="47">
        <f t="shared" si="75"/>
        <v>0</v>
      </c>
      <c r="I154" s="47">
        <f t="shared" si="75"/>
        <v>0</v>
      </c>
      <c r="J154" s="47">
        <f t="shared" si="75"/>
        <v>0</v>
      </c>
      <c r="K154" s="47">
        <f t="shared" si="75"/>
        <v>0</v>
      </c>
      <c r="L154" s="47">
        <f t="shared" si="75"/>
        <v>0</v>
      </c>
      <c r="M154" s="47">
        <f t="shared" si="75"/>
        <v>0</v>
      </c>
      <c r="N154" s="155" t="s">
        <v>120</v>
      </c>
    </row>
    <row r="155" spans="1:14" ht="21.75" customHeight="1">
      <c r="A155" s="93"/>
      <c r="B155" s="134"/>
      <c r="C155" s="137"/>
      <c r="D155" s="139"/>
      <c r="E155" s="137"/>
      <c r="F155" s="12" t="s">
        <v>116</v>
      </c>
      <c r="G155" s="47">
        <f>H155+I155+J155+K155+L155</f>
        <v>0</v>
      </c>
      <c r="H155" s="47"/>
      <c r="I155" s="47"/>
      <c r="J155" s="47"/>
      <c r="K155" s="47"/>
      <c r="L155" s="47"/>
      <c r="M155" s="47"/>
      <c r="N155" s="156"/>
    </row>
    <row r="156" spans="1:14" ht="21.75" customHeight="1">
      <c r="A156" s="93"/>
      <c r="B156" s="134"/>
      <c r="C156" s="137"/>
      <c r="D156" s="139"/>
      <c r="E156" s="137"/>
      <c r="F156" s="48" t="s">
        <v>16</v>
      </c>
      <c r="G156" s="47">
        <f>H156+I156+J156+K156+L156</f>
        <v>0</v>
      </c>
      <c r="H156" s="47"/>
      <c r="I156" s="47"/>
      <c r="J156" s="47"/>
      <c r="K156" s="47"/>
      <c r="L156" s="47"/>
      <c r="M156" s="47"/>
      <c r="N156" s="156"/>
    </row>
    <row r="157" spans="1:14" ht="21.75" customHeight="1">
      <c r="A157" s="94"/>
      <c r="B157" s="135"/>
      <c r="C157" s="137"/>
      <c r="D157" s="140"/>
      <c r="E157" s="141"/>
      <c r="F157" s="48" t="s">
        <v>17</v>
      </c>
      <c r="G157" s="47">
        <f>H157+I157+J157+K157+L157</f>
        <v>0</v>
      </c>
      <c r="H157" s="47"/>
      <c r="I157" s="47"/>
      <c r="J157" s="47"/>
      <c r="K157" s="47"/>
      <c r="L157" s="47"/>
      <c r="M157" s="47"/>
      <c r="N157" s="157"/>
    </row>
    <row r="158" spans="1:14" ht="22.5" customHeight="1">
      <c r="A158" s="75"/>
      <c r="B158" s="149" t="s">
        <v>159</v>
      </c>
      <c r="C158" s="81" t="s">
        <v>11</v>
      </c>
      <c r="D158" s="84" t="s">
        <v>12</v>
      </c>
      <c r="E158" s="81" t="s">
        <v>127</v>
      </c>
      <c r="F158" s="34" t="s">
        <v>14</v>
      </c>
      <c r="G158" s="35">
        <f t="shared" ref="G158:M158" si="76">G159+G160+G161</f>
        <v>47554773</v>
      </c>
      <c r="H158" s="35">
        <f>H159+H160+H161</f>
        <v>15386773</v>
      </c>
      <c r="I158" s="35">
        <f>I159+I160+I161</f>
        <v>20042000</v>
      </c>
      <c r="J158" s="35">
        <f>J159+J160+J161</f>
        <v>4042000</v>
      </c>
      <c r="K158" s="35">
        <f t="shared" si="76"/>
        <v>4042000</v>
      </c>
      <c r="L158" s="35">
        <f>L159+L160+L161</f>
        <v>4042000</v>
      </c>
      <c r="M158" s="35">
        <f t="shared" si="76"/>
        <v>0</v>
      </c>
      <c r="N158" s="152"/>
    </row>
    <row r="159" spans="1:14" ht="22.5" customHeight="1">
      <c r="A159" s="76"/>
      <c r="B159" s="150"/>
      <c r="C159" s="82"/>
      <c r="D159" s="85"/>
      <c r="E159" s="82"/>
      <c r="F159" s="34" t="s">
        <v>116</v>
      </c>
      <c r="G159" s="35">
        <f t="shared" ref="G159:G161" si="77">H159+I159+J159+K159+L159</f>
        <v>38089873</v>
      </c>
      <c r="H159" s="35">
        <f>H163+H191+H203+H207+H195+H199+H215+H219+H211+H171+H183+H175+H179+H187+H167</f>
        <v>5921873</v>
      </c>
      <c r="I159" s="35">
        <f t="shared" ref="I159:M161" si="78">I163+I191+I203+I207+I195+I199+I215+I219+I211+I171+I183+I175+I179+I187+I167</f>
        <v>20042000</v>
      </c>
      <c r="J159" s="35">
        <f t="shared" si="78"/>
        <v>4042000</v>
      </c>
      <c r="K159" s="35">
        <f t="shared" si="78"/>
        <v>4042000</v>
      </c>
      <c r="L159" s="35">
        <f t="shared" si="78"/>
        <v>4042000</v>
      </c>
      <c r="M159" s="35">
        <f t="shared" si="78"/>
        <v>0</v>
      </c>
      <c r="N159" s="153"/>
    </row>
    <row r="160" spans="1:14" ht="22.5" customHeight="1">
      <c r="A160" s="76"/>
      <c r="B160" s="150"/>
      <c r="C160" s="82"/>
      <c r="D160" s="85"/>
      <c r="E160" s="82"/>
      <c r="F160" s="34" t="s">
        <v>16</v>
      </c>
      <c r="G160" s="35">
        <f t="shared" si="77"/>
        <v>9464900</v>
      </c>
      <c r="H160" s="35">
        <f t="shared" ref="H160:L161" si="79">H164+H192+H204+H208+H196+H200+H216+H220+H212+H172+H184+H176+H180+H188+H168</f>
        <v>9464900</v>
      </c>
      <c r="I160" s="35">
        <f t="shared" si="79"/>
        <v>0</v>
      </c>
      <c r="J160" s="35">
        <f t="shared" si="79"/>
        <v>0</v>
      </c>
      <c r="K160" s="35">
        <f t="shared" si="79"/>
        <v>0</v>
      </c>
      <c r="L160" s="35">
        <f t="shared" si="79"/>
        <v>0</v>
      </c>
      <c r="M160" s="35">
        <f t="shared" si="78"/>
        <v>0</v>
      </c>
      <c r="N160" s="153"/>
    </row>
    <row r="161" spans="1:26" ht="22.5" customHeight="1">
      <c r="A161" s="77"/>
      <c r="B161" s="151"/>
      <c r="C161" s="83"/>
      <c r="D161" s="86"/>
      <c r="E161" s="83"/>
      <c r="F161" s="34" t="s">
        <v>17</v>
      </c>
      <c r="G161" s="35">
        <f t="shared" si="77"/>
        <v>0</v>
      </c>
      <c r="H161" s="35">
        <f t="shared" si="79"/>
        <v>0</v>
      </c>
      <c r="I161" s="35">
        <f t="shared" si="79"/>
        <v>0</v>
      </c>
      <c r="J161" s="35">
        <f t="shared" si="79"/>
        <v>0</v>
      </c>
      <c r="K161" s="35">
        <f t="shared" si="79"/>
        <v>0</v>
      </c>
      <c r="L161" s="35">
        <f t="shared" si="79"/>
        <v>0</v>
      </c>
      <c r="M161" s="35">
        <f t="shared" si="78"/>
        <v>0</v>
      </c>
      <c r="N161" s="154"/>
      <c r="Z161" s="3"/>
    </row>
    <row r="162" spans="1:26" ht="21.75" customHeight="1">
      <c r="A162" s="92" t="s">
        <v>18</v>
      </c>
      <c r="B162" s="114" t="s">
        <v>67</v>
      </c>
      <c r="C162" s="90" t="s">
        <v>11</v>
      </c>
      <c r="D162" s="98" t="s">
        <v>39</v>
      </c>
      <c r="E162" s="90" t="s">
        <v>127</v>
      </c>
      <c r="F162" s="12" t="s">
        <v>14</v>
      </c>
      <c r="G162" s="22">
        <f t="shared" ref="G162:M162" si="80">G163+G164+G165</f>
        <v>31594900</v>
      </c>
      <c r="H162" s="22">
        <f t="shared" si="80"/>
        <v>11914900</v>
      </c>
      <c r="I162" s="22">
        <f t="shared" si="80"/>
        <v>16920000</v>
      </c>
      <c r="J162" s="47">
        <f t="shared" si="80"/>
        <v>920000</v>
      </c>
      <c r="K162" s="22">
        <f t="shared" si="80"/>
        <v>920000</v>
      </c>
      <c r="L162" s="22">
        <f>L163+L164+L165</f>
        <v>920000</v>
      </c>
      <c r="M162" s="22">
        <f t="shared" si="80"/>
        <v>0</v>
      </c>
      <c r="N162" s="178" t="s">
        <v>148</v>
      </c>
    </row>
    <row r="163" spans="1:26" ht="21.75" customHeight="1">
      <c r="A163" s="93"/>
      <c r="B163" s="115"/>
      <c r="C163" s="91"/>
      <c r="D163" s="99"/>
      <c r="E163" s="91"/>
      <c r="F163" s="12" t="s">
        <v>116</v>
      </c>
      <c r="G163" s="22">
        <f t="shared" ref="G163:G165" si="81">H163+I163+J163+K163+L163</f>
        <v>22130000</v>
      </c>
      <c r="H163" s="22">
        <f>60000+2000000+390000</f>
        <v>2450000</v>
      </c>
      <c r="I163" s="22">
        <f>560000+2000000+360000+14000000</f>
        <v>16920000</v>
      </c>
      <c r="J163" s="22">
        <f>560000+360000</f>
        <v>920000</v>
      </c>
      <c r="K163" s="22">
        <f>J163</f>
        <v>920000</v>
      </c>
      <c r="L163" s="22">
        <f>K163</f>
        <v>920000</v>
      </c>
      <c r="M163" s="22"/>
      <c r="N163" s="178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93"/>
      <c r="B164" s="115"/>
      <c r="C164" s="91"/>
      <c r="D164" s="99"/>
      <c r="E164" s="91"/>
      <c r="F164" s="12" t="s">
        <v>16</v>
      </c>
      <c r="G164" s="22">
        <f t="shared" si="81"/>
        <v>9464900</v>
      </c>
      <c r="H164" s="22">
        <f>605000*2+100000+7754900+300000+100000</f>
        <v>9464900</v>
      </c>
      <c r="I164" s="22">
        <v>0</v>
      </c>
      <c r="J164" s="47">
        <v>0</v>
      </c>
      <c r="K164" s="22">
        <v>0</v>
      </c>
      <c r="L164" s="22">
        <v>0</v>
      </c>
      <c r="M164" s="22"/>
      <c r="N164" s="178"/>
      <c r="Q164" s="3"/>
    </row>
    <row r="165" spans="1:26" ht="21.75" customHeight="1">
      <c r="A165" s="94"/>
      <c r="B165" s="116"/>
      <c r="C165" s="101"/>
      <c r="D165" s="100"/>
      <c r="E165" s="101"/>
      <c r="F165" s="12" t="s">
        <v>17</v>
      </c>
      <c r="G165" s="22">
        <f t="shared" si="81"/>
        <v>0</v>
      </c>
      <c r="H165" s="22"/>
      <c r="I165" s="22"/>
      <c r="J165" s="47"/>
      <c r="K165" s="22"/>
      <c r="L165" s="22"/>
      <c r="M165" s="22"/>
      <c r="N165" s="178"/>
      <c r="O165" s="3"/>
    </row>
    <row r="166" spans="1:26" ht="21.75" customHeight="1">
      <c r="A166" s="92" t="s">
        <v>24</v>
      </c>
      <c r="B166" s="114" t="s">
        <v>103</v>
      </c>
      <c r="C166" s="90" t="s">
        <v>11</v>
      </c>
      <c r="D166" s="98" t="s">
        <v>171</v>
      </c>
      <c r="E166" s="90" t="s">
        <v>127</v>
      </c>
      <c r="F166" s="12" t="s">
        <v>14</v>
      </c>
      <c r="G166" s="22">
        <f t="shared" ref="G166:K166" si="82">G167+G168+G169</f>
        <v>0</v>
      </c>
      <c r="H166" s="22">
        <f t="shared" si="82"/>
        <v>0</v>
      </c>
      <c r="I166" s="22">
        <f t="shared" si="82"/>
        <v>0</v>
      </c>
      <c r="J166" s="47">
        <f t="shared" si="82"/>
        <v>0</v>
      </c>
      <c r="K166" s="22">
        <f t="shared" si="82"/>
        <v>0</v>
      </c>
      <c r="L166" s="22">
        <f>L167+L168+L169</f>
        <v>0</v>
      </c>
      <c r="M166" s="22">
        <f t="shared" ref="M166" si="83">M167+M168+M169</f>
        <v>0</v>
      </c>
      <c r="N166" s="178"/>
    </row>
    <row r="167" spans="1:26" ht="21.75" customHeight="1">
      <c r="A167" s="93"/>
      <c r="B167" s="115"/>
      <c r="C167" s="91"/>
      <c r="D167" s="99"/>
      <c r="E167" s="91"/>
      <c r="F167" s="12" t="s">
        <v>116</v>
      </c>
      <c r="G167" s="22">
        <f t="shared" ref="G167:G169" si="84">H167+I167+J167+K167+L167</f>
        <v>0</v>
      </c>
      <c r="H167" s="22"/>
      <c r="I167" s="22"/>
      <c r="J167" s="47"/>
      <c r="K167" s="22"/>
      <c r="L167" s="22"/>
      <c r="M167" s="22"/>
      <c r="N167" s="178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93"/>
      <c r="B168" s="115"/>
      <c r="C168" s="91"/>
      <c r="D168" s="99"/>
      <c r="E168" s="91"/>
      <c r="F168" s="12" t="s">
        <v>16</v>
      </c>
      <c r="G168" s="22">
        <f t="shared" si="84"/>
        <v>0</v>
      </c>
      <c r="H168" s="22"/>
      <c r="I168" s="22"/>
      <c r="J168" s="47"/>
      <c r="K168" s="22"/>
      <c r="L168" s="22"/>
      <c r="M168" s="22"/>
      <c r="N168" s="178"/>
      <c r="Q168" s="3"/>
    </row>
    <row r="169" spans="1:26" ht="21.75" customHeight="1">
      <c r="A169" s="94"/>
      <c r="B169" s="116"/>
      <c r="C169" s="91"/>
      <c r="D169" s="100"/>
      <c r="E169" s="101"/>
      <c r="F169" s="12" t="s">
        <v>17</v>
      </c>
      <c r="G169" s="22">
        <f t="shared" si="84"/>
        <v>0</v>
      </c>
      <c r="H169" s="22"/>
      <c r="I169" s="22"/>
      <c r="J169" s="47"/>
      <c r="K169" s="22"/>
      <c r="L169" s="22"/>
      <c r="M169" s="22"/>
      <c r="N169" s="178"/>
      <c r="O169" s="3"/>
    </row>
    <row r="170" spans="1:26" ht="21.75" customHeight="1">
      <c r="A170" s="136" t="s">
        <v>40</v>
      </c>
      <c r="B170" s="114" t="s">
        <v>133</v>
      </c>
      <c r="C170" s="90" t="s">
        <v>11</v>
      </c>
      <c r="D170" s="98" t="s">
        <v>39</v>
      </c>
      <c r="E170" s="90" t="s">
        <v>127</v>
      </c>
      <c r="F170" s="12" t="s">
        <v>14</v>
      </c>
      <c r="G170" s="22">
        <f t="shared" ref="G170:M170" si="85">G171+G172+G173</f>
        <v>0</v>
      </c>
      <c r="H170" s="22">
        <f t="shared" si="85"/>
        <v>0</v>
      </c>
      <c r="I170" s="22">
        <f t="shared" si="85"/>
        <v>0</v>
      </c>
      <c r="J170" s="47">
        <f t="shared" si="85"/>
        <v>0</v>
      </c>
      <c r="K170" s="22">
        <f t="shared" si="85"/>
        <v>0</v>
      </c>
      <c r="L170" s="22">
        <f>L171+L172+L173</f>
        <v>0</v>
      </c>
      <c r="M170" s="22">
        <f t="shared" si="85"/>
        <v>0</v>
      </c>
      <c r="N170" s="178"/>
    </row>
    <row r="171" spans="1:26" ht="21.75" customHeight="1">
      <c r="A171" s="137"/>
      <c r="B171" s="115"/>
      <c r="C171" s="91"/>
      <c r="D171" s="99"/>
      <c r="E171" s="91"/>
      <c r="F171" s="12" t="s">
        <v>116</v>
      </c>
      <c r="G171" s="22">
        <f t="shared" ref="G171:G173" si="86">H171+I171+J171+K171+L171</f>
        <v>0</v>
      </c>
      <c r="H171" s="22"/>
      <c r="I171" s="22"/>
      <c r="J171" s="47"/>
      <c r="K171" s="22"/>
      <c r="L171" s="22"/>
      <c r="M171" s="22"/>
      <c r="N171" s="178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37"/>
      <c r="B172" s="115"/>
      <c r="C172" s="91"/>
      <c r="D172" s="99"/>
      <c r="E172" s="91"/>
      <c r="F172" s="12" t="s">
        <v>16</v>
      </c>
      <c r="G172" s="22">
        <f t="shared" si="86"/>
        <v>0</v>
      </c>
      <c r="H172" s="22"/>
      <c r="I172" s="22"/>
      <c r="J172" s="47"/>
      <c r="K172" s="22"/>
      <c r="L172" s="22"/>
      <c r="M172" s="22"/>
      <c r="N172" s="178"/>
      <c r="Q172" s="3"/>
    </row>
    <row r="173" spans="1:26" ht="21.75" customHeight="1">
      <c r="A173" s="141"/>
      <c r="B173" s="116"/>
      <c r="C173" s="91"/>
      <c r="D173" s="100"/>
      <c r="E173" s="101"/>
      <c r="F173" s="12" t="s">
        <v>17</v>
      </c>
      <c r="G173" s="22">
        <f t="shared" si="86"/>
        <v>0</v>
      </c>
      <c r="H173" s="22"/>
      <c r="I173" s="22"/>
      <c r="J173" s="47"/>
      <c r="K173" s="22"/>
      <c r="L173" s="22"/>
      <c r="M173" s="22"/>
      <c r="N173" s="178"/>
      <c r="O173" s="3"/>
    </row>
    <row r="174" spans="1:26" ht="21.75" customHeight="1">
      <c r="A174" s="92" t="s">
        <v>44</v>
      </c>
      <c r="B174" s="114" t="s">
        <v>51</v>
      </c>
      <c r="C174" s="90" t="s">
        <v>11</v>
      </c>
      <c r="D174" s="98" t="s">
        <v>39</v>
      </c>
      <c r="E174" s="90" t="s">
        <v>127</v>
      </c>
      <c r="F174" s="12" t="s">
        <v>14</v>
      </c>
      <c r="G174" s="22">
        <f t="shared" ref="G174:M174" si="87">G175+G176+G177</f>
        <v>350000</v>
      </c>
      <c r="H174" s="22">
        <f t="shared" si="87"/>
        <v>350000</v>
      </c>
      <c r="I174" s="22">
        <f t="shared" si="87"/>
        <v>0</v>
      </c>
      <c r="J174" s="22">
        <f t="shared" si="87"/>
        <v>0</v>
      </c>
      <c r="K174" s="22">
        <f t="shared" si="87"/>
        <v>0</v>
      </c>
      <c r="L174" s="22">
        <f t="shared" si="87"/>
        <v>0</v>
      </c>
      <c r="M174" s="22">
        <f t="shared" si="87"/>
        <v>0</v>
      </c>
      <c r="N174" s="193" t="s">
        <v>149</v>
      </c>
    </row>
    <row r="175" spans="1:26" ht="21.75" customHeight="1">
      <c r="A175" s="93"/>
      <c r="B175" s="115"/>
      <c r="C175" s="91"/>
      <c r="D175" s="99"/>
      <c r="E175" s="91"/>
      <c r="F175" s="12" t="s">
        <v>116</v>
      </c>
      <c r="G175" s="22">
        <f t="shared" ref="G175:G177" si="88">H175+I175+J175+K175+L175</f>
        <v>350000</v>
      </c>
      <c r="H175" s="22">
        <f>'[1]Иные цели 2024'!$S$9</f>
        <v>350000</v>
      </c>
      <c r="I175" s="22">
        <v>0</v>
      </c>
      <c r="J175" s="22">
        <v>0</v>
      </c>
      <c r="K175" s="22">
        <v>0</v>
      </c>
      <c r="L175" s="22">
        <v>0</v>
      </c>
      <c r="M175" s="22"/>
      <c r="N175" s="193"/>
    </row>
    <row r="176" spans="1:26" ht="21.75" customHeight="1">
      <c r="A176" s="93"/>
      <c r="B176" s="115"/>
      <c r="C176" s="91"/>
      <c r="D176" s="99"/>
      <c r="E176" s="91"/>
      <c r="F176" s="12" t="s">
        <v>16</v>
      </c>
      <c r="G176" s="22">
        <f t="shared" si="88"/>
        <v>0</v>
      </c>
      <c r="H176" s="22"/>
      <c r="I176" s="22"/>
      <c r="J176" s="22"/>
      <c r="K176" s="22"/>
      <c r="L176" s="22"/>
      <c r="M176" s="22"/>
      <c r="N176" s="193"/>
    </row>
    <row r="177" spans="1:23" ht="21.75" customHeight="1">
      <c r="A177" s="94"/>
      <c r="B177" s="116"/>
      <c r="C177" s="91"/>
      <c r="D177" s="100"/>
      <c r="E177" s="101"/>
      <c r="F177" s="12" t="s">
        <v>17</v>
      </c>
      <c r="G177" s="22">
        <f t="shared" si="88"/>
        <v>0</v>
      </c>
      <c r="H177" s="22"/>
      <c r="I177" s="22"/>
      <c r="J177" s="22"/>
      <c r="K177" s="22"/>
      <c r="L177" s="22"/>
      <c r="M177" s="22"/>
      <c r="N177" s="193"/>
    </row>
    <row r="178" spans="1:23" s="31" customFormat="1" ht="21.75" customHeight="1">
      <c r="A178" s="92" t="s">
        <v>66</v>
      </c>
      <c r="B178" s="114" t="s">
        <v>52</v>
      </c>
      <c r="C178" s="90" t="s">
        <v>11</v>
      </c>
      <c r="D178" s="98" t="s">
        <v>39</v>
      </c>
      <c r="E178" s="90" t="s">
        <v>127</v>
      </c>
      <c r="F178" s="12" t="s">
        <v>14</v>
      </c>
      <c r="G178" s="22">
        <f t="shared" ref="G178:M178" si="89">G179+G180+G181</f>
        <v>0</v>
      </c>
      <c r="H178" s="22">
        <f t="shared" si="89"/>
        <v>0</v>
      </c>
      <c r="I178" s="22">
        <f t="shared" si="89"/>
        <v>0</v>
      </c>
      <c r="J178" s="22">
        <f t="shared" si="89"/>
        <v>0</v>
      </c>
      <c r="K178" s="22">
        <f t="shared" si="89"/>
        <v>0</v>
      </c>
      <c r="L178" s="22">
        <f t="shared" si="89"/>
        <v>0</v>
      </c>
      <c r="M178" s="22">
        <f t="shared" si="89"/>
        <v>0</v>
      </c>
      <c r="N178" s="193"/>
    </row>
    <row r="179" spans="1:23" s="31" customFormat="1" ht="21.75" customHeight="1">
      <c r="A179" s="93"/>
      <c r="B179" s="115"/>
      <c r="C179" s="91"/>
      <c r="D179" s="99"/>
      <c r="E179" s="91"/>
      <c r="F179" s="12" t="s">
        <v>116</v>
      </c>
      <c r="G179" s="22">
        <f t="shared" ref="G179:G181" si="90">H179+I179+J179+K179+L179</f>
        <v>0</v>
      </c>
      <c r="H179" s="22"/>
      <c r="I179" s="22"/>
      <c r="J179" s="22"/>
      <c r="K179" s="22"/>
      <c r="L179" s="22"/>
      <c r="M179" s="22"/>
      <c r="N179" s="193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>
      <c r="A180" s="93"/>
      <c r="B180" s="115"/>
      <c r="C180" s="91"/>
      <c r="D180" s="99"/>
      <c r="E180" s="91"/>
      <c r="F180" s="12" t="s">
        <v>16</v>
      </c>
      <c r="G180" s="22">
        <f t="shared" si="90"/>
        <v>0</v>
      </c>
      <c r="H180" s="22"/>
      <c r="I180" s="22"/>
      <c r="J180" s="22"/>
      <c r="K180" s="22"/>
      <c r="L180" s="22"/>
      <c r="M180" s="22"/>
      <c r="N180" s="193"/>
      <c r="Q180" s="32"/>
    </row>
    <row r="181" spans="1:23" s="31" customFormat="1" ht="21.75" customHeight="1">
      <c r="A181" s="94"/>
      <c r="B181" s="116"/>
      <c r="C181" s="101"/>
      <c r="D181" s="100"/>
      <c r="E181" s="101"/>
      <c r="F181" s="12" t="s">
        <v>17</v>
      </c>
      <c r="G181" s="22">
        <f t="shared" si="90"/>
        <v>0</v>
      </c>
      <c r="H181" s="22"/>
      <c r="I181" s="22"/>
      <c r="J181" s="22"/>
      <c r="K181" s="22"/>
      <c r="L181" s="22"/>
      <c r="M181" s="22"/>
      <c r="N181" s="193"/>
      <c r="O181" s="32"/>
    </row>
    <row r="182" spans="1:23" ht="21.75" customHeight="1">
      <c r="A182" s="92" t="s">
        <v>68</v>
      </c>
      <c r="B182" s="114" t="s">
        <v>50</v>
      </c>
      <c r="C182" s="90" t="s">
        <v>11</v>
      </c>
      <c r="D182" s="98" t="s">
        <v>39</v>
      </c>
      <c r="E182" s="90" t="s">
        <v>127</v>
      </c>
      <c r="F182" s="12" t="s">
        <v>14</v>
      </c>
      <c r="G182" s="22">
        <f t="shared" ref="G182:M182" si="91">G183+G184+G185</f>
        <v>0</v>
      </c>
      <c r="H182" s="22">
        <f t="shared" si="91"/>
        <v>0</v>
      </c>
      <c r="I182" s="22">
        <f t="shared" si="91"/>
        <v>0</v>
      </c>
      <c r="J182" s="22">
        <f t="shared" si="91"/>
        <v>0</v>
      </c>
      <c r="K182" s="22">
        <f t="shared" si="91"/>
        <v>0</v>
      </c>
      <c r="L182" s="22">
        <f t="shared" si="91"/>
        <v>0</v>
      </c>
      <c r="M182" s="22">
        <f t="shared" si="91"/>
        <v>0</v>
      </c>
      <c r="N182" s="193"/>
    </row>
    <row r="183" spans="1:23" ht="21.75" customHeight="1">
      <c r="A183" s="93"/>
      <c r="B183" s="115"/>
      <c r="C183" s="91"/>
      <c r="D183" s="99"/>
      <c r="E183" s="91"/>
      <c r="F183" s="12" t="s">
        <v>116</v>
      </c>
      <c r="G183" s="22">
        <f t="shared" ref="G183:G185" si="92">H183+I183+J183+K183+L183</f>
        <v>0</v>
      </c>
      <c r="H183" s="22"/>
      <c r="I183" s="22"/>
      <c r="J183" s="22"/>
      <c r="K183" s="22"/>
      <c r="L183" s="22"/>
      <c r="M183" s="22"/>
      <c r="N183" s="193"/>
    </row>
    <row r="184" spans="1:23" ht="21.75" customHeight="1">
      <c r="A184" s="93"/>
      <c r="B184" s="115"/>
      <c r="C184" s="91"/>
      <c r="D184" s="99"/>
      <c r="E184" s="91"/>
      <c r="F184" s="12" t="s">
        <v>16</v>
      </c>
      <c r="G184" s="22">
        <f t="shared" si="92"/>
        <v>0</v>
      </c>
      <c r="H184" s="22"/>
      <c r="I184" s="22"/>
      <c r="J184" s="22"/>
      <c r="K184" s="22"/>
      <c r="L184" s="22"/>
      <c r="M184" s="22"/>
      <c r="N184" s="193"/>
    </row>
    <row r="185" spans="1:23" ht="21.75" customHeight="1">
      <c r="A185" s="94"/>
      <c r="B185" s="116"/>
      <c r="C185" s="91"/>
      <c r="D185" s="100"/>
      <c r="E185" s="101"/>
      <c r="F185" s="12" t="s">
        <v>17</v>
      </c>
      <c r="G185" s="22">
        <f t="shared" si="92"/>
        <v>0</v>
      </c>
      <c r="H185" s="22"/>
      <c r="I185" s="22"/>
      <c r="J185" s="22"/>
      <c r="K185" s="22"/>
      <c r="L185" s="22"/>
      <c r="M185" s="22"/>
      <c r="N185" s="193"/>
    </row>
    <row r="186" spans="1:23" ht="21.75" customHeight="1">
      <c r="A186" s="136" t="s">
        <v>69</v>
      </c>
      <c r="B186" s="114" t="s">
        <v>59</v>
      </c>
      <c r="C186" s="90" t="s">
        <v>11</v>
      </c>
      <c r="D186" s="138" t="s">
        <v>170</v>
      </c>
      <c r="E186" s="90" t="s">
        <v>127</v>
      </c>
      <c r="F186" s="12" t="s">
        <v>14</v>
      </c>
      <c r="G186" s="22">
        <f>G187+G188+G189</f>
        <v>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97" t="s">
        <v>169</v>
      </c>
    </row>
    <row r="187" spans="1:23" ht="21.75" customHeight="1">
      <c r="A187" s="137"/>
      <c r="B187" s="115"/>
      <c r="C187" s="91"/>
      <c r="D187" s="139"/>
      <c r="E187" s="91"/>
      <c r="F187" s="12" t="s">
        <v>116</v>
      </c>
      <c r="G187" s="22">
        <f t="shared" ref="G187:G189" si="93">H187+I187+J187+K187+L187</f>
        <v>0</v>
      </c>
      <c r="H187" s="22"/>
      <c r="I187" s="22"/>
      <c r="J187" s="22"/>
      <c r="K187" s="22"/>
      <c r="L187" s="22"/>
      <c r="M187" s="22"/>
      <c r="N187" s="198"/>
    </row>
    <row r="188" spans="1:23" ht="21.75" customHeight="1">
      <c r="A188" s="137"/>
      <c r="B188" s="115"/>
      <c r="C188" s="91"/>
      <c r="D188" s="139"/>
      <c r="E188" s="91"/>
      <c r="F188" s="12" t="s">
        <v>16</v>
      </c>
      <c r="G188" s="22">
        <f t="shared" si="93"/>
        <v>0</v>
      </c>
      <c r="H188" s="22"/>
      <c r="I188" s="22"/>
      <c r="J188" s="22"/>
      <c r="K188" s="22"/>
      <c r="L188" s="22"/>
      <c r="M188" s="22"/>
      <c r="N188" s="198"/>
    </row>
    <row r="189" spans="1:23" ht="21.75" customHeight="1">
      <c r="A189" s="141"/>
      <c r="B189" s="116"/>
      <c r="C189" s="91"/>
      <c r="D189" s="140"/>
      <c r="E189" s="101"/>
      <c r="F189" s="12" t="s">
        <v>17</v>
      </c>
      <c r="G189" s="22">
        <f t="shared" si="93"/>
        <v>0</v>
      </c>
      <c r="H189" s="22"/>
      <c r="I189" s="22"/>
      <c r="J189" s="22"/>
      <c r="K189" s="22"/>
      <c r="L189" s="22"/>
      <c r="M189" s="22"/>
      <c r="N189" s="199"/>
    </row>
    <row r="190" spans="1:23" ht="21.75" customHeight="1">
      <c r="A190" s="92" t="s">
        <v>104</v>
      </c>
      <c r="B190" s="114" t="s">
        <v>137</v>
      </c>
      <c r="C190" s="90" t="s">
        <v>11</v>
      </c>
      <c r="D190" s="98" t="s">
        <v>39</v>
      </c>
      <c r="E190" s="90" t="s">
        <v>127</v>
      </c>
      <c r="F190" s="12" t="s">
        <v>14</v>
      </c>
      <c r="G190" s="22">
        <f t="shared" ref="G190:M190" si="94">G191+G192+G193</f>
        <v>0</v>
      </c>
      <c r="H190" s="22">
        <f t="shared" si="94"/>
        <v>0</v>
      </c>
      <c r="I190" s="22">
        <f t="shared" si="94"/>
        <v>0</v>
      </c>
      <c r="J190" s="22">
        <f t="shared" si="94"/>
        <v>0</v>
      </c>
      <c r="K190" s="22">
        <f t="shared" si="94"/>
        <v>0</v>
      </c>
      <c r="L190" s="22">
        <f>L191+L192+L193</f>
        <v>0</v>
      </c>
      <c r="M190" s="22">
        <f t="shared" si="94"/>
        <v>0</v>
      </c>
      <c r="N190" s="193" t="s">
        <v>181</v>
      </c>
      <c r="O190" s="3"/>
      <c r="W190" s="3" t="e">
        <f>#REF!+#REF!+#REF!+#REF!</f>
        <v>#REF!</v>
      </c>
    </row>
    <row r="191" spans="1:23" ht="21.75" customHeight="1">
      <c r="A191" s="93"/>
      <c r="B191" s="115"/>
      <c r="C191" s="91"/>
      <c r="D191" s="99"/>
      <c r="E191" s="91"/>
      <c r="F191" s="12" t="s">
        <v>116</v>
      </c>
      <c r="G191" s="22">
        <f t="shared" ref="G191:G193" si="95">H191+I191+J191+K191+L191</f>
        <v>0</v>
      </c>
      <c r="H191" s="22"/>
      <c r="I191" s="22"/>
      <c r="J191" s="22"/>
      <c r="K191" s="22"/>
      <c r="L191" s="22"/>
      <c r="M191" s="22"/>
      <c r="N191" s="193"/>
    </row>
    <row r="192" spans="1:23" ht="21.75" customHeight="1">
      <c r="A192" s="93"/>
      <c r="B192" s="115"/>
      <c r="C192" s="91"/>
      <c r="D192" s="99"/>
      <c r="E192" s="91"/>
      <c r="F192" s="12" t="s">
        <v>16</v>
      </c>
      <c r="G192" s="22">
        <f t="shared" si="95"/>
        <v>0</v>
      </c>
      <c r="H192" s="22"/>
      <c r="I192" s="22"/>
      <c r="J192" s="22"/>
      <c r="K192" s="22"/>
      <c r="L192" s="22"/>
      <c r="M192" s="22"/>
      <c r="N192" s="193"/>
    </row>
    <row r="193" spans="1:16" ht="21.75" customHeight="1">
      <c r="A193" s="94"/>
      <c r="B193" s="116"/>
      <c r="C193" s="101"/>
      <c r="D193" s="100"/>
      <c r="E193" s="101"/>
      <c r="F193" s="12" t="s">
        <v>17</v>
      </c>
      <c r="G193" s="22">
        <f t="shared" si="95"/>
        <v>0</v>
      </c>
      <c r="H193" s="22"/>
      <c r="I193" s="22"/>
      <c r="J193" s="22"/>
      <c r="K193" s="22"/>
      <c r="L193" s="22"/>
      <c r="M193" s="22"/>
      <c r="N193" s="193"/>
    </row>
    <row r="194" spans="1:16" s="10" customFormat="1" ht="21.75" hidden="1" customHeight="1" outlineLevel="1">
      <c r="A194" s="92" t="s">
        <v>72</v>
      </c>
      <c r="B194" s="114" t="s">
        <v>78</v>
      </c>
      <c r="C194" s="90" t="s">
        <v>11</v>
      </c>
      <c r="D194" s="98" t="s">
        <v>39</v>
      </c>
      <c r="E194" s="90" t="s">
        <v>127</v>
      </c>
      <c r="F194" s="12" t="s">
        <v>14</v>
      </c>
      <c r="G194" s="22">
        <f t="shared" ref="G194:M194" si="96">G195+G196+G197</f>
        <v>0</v>
      </c>
      <c r="H194" s="22">
        <f t="shared" si="96"/>
        <v>0</v>
      </c>
      <c r="I194" s="22">
        <f t="shared" si="96"/>
        <v>0</v>
      </c>
      <c r="J194" s="22">
        <f t="shared" si="96"/>
        <v>0</v>
      </c>
      <c r="K194" s="22">
        <f t="shared" si="96"/>
        <v>0</v>
      </c>
      <c r="L194" s="22">
        <f t="shared" si="96"/>
        <v>0</v>
      </c>
      <c r="M194" s="22">
        <f t="shared" si="96"/>
        <v>0</v>
      </c>
      <c r="N194" s="217"/>
    </row>
    <row r="195" spans="1:16" s="10" customFormat="1" ht="21.75" hidden="1" customHeight="1" outlineLevel="1">
      <c r="A195" s="93"/>
      <c r="B195" s="115"/>
      <c r="C195" s="91"/>
      <c r="D195" s="99"/>
      <c r="E195" s="91"/>
      <c r="F195" s="12" t="s">
        <v>116</v>
      </c>
      <c r="G195" s="22">
        <f>H195+I195+J195+K195+M195</f>
        <v>0</v>
      </c>
      <c r="H195" s="22"/>
      <c r="I195" s="22"/>
      <c r="J195" s="22"/>
      <c r="K195" s="22"/>
      <c r="L195" s="22"/>
      <c r="M195" s="22"/>
      <c r="N195" s="217"/>
    </row>
    <row r="196" spans="1:16" s="10" customFormat="1" ht="21.75" hidden="1" customHeight="1" outlineLevel="1">
      <c r="A196" s="93"/>
      <c r="B196" s="115"/>
      <c r="C196" s="91"/>
      <c r="D196" s="99"/>
      <c r="E196" s="91"/>
      <c r="F196" s="12" t="s">
        <v>16</v>
      </c>
      <c r="G196" s="22">
        <f>H196+I196+J196+K196+M196</f>
        <v>0</v>
      </c>
      <c r="H196" s="22"/>
      <c r="I196" s="22"/>
      <c r="J196" s="22"/>
      <c r="K196" s="22"/>
      <c r="L196" s="22"/>
      <c r="M196" s="22"/>
      <c r="N196" s="217"/>
    </row>
    <row r="197" spans="1:16" s="10" customFormat="1" ht="21.75" hidden="1" customHeight="1" outlineLevel="1">
      <c r="A197" s="94"/>
      <c r="B197" s="116"/>
      <c r="C197" s="101"/>
      <c r="D197" s="100"/>
      <c r="E197" s="101"/>
      <c r="F197" s="12" t="s">
        <v>17</v>
      </c>
      <c r="G197" s="22">
        <f>H197+I197+J197+K197+M197</f>
        <v>0</v>
      </c>
      <c r="H197" s="22"/>
      <c r="I197" s="22"/>
      <c r="J197" s="22"/>
      <c r="K197" s="22"/>
      <c r="L197" s="22"/>
      <c r="M197" s="22"/>
      <c r="N197" s="217"/>
    </row>
    <row r="198" spans="1:16" ht="21.75" hidden="1" customHeight="1" outlineLevel="1">
      <c r="A198" s="92" t="s">
        <v>105</v>
      </c>
      <c r="B198" s="114" t="s">
        <v>76</v>
      </c>
      <c r="C198" s="90" t="s">
        <v>11</v>
      </c>
      <c r="D198" s="98" t="s">
        <v>39</v>
      </c>
      <c r="E198" s="90" t="s">
        <v>127</v>
      </c>
      <c r="F198" s="12" t="s">
        <v>14</v>
      </c>
      <c r="G198" s="22">
        <f t="shared" ref="G198:M198" si="97">G199+G200+G201</f>
        <v>0</v>
      </c>
      <c r="H198" s="22">
        <f t="shared" si="97"/>
        <v>0</v>
      </c>
      <c r="I198" s="22">
        <f t="shared" si="97"/>
        <v>0</v>
      </c>
      <c r="J198" s="22">
        <f t="shared" si="97"/>
        <v>0</v>
      </c>
      <c r="K198" s="22">
        <f t="shared" si="97"/>
        <v>0</v>
      </c>
      <c r="L198" s="22">
        <f t="shared" si="97"/>
        <v>0</v>
      </c>
      <c r="M198" s="22">
        <f t="shared" si="97"/>
        <v>0</v>
      </c>
      <c r="N198" s="210"/>
    </row>
    <row r="199" spans="1:16" ht="21.75" hidden="1" customHeight="1" outlineLevel="1">
      <c r="A199" s="93"/>
      <c r="B199" s="115"/>
      <c r="C199" s="91"/>
      <c r="D199" s="99"/>
      <c r="E199" s="91"/>
      <c r="F199" s="12" t="s">
        <v>116</v>
      </c>
      <c r="G199" s="22">
        <f>H199+I199+J199+K199+M199</f>
        <v>0</v>
      </c>
      <c r="H199" s="22"/>
      <c r="I199" s="22"/>
      <c r="J199" s="22"/>
      <c r="K199" s="22"/>
      <c r="L199" s="22"/>
      <c r="M199" s="22"/>
      <c r="N199" s="210"/>
    </row>
    <row r="200" spans="1:16" ht="21.75" hidden="1" customHeight="1" outlineLevel="1">
      <c r="A200" s="93"/>
      <c r="B200" s="115"/>
      <c r="C200" s="91"/>
      <c r="D200" s="99"/>
      <c r="E200" s="91"/>
      <c r="F200" s="12" t="s">
        <v>16</v>
      </c>
      <c r="G200" s="22">
        <f>H200+I200+J200+K200+M200</f>
        <v>0</v>
      </c>
      <c r="H200" s="22"/>
      <c r="I200" s="22"/>
      <c r="J200" s="22"/>
      <c r="K200" s="22"/>
      <c r="L200" s="22"/>
      <c r="M200" s="22"/>
      <c r="N200" s="210"/>
    </row>
    <row r="201" spans="1:16" ht="21.75" hidden="1" customHeight="1" outlineLevel="1">
      <c r="A201" s="94"/>
      <c r="B201" s="116"/>
      <c r="C201" s="101"/>
      <c r="D201" s="100"/>
      <c r="E201" s="101"/>
      <c r="F201" s="12" t="s">
        <v>17</v>
      </c>
      <c r="G201" s="22">
        <f>H201+I201+J201+K201+M201</f>
        <v>0</v>
      </c>
      <c r="H201" s="22"/>
      <c r="I201" s="22"/>
      <c r="J201" s="22"/>
      <c r="K201" s="22"/>
      <c r="L201" s="22"/>
      <c r="M201" s="22"/>
      <c r="N201" s="210"/>
    </row>
    <row r="202" spans="1:16" ht="21.75" customHeight="1" collapsed="1">
      <c r="A202" s="92" t="s">
        <v>80</v>
      </c>
      <c r="B202" s="114" t="s">
        <v>70</v>
      </c>
      <c r="C202" s="90" t="s">
        <v>11</v>
      </c>
      <c r="D202" s="98" t="s">
        <v>12</v>
      </c>
      <c r="E202" s="90" t="s">
        <v>127</v>
      </c>
      <c r="F202" s="12" t="s">
        <v>14</v>
      </c>
      <c r="G202" s="22">
        <f t="shared" ref="G202:M202" si="98">G203+G204+G205</f>
        <v>1609873</v>
      </c>
      <c r="H202" s="22">
        <f t="shared" si="98"/>
        <v>321873</v>
      </c>
      <c r="I202" s="22">
        <f t="shared" si="98"/>
        <v>322000</v>
      </c>
      <c r="J202" s="22">
        <f t="shared" si="98"/>
        <v>322000</v>
      </c>
      <c r="K202" s="22">
        <f t="shared" si="98"/>
        <v>322000</v>
      </c>
      <c r="L202" s="22">
        <f>L203+L204+L205</f>
        <v>322000</v>
      </c>
      <c r="M202" s="22">
        <f t="shared" si="98"/>
        <v>0</v>
      </c>
      <c r="N202" s="183" t="s">
        <v>180</v>
      </c>
    </row>
    <row r="203" spans="1:16" ht="21.75" customHeight="1">
      <c r="A203" s="93"/>
      <c r="B203" s="115"/>
      <c r="C203" s="91"/>
      <c r="D203" s="99"/>
      <c r="E203" s="91"/>
      <c r="F203" s="12" t="s">
        <v>116</v>
      </c>
      <c r="G203" s="22">
        <f t="shared" ref="G203:G205" si="99">H203+I203+J203+K203+L203</f>
        <v>1609873</v>
      </c>
      <c r="H203" s="22">
        <f>111863+185245+24765</f>
        <v>321873</v>
      </c>
      <c r="I203" s="22">
        <f>112000+185000+25000</f>
        <v>322000</v>
      </c>
      <c r="J203" s="22">
        <f>I203</f>
        <v>322000</v>
      </c>
      <c r="K203" s="22">
        <f>J203</f>
        <v>322000</v>
      </c>
      <c r="L203" s="22">
        <f>K203</f>
        <v>322000</v>
      </c>
      <c r="M203" s="22"/>
      <c r="N203" s="183"/>
    </row>
    <row r="204" spans="1:16" ht="21.75" customHeight="1">
      <c r="A204" s="93"/>
      <c r="B204" s="115"/>
      <c r="C204" s="91"/>
      <c r="D204" s="99"/>
      <c r="E204" s="91"/>
      <c r="F204" s="12" t="s">
        <v>16</v>
      </c>
      <c r="G204" s="22">
        <f t="shared" si="99"/>
        <v>0</v>
      </c>
      <c r="H204" s="22"/>
      <c r="I204" s="22"/>
      <c r="J204" s="22"/>
      <c r="K204" s="22"/>
      <c r="L204" s="22"/>
      <c r="M204" s="22"/>
      <c r="N204" s="183"/>
      <c r="P204" s="3"/>
    </row>
    <row r="205" spans="1:16" ht="21.75" customHeight="1">
      <c r="A205" s="94"/>
      <c r="B205" s="116"/>
      <c r="C205" s="101"/>
      <c r="D205" s="100"/>
      <c r="E205" s="101"/>
      <c r="F205" s="12" t="s">
        <v>17</v>
      </c>
      <c r="G205" s="22">
        <f t="shared" si="99"/>
        <v>0</v>
      </c>
      <c r="H205" s="22"/>
      <c r="I205" s="22"/>
      <c r="J205" s="22"/>
      <c r="K205" s="22"/>
      <c r="L205" s="22"/>
      <c r="M205" s="22"/>
      <c r="N205" s="183"/>
      <c r="P205" s="3"/>
    </row>
    <row r="206" spans="1:16" ht="21.75" customHeight="1">
      <c r="A206" s="158" t="s">
        <v>87</v>
      </c>
      <c r="B206" s="114" t="s">
        <v>73</v>
      </c>
      <c r="C206" s="90" t="s">
        <v>11</v>
      </c>
      <c r="D206" s="98" t="s">
        <v>39</v>
      </c>
      <c r="E206" s="90" t="s">
        <v>127</v>
      </c>
      <c r="F206" s="12" t="s">
        <v>14</v>
      </c>
      <c r="G206" s="22">
        <f t="shared" ref="G206:M206" si="100">G207+G208+G209</f>
        <v>14000000</v>
      </c>
      <c r="H206" s="22">
        <f t="shared" si="100"/>
        <v>2800000</v>
      </c>
      <c r="I206" s="22">
        <f t="shared" si="100"/>
        <v>2800000</v>
      </c>
      <c r="J206" s="22">
        <f t="shared" si="100"/>
        <v>2800000</v>
      </c>
      <c r="K206" s="22">
        <f t="shared" si="100"/>
        <v>2800000</v>
      </c>
      <c r="L206" s="22">
        <f>L207+L208+L209</f>
        <v>2800000</v>
      </c>
      <c r="M206" s="22">
        <f t="shared" si="100"/>
        <v>0</v>
      </c>
      <c r="N206" s="178" t="s">
        <v>150</v>
      </c>
    </row>
    <row r="207" spans="1:16" ht="21.75" customHeight="1">
      <c r="A207" s="93"/>
      <c r="B207" s="115"/>
      <c r="C207" s="91"/>
      <c r="D207" s="99"/>
      <c r="E207" s="91"/>
      <c r="F207" s="12" t="s">
        <v>116</v>
      </c>
      <c r="G207" s="22">
        <f t="shared" ref="G207:G209" si="101">H207+I207+J207+K207+L207</f>
        <v>14000000</v>
      </c>
      <c r="H207" s="22">
        <v>2800000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178"/>
      <c r="P207" s="2">
        <v>854209197.39999998</v>
      </c>
    </row>
    <row r="208" spans="1:16" ht="21.75" customHeight="1">
      <c r="A208" s="93"/>
      <c r="B208" s="115"/>
      <c r="C208" s="91"/>
      <c r="D208" s="99"/>
      <c r="E208" s="91"/>
      <c r="F208" s="12" t="s">
        <v>16</v>
      </c>
      <c r="G208" s="22">
        <f t="shared" si="101"/>
        <v>0</v>
      </c>
      <c r="H208" s="22"/>
      <c r="I208" s="22"/>
      <c r="J208" s="22"/>
      <c r="K208" s="22"/>
      <c r="L208" s="22"/>
      <c r="M208" s="22"/>
      <c r="N208" s="178"/>
      <c r="P208" s="2">
        <v>852492090</v>
      </c>
    </row>
    <row r="209" spans="1:16" ht="21.75" customHeight="1">
      <c r="A209" s="94"/>
      <c r="B209" s="116"/>
      <c r="C209" s="101"/>
      <c r="D209" s="100"/>
      <c r="E209" s="101"/>
      <c r="F209" s="12" t="s">
        <v>17</v>
      </c>
      <c r="G209" s="22">
        <f t="shared" si="101"/>
        <v>0</v>
      </c>
      <c r="H209" s="22"/>
      <c r="I209" s="22"/>
      <c r="J209" s="22"/>
      <c r="K209" s="22"/>
      <c r="L209" s="22"/>
      <c r="M209" s="22"/>
      <c r="N209" s="178"/>
      <c r="P209" s="2">
        <f>P207-P208</f>
        <v>1717107.3999999762</v>
      </c>
    </row>
    <row r="210" spans="1:16" ht="21.75" hidden="1" customHeight="1" outlineLevel="1">
      <c r="A210" s="62"/>
      <c r="B210" s="114" t="s">
        <v>74</v>
      </c>
      <c r="C210" s="90" t="s">
        <v>11</v>
      </c>
      <c r="D210" s="90"/>
      <c r="E210" s="90" t="s">
        <v>127</v>
      </c>
      <c r="F210" s="12" t="s">
        <v>14</v>
      </c>
      <c r="G210" s="22">
        <f t="shared" ref="G210:M210" si="102">G211+G212+G213</f>
        <v>0</v>
      </c>
      <c r="H210" s="22">
        <f t="shared" si="102"/>
        <v>0</v>
      </c>
      <c r="I210" s="22">
        <f t="shared" si="102"/>
        <v>0</v>
      </c>
      <c r="J210" s="22">
        <f t="shared" si="102"/>
        <v>0</v>
      </c>
      <c r="K210" s="22">
        <f t="shared" si="102"/>
        <v>0</v>
      </c>
      <c r="L210" s="22">
        <f>L211+L212+L213</f>
        <v>0</v>
      </c>
      <c r="M210" s="22">
        <f t="shared" si="102"/>
        <v>0</v>
      </c>
      <c r="N210" s="54"/>
    </row>
    <row r="211" spans="1:16" ht="21.75" hidden="1" customHeight="1" outlineLevel="1">
      <c r="A211" s="63" t="s">
        <v>75</v>
      </c>
      <c r="B211" s="115"/>
      <c r="C211" s="91"/>
      <c r="D211" s="91"/>
      <c r="E211" s="91"/>
      <c r="F211" s="12" t="s">
        <v>15</v>
      </c>
      <c r="G211" s="22">
        <f t="shared" ref="G211:G213" si="103">H211+I211+J211+K211+M211</f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>
      <c r="A212" s="62"/>
      <c r="B212" s="115"/>
      <c r="C212" s="91"/>
      <c r="D212" s="91"/>
      <c r="E212" s="91"/>
      <c r="F212" s="12" t="s">
        <v>16</v>
      </c>
      <c r="G212" s="22">
        <f t="shared" si="103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>
      <c r="A213" s="62"/>
      <c r="B213" s="116"/>
      <c r="C213" s="101"/>
      <c r="D213" s="101"/>
      <c r="E213" s="101"/>
      <c r="F213" s="12" t="s">
        <v>17</v>
      </c>
      <c r="G213" s="22">
        <f t="shared" si="10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>
      <c r="A214" s="92" t="s">
        <v>77</v>
      </c>
      <c r="B214" s="114" t="s">
        <v>76</v>
      </c>
      <c r="C214" s="90" t="s">
        <v>11</v>
      </c>
      <c r="D214" s="90"/>
      <c r="E214" s="90" t="s">
        <v>127</v>
      </c>
      <c r="F214" s="12" t="s">
        <v>14</v>
      </c>
      <c r="G214" s="22">
        <f t="shared" ref="G214:M214" si="104">G215+G216+G217</f>
        <v>0</v>
      </c>
      <c r="H214" s="22">
        <f t="shared" si="104"/>
        <v>0</v>
      </c>
      <c r="I214" s="22">
        <f t="shared" si="104"/>
        <v>0</v>
      </c>
      <c r="J214" s="22">
        <f t="shared" si="104"/>
        <v>0</v>
      </c>
      <c r="K214" s="22">
        <f t="shared" si="104"/>
        <v>0</v>
      </c>
      <c r="L214" s="22">
        <f>L215+L216+L217</f>
        <v>0</v>
      </c>
      <c r="M214" s="22">
        <f t="shared" si="104"/>
        <v>0</v>
      </c>
      <c r="N214" s="54"/>
    </row>
    <row r="215" spans="1:16" ht="21.75" hidden="1" customHeight="1" outlineLevel="1">
      <c r="A215" s="93"/>
      <c r="B215" s="115"/>
      <c r="C215" s="91"/>
      <c r="D215" s="91"/>
      <c r="E215" s="91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>
      <c r="A216" s="93"/>
      <c r="B216" s="115"/>
      <c r="C216" s="91"/>
      <c r="D216" s="91"/>
      <c r="E216" s="91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>
      <c r="A217" s="94"/>
      <c r="B217" s="116"/>
      <c r="C217" s="101"/>
      <c r="D217" s="101"/>
      <c r="E217" s="101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>
      <c r="A218" s="62"/>
      <c r="B218" s="114" t="s">
        <v>71</v>
      </c>
      <c r="C218" s="90" t="s">
        <v>11</v>
      </c>
      <c r="D218" s="90"/>
      <c r="E218" s="90" t="s">
        <v>127</v>
      </c>
      <c r="F218" s="12" t="s">
        <v>14</v>
      </c>
      <c r="G218" s="22">
        <f t="shared" ref="G218:M218" si="105">G219+G220+G221</f>
        <v>0</v>
      </c>
      <c r="H218" s="22">
        <f t="shared" si="105"/>
        <v>0</v>
      </c>
      <c r="I218" s="22">
        <f t="shared" si="105"/>
        <v>0</v>
      </c>
      <c r="J218" s="22">
        <f t="shared" si="105"/>
        <v>0</v>
      </c>
      <c r="K218" s="22">
        <f t="shared" si="105"/>
        <v>0</v>
      </c>
      <c r="L218" s="22">
        <f>L219+L220+L221</f>
        <v>0</v>
      </c>
      <c r="M218" s="22">
        <f t="shared" si="105"/>
        <v>0</v>
      </c>
      <c r="N218" s="54"/>
      <c r="P218" s="3"/>
    </row>
    <row r="219" spans="1:16" ht="21.75" hidden="1" customHeight="1" outlineLevel="1">
      <c r="A219" s="62"/>
      <c r="B219" s="115"/>
      <c r="C219" s="91"/>
      <c r="D219" s="91"/>
      <c r="E219" s="91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>
      <c r="A220" s="63" t="s">
        <v>106</v>
      </c>
      <c r="B220" s="115"/>
      <c r="C220" s="91"/>
      <c r="D220" s="91"/>
      <c r="E220" s="91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>
      <c r="A221" s="62"/>
      <c r="B221" s="116"/>
      <c r="C221" s="101"/>
      <c r="D221" s="101"/>
      <c r="E221" s="101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>
      <c r="A222" s="75"/>
      <c r="B222" s="149" t="s">
        <v>158</v>
      </c>
      <c r="C222" s="81" t="s">
        <v>11</v>
      </c>
      <c r="D222" s="84" t="s">
        <v>79</v>
      </c>
      <c r="E222" s="81" t="s">
        <v>127</v>
      </c>
      <c r="F222" s="34" t="s">
        <v>14</v>
      </c>
      <c r="G222" s="35">
        <f t="shared" ref="G222:M222" si="106">G223+G224+G225</f>
        <v>17056881</v>
      </c>
      <c r="H222" s="35">
        <f t="shared" si="106"/>
        <v>5163289.97</v>
      </c>
      <c r="I222" s="35">
        <f t="shared" si="106"/>
        <v>5349832.93</v>
      </c>
      <c r="J222" s="35">
        <f t="shared" si="106"/>
        <v>5543758.0999999996</v>
      </c>
      <c r="K222" s="35">
        <f t="shared" si="106"/>
        <v>500000</v>
      </c>
      <c r="L222" s="35">
        <f>L223+L224+L225</f>
        <v>500000</v>
      </c>
      <c r="M222" s="35">
        <f t="shared" si="106"/>
        <v>0</v>
      </c>
      <c r="N222" s="152"/>
    </row>
    <row r="223" spans="1:16" ht="21.75" customHeight="1">
      <c r="A223" s="76"/>
      <c r="B223" s="150"/>
      <c r="C223" s="82"/>
      <c r="D223" s="82"/>
      <c r="E223" s="82"/>
      <c r="F223" s="34" t="s">
        <v>116</v>
      </c>
      <c r="G223" s="35">
        <f t="shared" ref="G223:G225" si="107">H223+I223+J223+K223+L223</f>
        <v>2500000</v>
      </c>
      <c r="H223" s="35">
        <f t="shared" ref="H223:I225" si="108">H227+H231+H235+H243+H239</f>
        <v>500000</v>
      </c>
      <c r="I223" s="35">
        <f>I227+I231+I235+I243+I239</f>
        <v>500000</v>
      </c>
      <c r="J223" s="35">
        <f t="shared" ref="J223:M225" si="109">J227+J231+J235+J243+J239</f>
        <v>500000</v>
      </c>
      <c r="K223" s="35">
        <f t="shared" si="109"/>
        <v>500000</v>
      </c>
      <c r="L223" s="35">
        <f>L227+L231+L235+L243+L239</f>
        <v>500000</v>
      </c>
      <c r="M223" s="35">
        <f t="shared" si="109"/>
        <v>0</v>
      </c>
      <c r="N223" s="153"/>
    </row>
    <row r="224" spans="1:16" ht="21.75" customHeight="1">
      <c r="A224" s="76"/>
      <c r="B224" s="150"/>
      <c r="C224" s="82"/>
      <c r="D224" s="82"/>
      <c r="E224" s="82"/>
      <c r="F224" s="34" t="s">
        <v>16</v>
      </c>
      <c r="G224" s="35">
        <f t="shared" si="107"/>
        <v>14556880.999999998</v>
      </c>
      <c r="H224" s="35">
        <f t="shared" si="108"/>
        <v>4663289.97</v>
      </c>
      <c r="I224" s="35">
        <f t="shared" si="108"/>
        <v>4849832.93</v>
      </c>
      <c r="J224" s="35">
        <f t="shared" si="109"/>
        <v>5043758.0999999996</v>
      </c>
      <c r="K224" s="35">
        <f t="shared" si="109"/>
        <v>0</v>
      </c>
      <c r="L224" s="35">
        <f>L228+L232+L236+L244+L240</f>
        <v>0</v>
      </c>
      <c r="M224" s="35">
        <f t="shared" si="109"/>
        <v>0</v>
      </c>
      <c r="N224" s="153"/>
    </row>
    <row r="225" spans="1:14" ht="21.75" customHeight="1">
      <c r="A225" s="77"/>
      <c r="B225" s="151"/>
      <c r="C225" s="83"/>
      <c r="D225" s="83"/>
      <c r="E225" s="83"/>
      <c r="F225" s="34" t="s">
        <v>17</v>
      </c>
      <c r="G225" s="35">
        <f t="shared" si="107"/>
        <v>0</v>
      </c>
      <c r="H225" s="35">
        <f t="shared" si="108"/>
        <v>0</v>
      </c>
      <c r="I225" s="35">
        <f t="shared" si="108"/>
        <v>0</v>
      </c>
      <c r="J225" s="35">
        <f t="shared" si="109"/>
        <v>0</v>
      </c>
      <c r="K225" s="35">
        <f t="shared" si="109"/>
        <v>0</v>
      </c>
      <c r="L225" s="35">
        <f>L229+L233+L237+L245+L241</f>
        <v>0</v>
      </c>
      <c r="M225" s="35">
        <f t="shared" si="109"/>
        <v>0</v>
      </c>
      <c r="N225" s="154"/>
    </row>
    <row r="226" spans="1:14" ht="21.75" customHeight="1">
      <c r="A226" s="92" t="s">
        <v>18</v>
      </c>
      <c r="B226" s="114" t="s">
        <v>121</v>
      </c>
      <c r="C226" s="90" t="s">
        <v>11</v>
      </c>
      <c r="D226" s="98" t="s">
        <v>81</v>
      </c>
      <c r="E226" s="90" t="s">
        <v>127</v>
      </c>
      <c r="F226" s="12" t="s">
        <v>14</v>
      </c>
      <c r="G226" s="22">
        <f t="shared" ref="G226:M226" si="110">G227+G228+G229</f>
        <v>120340</v>
      </c>
      <c r="H226" s="22">
        <f t="shared" si="110"/>
        <v>24068</v>
      </c>
      <c r="I226" s="22">
        <f t="shared" si="110"/>
        <v>24068</v>
      </c>
      <c r="J226" s="47">
        <f t="shared" si="110"/>
        <v>24068</v>
      </c>
      <c r="K226" s="22">
        <f t="shared" si="110"/>
        <v>24068</v>
      </c>
      <c r="L226" s="22">
        <f>L227+L228+L229</f>
        <v>24068</v>
      </c>
      <c r="M226" s="22">
        <f t="shared" si="110"/>
        <v>0</v>
      </c>
      <c r="N226" s="136" t="s">
        <v>184</v>
      </c>
    </row>
    <row r="227" spans="1:14" ht="21.75" customHeight="1">
      <c r="A227" s="93"/>
      <c r="B227" s="115"/>
      <c r="C227" s="91"/>
      <c r="D227" s="99"/>
      <c r="E227" s="91"/>
      <c r="F227" s="12" t="s">
        <v>116</v>
      </c>
      <c r="G227" s="22">
        <f t="shared" ref="G227:G229" si="111">H227+I227+J227+K227+L227</f>
        <v>120340</v>
      </c>
      <c r="H227" s="22">
        <f>'[5]на 01.09'!$K$235</f>
        <v>24068</v>
      </c>
      <c r="I227" s="22">
        <f>H227</f>
        <v>24068</v>
      </c>
      <c r="J227" s="22">
        <f t="shared" ref="J227:L227" si="112">I227</f>
        <v>24068</v>
      </c>
      <c r="K227" s="22">
        <f t="shared" si="112"/>
        <v>24068</v>
      </c>
      <c r="L227" s="22">
        <f t="shared" si="112"/>
        <v>24068</v>
      </c>
      <c r="M227" s="22"/>
      <c r="N227" s="137"/>
    </row>
    <row r="228" spans="1:14" ht="21.75" customHeight="1">
      <c r="A228" s="93"/>
      <c r="B228" s="115"/>
      <c r="C228" s="91"/>
      <c r="D228" s="99"/>
      <c r="E228" s="91"/>
      <c r="F228" s="12" t="s">
        <v>16</v>
      </c>
      <c r="G228" s="22">
        <f t="shared" si="111"/>
        <v>0</v>
      </c>
      <c r="H228" s="22"/>
      <c r="I228" s="22"/>
      <c r="J228" s="47"/>
      <c r="K228" s="22"/>
      <c r="L228" s="22"/>
      <c r="M228" s="22"/>
      <c r="N228" s="137"/>
    </row>
    <row r="229" spans="1:14" ht="21.75" customHeight="1">
      <c r="A229" s="94"/>
      <c r="B229" s="116"/>
      <c r="C229" s="91"/>
      <c r="D229" s="100"/>
      <c r="E229" s="101"/>
      <c r="F229" s="12" t="s">
        <v>17</v>
      </c>
      <c r="G229" s="22">
        <f t="shared" si="111"/>
        <v>0</v>
      </c>
      <c r="H229" s="22"/>
      <c r="I229" s="22"/>
      <c r="J229" s="47"/>
      <c r="K229" s="22"/>
      <c r="L229" s="22"/>
      <c r="M229" s="22"/>
      <c r="N229" s="141"/>
    </row>
    <row r="230" spans="1:14" ht="21.75" customHeight="1">
      <c r="A230" s="92" t="s">
        <v>66</v>
      </c>
      <c r="B230" s="114" t="s">
        <v>135</v>
      </c>
      <c r="C230" s="90" t="s">
        <v>11</v>
      </c>
      <c r="D230" s="98" t="s">
        <v>79</v>
      </c>
      <c r="E230" s="90" t="s">
        <v>127</v>
      </c>
      <c r="F230" s="12" t="s">
        <v>14</v>
      </c>
      <c r="G230" s="22">
        <f t="shared" ref="G230:M230" si="113">G231+G232+G233</f>
        <v>1478920.2</v>
      </c>
      <c r="H230" s="22">
        <f t="shared" si="113"/>
        <v>295784.03999999998</v>
      </c>
      <c r="I230" s="22">
        <f t="shared" si="113"/>
        <v>295784.03999999998</v>
      </c>
      <c r="J230" s="47">
        <f t="shared" si="113"/>
        <v>295784.03999999998</v>
      </c>
      <c r="K230" s="22">
        <f t="shared" si="113"/>
        <v>295784.03999999998</v>
      </c>
      <c r="L230" s="22">
        <f>L231+L232+L233</f>
        <v>295784.03999999998</v>
      </c>
      <c r="M230" s="22">
        <f t="shared" si="113"/>
        <v>0</v>
      </c>
      <c r="N230" s="179" t="s">
        <v>179</v>
      </c>
    </row>
    <row r="231" spans="1:14" ht="21.75" customHeight="1">
      <c r="A231" s="93"/>
      <c r="B231" s="115"/>
      <c r="C231" s="91"/>
      <c r="D231" s="99"/>
      <c r="E231" s="91"/>
      <c r="F231" s="12" t="s">
        <v>116</v>
      </c>
      <c r="G231" s="22">
        <f t="shared" ref="G231:G233" si="114">H231+I231+J231+K231+L231</f>
        <v>1478920.2</v>
      </c>
      <c r="H231" s="22">
        <f>'[5]на 01.09'!$K$239</f>
        <v>295784.03999999998</v>
      </c>
      <c r="I231" s="22">
        <f>H231</f>
        <v>295784.03999999998</v>
      </c>
      <c r="J231" s="22">
        <f t="shared" ref="J231:L231" si="115">I231</f>
        <v>295784.03999999998</v>
      </c>
      <c r="K231" s="22">
        <f t="shared" si="115"/>
        <v>295784.03999999998</v>
      </c>
      <c r="L231" s="22">
        <f t="shared" si="115"/>
        <v>295784.03999999998</v>
      </c>
      <c r="M231" s="22"/>
      <c r="N231" s="180"/>
    </row>
    <row r="232" spans="1:14" ht="21.75" customHeight="1">
      <c r="A232" s="93"/>
      <c r="B232" s="115"/>
      <c r="C232" s="91"/>
      <c r="D232" s="99"/>
      <c r="E232" s="91"/>
      <c r="F232" s="12" t="s">
        <v>16</v>
      </c>
      <c r="G232" s="22">
        <f t="shared" si="114"/>
        <v>0</v>
      </c>
      <c r="H232" s="22"/>
      <c r="I232" s="22"/>
      <c r="J232" s="47"/>
      <c r="K232" s="22"/>
      <c r="L232" s="22"/>
      <c r="M232" s="22"/>
      <c r="N232" s="180"/>
    </row>
    <row r="233" spans="1:14" ht="21.75" customHeight="1">
      <c r="A233" s="94"/>
      <c r="B233" s="116"/>
      <c r="C233" s="91"/>
      <c r="D233" s="100"/>
      <c r="E233" s="101"/>
      <c r="F233" s="12" t="s">
        <v>17</v>
      </c>
      <c r="G233" s="22">
        <f t="shared" si="114"/>
        <v>0</v>
      </c>
      <c r="H233" s="22"/>
      <c r="I233" s="22"/>
      <c r="J233" s="47"/>
      <c r="K233" s="22"/>
      <c r="L233" s="22"/>
      <c r="M233" s="22"/>
      <c r="N233" s="181"/>
    </row>
    <row r="234" spans="1:14" ht="21.75" hidden="1" customHeight="1" outlineLevel="1">
      <c r="A234" s="92" t="s">
        <v>68</v>
      </c>
      <c r="B234" s="114" t="s">
        <v>82</v>
      </c>
      <c r="C234" s="90" t="s">
        <v>11</v>
      </c>
      <c r="D234" s="98" t="s">
        <v>39</v>
      </c>
      <c r="E234" s="90" t="s">
        <v>127</v>
      </c>
      <c r="F234" s="12" t="s">
        <v>14</v>
      </c>
      <c r="G234" s="22">
        <f t="shared" ref="G234:M234" si="116">G235+G236+G237</f>
        <v>0</v>
      </c>
      <c r="H234" s="22">
        <f t="shared" si="116"/>
        <v>0</v>
      </c>
      <c r="I234" s="22">
        <f t="shared" si="116"/>
        <v>0</v>
      </c>
      <c r="J234" s="47">
        <f t="shared" si="116"/>
        <v>0</v>
      </c>
      <c r="K234" s="22">
        <f t="shared" si="116"/>
        <v>0</v>
      </c>
      <c r="L234" s="22">
        <f>L235+L236+L237</f>
        <v>0</v>
      </c>
      <c r="M234" s="22">
        <f t="shared" si="116"/>
        <v>0</v>
      </c>
      <c r="N234" s="214" t="s">
        <v>155</v>
      </c>
    </row>
    <row r="235" spans="1:14" ht="21.75" hidden="1" customHeight="1" outlineLevel="1">
      <c r="A235" s="93"/>
      <c r="B235" s="115"/>
      <c r="C235" s="91"/>
      <c r="D235" s="99"/>
      <c r="E235" s="91"/>
      <c r="F235" s="12" t="s">
        <v>116</v>
      </c>
      <c r="G235" s="22">
        <f>H235+I235+J235+K235+M235</f>
        <v>0</v>
      </c>
      <c r="H235" s="22"/>
      <c r="I235" s="22"/>
      <c r="J235" s="47"/>
      <c r="K235" s="22"/>
      <c r="L235" s="22"/>
      <c r="M235" s="22"/>
      <c r="N235" s="215"/>
    </row>
    <row r="236" spans="1:14" ht="21.75" hidden="1" customHeight="1" outlineLevel="1">
      <c r="A236" s="93"/>
      <c r="B236" s="115"/>
      <c r="C236" s="91"/>
      <c r="D236" s="99"/>
      <c r="E236" s="91"/>
      <c r="F236" s="12" t="s">
        <v>16</v>
      </c>
      <c r="G236" s="22">
        <f>H236+I236+J236+K236+M236</f>
        <v>0</v>
      </c>
      <c r="H236" s="22"/>
      <c r="I236" s="22"/>
      <c r="J236" s="47"/>
      <c r="K236" s="22"/>
      <c r="L236" s="22"/>
      <c r="M236" s="22"/>
      <c r="N236" s="215"/>
    </row>
    <row r="237" spans="1:14" ht="21.75" hidden="1" customHeight="1" outlineLevel="1">
      <c r="A237" s="94"/>
      <c r="B237" s="116"/>
      <c r="C237" s="91"/>
      <c r="D237" s="100"/>
      <c r="E237" s="101"/>
      <c r="F237" s="12" t="s">
        <v>17</v>
      </c>
      <c r="G237" s="22">
        <f>H237+I237+J237+K237+M237</f>
        <v>0</v>
      </c>
      <c r="H237" s="22"/>
      <c r="I237" s="22"/>
      <c r="J237" s="47"/>
      <c r="K237" s="22"/>
      <c r="L237" s="22"/>
      <c r="M237" s="22"/>
      <c r="N237" s="216"/>
    </row>
    <row r="238" spans="1:14" ht="21.75" customHeight="1" collapsed="1">
      <c r="A238" s="92" t="s">
        <v>80</v>
      </c>
      <c r="B238" s="114" t="s">
        <v>83</v>
      </c>
      <c r="C238" s="90" t="s">
        <v>11</v>
      </c>
      <c r="D238" s="98" t="s">
        <v>84</v>
      </c>
      <c r="E238" s="90" t="s">
        <v>127</v>
      </c>
      <c r="F238" s="12" t="s">
        <v>14</v>
      </c>
      <c r="G238" s="22">
        <f t="shared" ref="G238:M238" si="117">G239+G240+G241</f>
        <v>900739.79999999993</v>
      </c>
      <c r="H238" s="22">
        <f t="shared" si="117"/>
        <v>180147.96</v>
      </c>
      <c r="I238" s="22">
        <f t="shared" si="117"/>
        <v>180147.96</v>
      </c>
      <c r="J238" s="47">
        <f t="shared" si="117"/>
        <v>180147.96</v>
      </c>
      <c r="K238" s="22">
        <f t="shared" si="117"/>
        <v>180147.96</v>
      </c>
      <c r="L238" s="22">
        <f>L239+L240+L241</f>
        <v>180147.96</v>
      </c>
      <c r="M238" s="22">
        <f t="shared" si="117"/>
        <v>0</v>
      </c>
      <c r="N238" s="146" t="s">
        <v>153</v>
      </c>
    </row>
    <row r="239" spans="1:14" ht="21.75" customHeight="1">
      <c r="A239" s="93"/>
      <c r="B239" s="115"/>
      <c r="C239" s="91"/>
      <c r="D239" s="99"/>
      <c r="E239" s="91"/>
      <c r="F239" s="12" t="s">
        <v>116</v>
      </c>
      <c r="G239" s="22">
        <f t="shared" ref="G239:G241" si="118">H239+I239+J239+K239+L239</f>
        <v>900739.79999999993</v>
      </c>
      <c r="H239" s="22">
        <f>'[5]на 01.09'!$K$247</f>
        <v>180147.96</v>
      </c>
      <c r="I239" s="22">
        <f>H239</f>
        <v>180147.96</v>
      </c>
      <c r="J239" s="22">
        <f t="shared" ref="J239:L239" si="119">I239</f>
        <v>180147.96</v>
      </c>
      <c r="K239" s="22">
        <f t="shared" si="119"/>
        <v>180147.96</v>
      </c>
      <c r="L239" s="22">
        <f t="shared" si="119"/>
        <v>180147.96</v>
      </c>
      <c r="M239" s="22"/>
      <c r="N239" s="147"/>
    </row>
    <row r="240" spans="1:14" ht="21.75" customHeight="1">
      <c r="A240" s="93"/>
      <c r="B240" s="115"/>
      <c r="C240" s="91"/>
      <c r="D240" s="99"/>
      <c r="E240" s="91"/>
      <c r="F240" s="12" t="s">
        <v>16</v>
      </c>
      <c r="G240" s="22">
        <f t="shared" si="118"/>
        <v>0</v>
      </c>
      <c r="H240" s="22"/>
      <c r="I240" s="22"/>
      <c r="J240" s="47"/>
      <c r="K240" s="22"/>
      <c r="L240" s="22"/>
      <c r="M240" s="22"/>
      <c r="N240" s="147"/>
    </row>
    <row r="241" spans="1:14" ht="21.75" customHeight="1">
      <c r="A241" s="94"/>
      <c r="B241" s="116"/>
      <c r="C241" s="91"/>
      <c r="D241" s="100"/>
      <c r="E241" s="101"/>
      <c r="F241" s="12" t="s">
        <v>17</v>
      </c>
      <c r="G241" s="22">
        <f t="shared" si="118"/>
        <v>0</v>
      </c>
      <c r="H241" s="22"/>
      <c r="I241" s="22"/>
      <c r="J241" s="47"/>
      <c r="K241" s="22"/>
      <c r="L241" s="22"/>
      <c r="M241" s="22"/>
      <c r="N241" s="148"/>
    </row>
    <row r="242" spans="1:14" ht="21.75" customHeight="1">
      <c r="A242" s="92" t="s">
        <v>87</v>
      </c>
      <c r="B242" s="114" t="s">
        <v>85</v>
      </c>
      <c r="C242" s="90" t="s">
        <v>11</v>
      </c>
      <c r="D242" s="98" t="s">
        <v>86</v>
      </c>
      <c r="E242" s="90" t="s">
        <v>127</v>
      </c>
      <c r="F242" s="12" t="s">
        <v>14</v>
      </c>
      <c r="G242" s="22">
        <f t="shared" ref="G242:M242" si="120">G243+G244+G245</f>
        <v>14556880.999999998</v>
      </c>
      <c r="H242" s="22">
        <f t="shared" si="120"/>
        <v>4663289.97</v>
      </c>
      <c r="I242" s="22">
        <f t="shared" si="120"/>
        <v>4849832.93</v>
      </c>
      <c r="J242" s="47">
        <f t="shared" si="120"/>
        <v>5043758.0999999996</v>
      </c>
      <c r="K242" s="22">
        <f t="shared" si="120"/>
        <v>0</v>
      </c>
      <c r="L242" s="22">
        <f>L243+L244+L245</f>
        <v>0</v>
      </c>
      <c r="M242" s="22">
        <f t="shared" si="120"/>
        <v>0</v>
      </c>
      <c r="N242" s="211" t="s">
        <v>154</v>
      </c>
    </row>
    <row r="243" spans="1:14" ht="21.75" customHeight="1">
      <c r="A243" s="93"/>
      <c r="B243" s="115"/>
      <c r="C243" s="91"/>
      <c r="D243" s="99"/>
      <c r="E243" s="91"/>
      <c r="F243" s="12" t="s">
        <v>116</v>
      </c>
      <c r="G243" s="22">
        <f t="shared" ref="G243:G249" si="121">H243+I243+J243+K243+L243</f>
        <v>0</v>
      </c>
      <c r="H243" s="22"/>
      <c r="I243" s="22"/>
      <c r="J243" s="47"/>
      <c r="K243" s="22"/>
      <c r="L243" s="22"/>
      <c r="M243" s="22"/>
      <c r="N243" s="212"/>
    </row>
    <row r="244" spans="1:14" ht="21.75" customHeight="1">
      <c r="A244" s="93"/>
      <c r="B244" s="115"/>
      <c r="C244" s="91"/>
      <c r="D244" s="99"/>
      <c r="E244" s="91"/>
      <c r="F244" s="12" t="s">
        <v>16</v>
      </c>
      <c r="G244" s="22">
        <f t="shared" si="121"/>
        <v>14556880.999999998</v>
      </c>
      <c r="H244" s="22">
        <v>4663289.97</v>
      </c>
      <c r="I244" s="22">
        <v>4849832.93</v>
      </c>
      <c r="J244" s="47">
        <v>5043758.0999999996</v>
      </c>
      <c r="K244" s="22"/>
      <c r="L244" s="22"/>
      <c r="M244" s="22"/>
      <c r="N244" s="212"/>
    </row>
    <row r="245" spans="1:14" ht="21.75" customHeight="1">
      <c r="A245" s="94"/>
      <c r="B245" s="116"/>
      <c r="C245" s="91"/>
      <c r="D245" s="100"/>
      <c r="E245" s="101"/>
      <c r="F245" s="12" t="s">
        <v>17</v>
      </c>
      <c r="G245" s="22">
        <f t="shared" si="121"/>
        <v>0</v>
      </c>
      <c r="H245" s="22"/>
      <c r="I245" s="22"/>
      <c r="J245" s="22"/>
      <c r="K245" s="22"/>
      <c r="L245" s="22"/>
      <c r="M245" s="22"/>
      <c r="N245" s="213"/>
    </row>
    <row r="246" spans="1:14" ht="21.75" customHeight="1">
      <c r="A246" s="75"/>
      <c r="B246" s="149" t="s">
        <v>157</v>
      </c>
      <c r="C246" s="81" t="s">
        <v>11</v>
      </c>
      <c r="D246" s="159" t="s">
        <v>39</v>
      </c>
      <c r="E246" s="81" t="s">
        <v>127</v>
      </c>
      <c r="F246" s="34" t="s">
        <v>14</v>
      </c>
      <c r="G246" s="35">
        <f t="shared" ref="G246:M246" si="122">G247+G248+G249</f>
        <v>7705170</v>
      </c>
      <c r="H246" s="35">
        <f t="shared" si="122"/>
        <v>1541034</v>
      </c>
      <c r="I246" s="35">
        <f t="shared" si="122"/>
        <v>1541034</v>
      </c>
      <c r="J246" s="35">
        <f t="shared" si="122"/>
        <v>1541034</v>
      </c>
      <c r="K246" s="35">
        <f t="shared" si="122"/>
        <v>1541034</v>
      </c>
      <c r="L246" s="35">
        <f>L247+L248+L249</f>
        <v>1541034</v>
      </c>
      <c r="M246" s="35">
        <f t="shared" si="122"/>
        <v>216000</v>
      </c>
      <c r="N246" s="152"/>
    </row>
    <row r="247" spans="1:14" ht="21.75" customHeight="1">
      <c r="A247" s="76"/>
      <c r="B247" s="150"/>
      <c r="C247" s="82"/>
      <c r="D247" s="160"/>
      <c r="E247" s="82"/>
      <c r="F247" s="34" t="s">
        <v>116</v>
      </c>
      <c r="G247" s="35">
        <f t="shared" si="121"/>
        <v>7705170</v>
      </c>
      <c r="H247" s="35">
        <f t="shared" ref="H247:M249" si="123">H251+H259+H275+H279+H255+H263+H267+H271</f>
        <v>1541034</v>
      </c>
      <c r="I247" s="35">
        <f t="shared" si="123"/>
        <v>1541034</v>
      </c>
      <c r="J247" s="35">
        <f t="shared" si="123"/>
        <v>1541034</v>
      </c>
      <c r="K247" s="35">
        <f t="shared" si="123"/>
        <v>1541034</v>
      </c>
      <c r="L247" s="35">
        <f t="shared" si="123"/>
        <v>1541034</v>
      </c>
      <c r="M247" s="35">
        <f t="shared" si="123"/>
        <v>216000</v>
      </c>
      <c r="N247" s="153"/>
    </row>
    <row r="248" spans="1:14" ht="21.75" customHeight="1">
      <c r="A248" s="76"/>
      <c r="B248" s="150"/>
      <c r="C248" s="82"/>
      <c r="D248" s="160"/>
      <c r="E248" s="82"/>
      <c r="F248" s="34" t="s">
        <v>16</v>
      </c>
      <c r="G248" s="35">
        <f t="shared" si="121"/>
        <v>0</v>
      </c>
      <c r="H248" s="35">
        <f t="shared" si="123"/>
        <v>0</v>
      </c>
      <c r="I248" s="35">
        <f t="shared" si="123"/>
        <v>0</v>
      </c>
      <c r="J248" s="35">
        <f t="shared" si="123"/>
        <v>0</v>
      </c>
      <c r="K248" s="35">
        <f t="shared" si="123"/>
        <v>0</v>
      </c>
      <c r="L248" s="35">
        <f t="shared" si="123"/>
        <v>0</v>
      </c>
      <c r="M248" s="35">
        <f t="shared" si="123"/>
        <v>0</v>
      </c>
      <c r="N248" s="153"/>
    </row>
    <row r="249" spans="1:14" ht="21.75" customHeight="1">
      <c r="A249" s="77"/>
      <c r="B249" s="151"/>
      <c r="C249" s="83"/>
      <c r="D249" s="161"/>
      <c r="E249" s="83"/>
      <c r="F249" s="34" t="s">
        <v>17</v>
      </c>
      <c r="G249" s="35">
        <f t="shared" si="121"/>
        <v>0</v>
      </c>
      <c r="H249" s="35">
        <f t="shared" si="123"/>
        <v>0</v>
      </c>
      <c r="I249" s="35">
        <f t="shared" si="123"/>
        <v>0</v>
      </c>
      <c r="J249" s="35">
        <f t="shared" si="123"/>
        <v>0</v>
      </c>
      <c r="K249" s="35">
        <f t="shared" si="123"/>
        <v>0</v>
      </c>
      <c r="L249" s="35">
        <f t="shared" si="123"/>
        <v>0</v>
      </c>
      <c r="M249" s="35">
        <f t="shared" si="123"/>
        <v>0</v>
      </c>
      <c r="N249" s="154"/>
    </row>
    <row r="250" spans="1:14" ht="21.75" customHeight="1">
      <c r="A250" s="92" t="s">
        <v>18</v>
      </c>
      <c r="B250" s="114" t="s">
        <v>89</v>
      </c>
      <c r="C250" s="90" t="s">
        <v>11</v>
      </c>
      <c r="D250" s="98" t="s">
        <v>39</v>
      </c>
      <c r="E250" s="90" t="s">
        <v>127</v>
      </c>
      <c r="F250" s="12" t="s">
        <v>14</v>
      </c>
      <c r="G250" s="22">
        <f t="shared" ref="G250:M250" si="124">G251+G252+G253</f>
        <v>1080000</v>
      </c>
      <c r="H250" s="22">
        <f t="shared" si="124"/>
        <v>216000</v>
      </c>
      <c r="I250" s="22">
        <f t="shared" si="124"/>
        <v>216000</v>
      </c>
      <c r="J250" s="22">
        <f t="shared" si="124"/>
        <v>216000</v>
      </c>
      <c r="K250" s="22">
        <f t="shared" si="124"/>
        <v>216000</v>
      </c>
      <c r="L250" s="22">
        <f>L251+L252+L253</f>
        <v>216000</v>
      </c>
      <c r="M250" s="22">
        <f t="shared" si="124"/>
        <v>216000</v>
      </c>
      <c r="N250" s="203" t="s">
        <v>162</v>
      </c>
    </row>
    <row r="251" spans="1:14" ht="21.75" customHeight="1">
      <c r="A251" s="93"/>
      <c r="B251" s="115"/>
      <c r="C251" s="91"/>
      <c r="D251" s="99"/>
      <c r="E251" s="91"/>
      <c r="F251" s="12" t="s">
        <v>116</v>
      </c>
      <c r="G251" s="22">
        <f t="shared" ref="G251:G253" si="125">H251+I251+J251+K251+L251</f>
        <v>1080000</v>
      </c>
      <c r="H251" s="22">
        <v>216000</v>
      </c>
      <c r="I251" s="22">
        <f>H251</f>
        <v>216000</v>
      </c>
      <c r="J251" s="22">
        <f t="shared" ref="J251:M251" si="126">I251</f>
        <v>216000</v>
      </c>
      <c r="K251" s="22">
        <f t="shared" si="126"/>
        <v>216000</v>
      </c>
      <c r="L251" s="22">
        <f t="shared" si="126"/>
        <v>216000</v>
      </c>
      <c r="M251" s="22">
        <f t="shared" si="126"/>
        <v>216000</v>
      </c>
      <c r="N251" s="203"/>
    </row>
    <row r="252" spans="1:14" ht="21.75" customHeight="1">
      <c r="A252" s="93"/>
      <c r="B252" s="115"/>
      <c r="C252" s="91"/>
      <c r="D252" s="99"/>
      <c r="E252" s="91"/>
      <c r="F252" s="12" t="s">
        <v>16</v>
      </c>
      <c r="G252" s="22">
        <f t="shared" si="125"/>
        <v>0</v>
      </c>
      <c r="H252" s="22"/>
      <c r="I252" s="22"/>
      <c r="J252" s="22"/>
      <c r="K252" s="22"/>
      <c r="L252" s="22"/>
      <c r="M252" s="22"/>
      <c r="N252" s="203"/>
    </row>
    <row r="253" spans="1:14" ht="21.75" customHeight="1">
      <c r="A253" s="94"/>
      <c r="B253" s="116"/>
      <c r="C253" s="91"/>
      <c r="D253" s="100"/>
      <c r="E253" s="101"/>
      <c r="F253" s="12" t="s">
        <v>17</v>
      </c>
      <c r="G253" s="22">
        <f t="shared" si="125"/>
        <v>0</v>
      </c>
      <c r="H253" s="22"/>
      <c r="I253" s="22"/>
      <c r="J253" s="22"/>
      <c r="K253" s="22"/>
      <c r="L253" s="22"/>
      <c r="M253" s="22"/>
      <c r="N253" s="203"/>
    </row>
    <row r="254" spans="1:14" ht="21.75" customHeight="1">
      <c r="A254" s="90" t="s">
        <v>24</v>
      </c>
      <c r="B254" s="114" t="s">
        <v>188</v>
      </c>
      <c r="C254" s="90" t="s">
        <v>11</v>
      </c>
      <c r="D254" s="98" t="s">
        <v>39</v>
      </c>
      <c r="E254" s="90" t="s">
        <v>127</v>
      </c>
      <c r="F254" s="12" t="s">
        <v>14</v>
      </c>
      <c r="G254" s="22">
        <f t="shared" ref="G254:M254" si="127">G255+G256+G257</f>
        <v>250000</v>
      </c>
      <c r="H254" s="22">
        <f t="shared" si="127"/>
        <v>50000</v>
      </c>
      <c r="I254" s="22">
        <f t="shared" si="127"/>
        <v>50000</v>
      </c>
      <c r="J254" s="22">
        <f t="shared" si="127"/>
        <v>50000</v>
      </c>
      <c r="K254" s="22">
        <f t="shared" si="127"/>
        <v>50000</v>
      </c>
      <c r="L254" s="22">
        <f>L255+L256+L257</f>
        <v>50000</v>
      </c>
      <c r="M254" s="22">
        <f t="shared" si="127"/>
        <v>0</v>
      </c>
      <c r="N254" s="203" t="s">
        <v>161</v>
      </c>
    </row>
    <row r="255" spans="1:14" ht="21.75" customHeight="1">
      <c r="A255" s="91"/>
      <c r="B255" s="115"/>
      <c r="C255" s="91"/>
      <c r="D255" s="99"/>
      <c r="E255" s="91"/>
      <c r="F255" s="12" t="s">
        <v>116</v>
      </c>
      <c r="G255" s="22">
        <f t="shared" ref="G255:G257" si="128">H255+I255+J255+K255+L255</f>
        <v>250000</v>
      </c>
      <c r="H255" s="22">
        <v>50000</v>
      </c>
      <c r="I255" s="22">
        <f>H255</f>
        <v>50000</v>
      </c>
      <c r="J255" s="22">
        <f t="shared" ref="J255:L255" si="129">I255</f>
        <v>50000</v>
      </c>
      <c r="K255" s="22">
        <f t="shared" si="129"/>
        <v>50000</v>
      </c>
      <c r="L255" s="22">
        <f t="shared" si="129"/>
        <v>50000</v>
      </c>
      <c r="M255" s="22"/>
      <c r="N255" s="203"/>
    </row>
    <row r="256" spans="1:14" ht="21.75" customHeight="1">
      <c r="A256" s="91"/>
      <c r="B256" s="115"/>
      <c r="C256" s="91"/>
      <c r="D256" s="99"/>
      <c r="E256" s="91"/>
      <c r="F256" s="12" t="s">
        <v>16</v>
      </c>
      <c r="G256" s="22">
        <f t="shared" si="128"/>
        <v>0</v>
      </c>
      <c r="H256" s="22"/>
      <c r="I256" s="22"/>
      <c r="J256" s="22"/>
      <c r="K256" s="22"/>
      <c r="L256" s="22"/>
      <c r="M256" s="22"/>
      <c r="N256" s="203"/>
    </row>
    <row r="257" spans="1:14" ht="21.75" customHeight="1">
      <c r="A257" s="101"/>
      <c r="B257" s="116"/>
      <c r="C257" s="91"/>
      <c r="D257" s="100"/>
      <c r="E257" s="101"/>
      <c r="F257" s="12" t="s">
        <v>17</v>
      </c>
      <c r="G257" s="22">
        <f t="shared" si="128"/>
        <v>0</v>
      </c>
      <c r="H257" s="22"/>
      <c r="I257" s="22"/>
      <c r="J257" s="22"/>
      <c r="K257" s="22"/>
      <c r="L257" s="22"/>
      <c r="M257" s="22"/>
      <c r="N257" s="203"/>
    </row>
    <row r="258" spans="1:14" ht="21.75" customHeight="1">
      <c r="A258" s="92" t="s">
        <v>40</v>
      </c>
      <c r="B258" s="114" t="s">
        <v>92</v>
      </c>
      <c r="C258" s="90" t="s">
        <v>11</v>
      </c>
      <c r="D258" s="98" t="s">
        <v>39</v>
      </c>
      <c r="E258" s="90" t="s">
        <v>127</v>
      </c>
      <c r="F258" s="12" t="s">
        <v>14</v>
      </c>
      <c r="G258" s="22">
        <f t="shared" ref="G258:M258" si="130">G259+G260+G261</f>
        <v>300000</v>
      </c>
      <c r="H258" s="22">
        <f t="shared" si="130"/>
        <v>60000</v>
      </c>
      <c r="I258" s="22">
        <f t="shared" si="130"/>
        <v>60000</v>
      </c>
      <c r="J258" s="22">
        <f t="shared" si="130"/>
        <v>60000</v>
      </c>
      <c r="K258" s="22">
        <f t="shared" si="130"/>
        <v>60000</v>
      </c>
      <c r="L258" s="22">
        <f>L259+L260+L261</f>
        <v>60000</v>
      </c>
      <c r="M258" s="22">
        <f t="shared" si="130"/>
        <v>0</v>
      </c>
      <c r="N258" s="203" t="s">
        <v>165</v>
      </c>
    </row>
    <row r="259" spans="1:14" ht="21.75" customHeight="1">
      <c r="A259" s="93"/>
      <c r="B259" s="115"/>
      <c r="C259" s="91"/>
      <c r="D259" s="99"/>
      <c r="E259" s="91"/>
      <c r="F259" s="12" t="s">
        <v>116</v>
      </c>
      <c r="G259" s="22">
        <f t="shared" ref="G259:G261" si="131">H259+I259+J259+K259+L259</f>
        <v>300000</v>
      </c>
      <c r="H259" s="22">
        <v>60000</v>
      </c>
      <c r="I259" s="22">
        <f>H259</f>
        <v>60000</v>
      </c>
      <c r="J259" s="22">
        <f t="shared" ref="J259:L259" si="132">I259</f>
        <v>60000</v>
      </c>
      <c r="K259" s="22">
        <f t="shared" si="132"/>
        <v>60000</v>
      </c>
      <c r="L259" s="22">
        <f t="shared" si="132"/>
        <v>60000</v>
      </c>
      <c r="M259" s="22"/>
      <c r="N259" s="203"/>
    </row>
    <row r="260" spans="1:14" ht="21.75" customHeight="1">
      <c r="A260" s="93"/>
      <c r="B260" s="115"/>
      <c r="C260" s="91"/>
      <c r="D260" s="99"/>
      <c r="E260" s="91"/>
      <c r="F260" s="12" t="s">
        <v>16</v>
      </c>
      <c r="G260" s="22">
        <f t="shared" si="131"/>
        <v>0</v>
      </c>
      <c r="H260" s="22"/>
      <c r="I260" s="22"/>
      <c r="J260" s="22"/>
      <c r="K260" s="22"/>
      <c r="L260" s="22"/>
      <c r="M260" s="22"/>
      <c r="N260" s="203"/>
    </row>
    <row r="261" spans="1:14" ht="21.75" customHeight="1">
      <c r="A261" s="94"/>
      <c r="B261" s="116"/>
      <c r="C261" s="91"/>
      <c r="D261" s="100"/>
      <c r="E261" s="101"/>
      <c r="F261" s="12" t="s">
        <v>17</v>
      </c>
      <c r="G261" s="22">
        <f t="shared" si="131"/>
        <v>0</v>
      </c>
      <c r="H261" s="22"/>
      <c r="I261" s="22"/>
      <c r="J261" s="22"/>
      <c r="K261" s="22"/>
      <c r="L261" s="22"/>
      <c r="M261" s="22"/>
      <c r="N261" s="203"/>
    </row>
    <row r="262" spans="1:14" ht="21.75" customHeight="1">
      <c r="A262" s="90" t="s">
        <v>66</v>
      </c>
      <c r="B262" s="114" t="s">
        <v>163</v>
      </c>
      <c r="C262" s="90" t="s">
        <v>11</v>
      </c>
      <c r="D262" s="127" t="s">
        <v>34</v>
      </c>
      <c r="E262" s="90" t="s">
        <v>127</v>
      </c>
      <c r="F262" s="12" t="s">
        <v>14</v>
      </c>
      <c r="G262" s="22">
        <f t="shared" ref="G262:M262" si="133">G263+G264+G265</f>
        <v>3375000</v>
      </c>
      <c r="H262" s="22">
        <f t="shared" si="133"/>
        <v>675000</v>
      </c>
      <c r="I262" s="22">
        <f t="shared" si="133"/>
        <v>675000</v>
      </c>
      <c r="J262" s="22">
        <f t="shared" si="133"/>
        <v>675000</v>
      </c>
      <c r="K262" s="22">
        <f t="shared" si="133"/>
        <v>675000</v>
      </c>
      <c r="L262" s="22">
        <f t="shared" si="133"/>
        <v>675000</v>
      </c>
      <c r="M262" s="22">
        <f t="shared" si="133"/>
        <v>0</v>
      </c>
      <c r="N262" s="204" t="s">
        <v>164</v>
      </c>
    </row>
    <row r="263" spans="1:14" ht="21.75" customHeight="1">
      <c r="A263" s="91"/>
      <c r="B263" s="115"/>
      <c r="C263" s="91"/>
      <c r="D263" s="128"/>
      <c r="E263" s="91"/>
      <c r="F263" s="12" t="s">
        <v>116</v>
      </c>
      <c r="G263" s="22">
        <f t="shared" ref="G263:G265" si="134">H263+I263+J263+K263+L263</f>
        <v>3375000</v>
      </c>
      <c r="H263" s="22">
        <v>675000</v>
      </c>
      <c r="I263" s="22">
        <f>H263</f>
        <v>675000</v>
      </c>
      <c r="J263" s="22">
        <f t="shared" ref="J263:L263" si="135">I263</f>
        <v>675000</v>
      </c>
      <c r="K263" s="22">
        <f t="shared" si="135"/>
        <v>675000</v>
      </c>
      <c r="L263" s="22">
        <f t="shared" si="135"/>
        <v>675000</v>
      </c>
      <c r="M263" s="22"/>
      <c r="N263" s="204"/>
    </row>
    <row r="264" spans="1:14" ht="21.75" customHeight="1">
      <c r="A264" s="91"/>
      <c r="B264" s="115"/>
      <c r="C264" s="91"/>
      <c r="D264" s="128"/>
      <c r="E264" s="91"/>
      <c r="F264" s="12" t="s">
        <v>16</v>
      </c>
      <c r="G264" s="22">
        <f t="shared" si="134"/>
        <v>0</v>
      </c>
      <c r="H264" s="22"/>
      <c r="I264" s="22"/>
      <c r="J264" s="22"/>
      <c r="K264" s="22"/>
      <c r="L264" s="22"/>
      <c r="M264" s="22"/>
      <c r="N264" s="204"/>
    </row>
    <row r="265" spans="1:14" ht="21.75" customHeight="1">
      <c r="A265" s="101"/>
      <c r="B265" s="116"/>
      <c r="C265" s="91"/>
      <c r="D265" s="129"/>
      <c r="E265" s="101"/>
      <c r="F265" s="12" t="s">
        <v>17</v>
      </c>
      <c r="G265" s="22">
        <f t="shared" si="134"/>
        <v>0</v>
      </c>
      <c r="H265" s="22"/>
      <c r="I265" s="22"/>
      <c r="J265" s="22"/>
      <c r="K265" s="22"/>
      <c r="L265" s="22"/>
      <c r="M265" s="22"/>
      <c r="N265" s="204"/>
    </row>
    <row r="266" spans="1:14" ht="21.75" customHeight="1">
      <c r="A266" s="124" t="s">
        <v>80</v>
      </c>
      <c r="B266" s="114" t="s">
        <v>38</v>
      </c>
      <c r="C266" s="90" t="s">
        <v>11</v>
      </c>
      <c r="D266" s="98" t="s">
        <v>39</v>
      </c>
      <c r="E266" s="90" t="s">
        <v>127</v>
      </c>
      <c r="F266" s="12" t="s">
        <v>14</v>
      </c>
      <c r="G266" s="22">
        <f t="shared" ref="G266:M266" si="136">G267+G268+G269</f>
        <v>2700170</v>
      </c>
      <c r="H266" s="22">
        <f t="shared" si="136"/>
        <v>540034</v>
      </c>
      <c r="I266" s="22">
        <f t="shared" si="136"/>
        <v>540034</v>
      </c>
      <c r="J266" s="22">
        <f t="shared" si="136"/>
        <v>540034</v>
      </c>
      <c r="K266" s="22">
        <f t="shared" si="136"/>
        <v>540034</v>
      </c>
      <c r="L266" s="22">
        <f t="shared" si="136"/>
        <v>540034</v>
      </c>
      <c r="M266" s="22">
        <f t="shared" si="136"/>
        <v>0</v>
      </c>
      <c r="N266" s="205" t="s">
        <v>166</v>
      </c>
    </row>
    <row r="267" spans="1:14" ht="21.75" customHeight="1">
      <c r="A267" s="125"/>
      <c r="B267" s="115"/>
      <c r="C267" s="91"/>
      <c r="D267" s="99"/>
      <c r="E267" s="91"/>
      <c r="F267" s="12" t="s">
        <v>116</v>
      </c>
      <c r="G267" s="22">
        <f t="shared" ref="G267:G269" si="137">H267+I267+J267+K267+L267</f>
        <v>2700170</v>
      </c>
      <c r="H267" s="47">
        <v>540034</v>
      </c>
      <c r="I267" s="22">
        <f>H267</f>
        <v>540034</v>
      </c>
      <c r="J267" s="22">
        <f>I267</f>
        <v>540034</v>
      </c>
      <c r="K267" s="22">
        <f>J267</f>
        <v>540034</v>
      </c>
      <c r="L267" s="22">
        <f>K267</f>
        <v>540034</v>
      </c>
      <c r="M267" s="22"/>
      <c r="N267" s="69"/>
    </row>
    <row r="268" spans="1:14" ht="21.75" customHeight="1">
      <c r="A268" s="125"/>
      <c r="B268" s="115"/>
      <c r="C268" s="91"/>
      <c r="D268" s="99"/>
      <c r="E268" s="91"/>
      <c r="F268" s="12" t="s">
        <v>16</v>
      </c>
      <c r="G268" s="22">
        <f t="shared" si="137"/>
        <v>0</v>
      </c>
      <c r="H268" s="22"/>
      <c r="I268" s="22"/>
      <c r="J268" s="22"/>
      <c r="K268" s="22"/>
      <c r="L268" s="22"/>
      <c r="M268" s="22"/>
      <c r="N268" s="69"/>
    </row>
    <row r="269" spans="1:14" ht="21.75" customHeight="1">
      <c r="A269" s="126"/>
      <c r="B269" s="116"/>
      <c r="C269" s="91"/>
      <c r="D269" s="100"/>
      <c r="E269" s="101"/>
      <c r="F269" s="12" t="s">
        <v>17</v>
      </c>
      <c r="G269" s="22">
        <f t="shared" si="137"/>
        <v>0</v>
      </c>
      <c r="H269" s="22"/>
      <c r="I269" s="22"/>
      <c r="J269" s="22"/>
      <c r="K269" s="22"/>
      <c r="L269" s="22"/>
      <c r="M269" s="22"/>
      <c r="N269" s="206"/>
    </row>
    <row r="270" spans="1:14" ht="21.75" customHeight="1">
      <c r="A270" s="92" t="s">
        <v>87</v>
      </c>
      <c r="B270" s="114" t="s">
        <v>185</v>
      </c>
      <c r="C270" s="90" t="s">
        <v>11</v>
      </c>
      <c r="D270" s="90"/>
      <c r="E270" s="90" t="s">
        <v>127</v>
      </c>
      <c r="F270" s="12" t="s">
        <v>14</v>
      </c>
      <c r="G270" s="22">
        <f t="shared" ref="G270:M270" si="138">G271+G272+G273</f>
        <v>0</v>
      </c>
      <c r="H270" s="22">
        <f t="shared" si="138"/>
        <v>0</v>
      </c>
      <c r="I270" s="22">
        <f t="shared" si="138"/>
        <v>0</v>
      </c>
      <c r="J270" s="22">
        <f t="shared" si="138"/>
        <v>0</v>
      </c>
      <c r="K270" s="22">
        <f t="shared" si="138"/>
        <v>0</v>
      </c>
      <c r="L270" s="22">
        <f>L271+L272+L273</f>
        <v>0</v>
      </c>
      <c r="M270" s="22">
        <f t="shared" si="138"/>
        <v>0</v>
      </c>
      <c r="N270" s="69" t="s">
        <v>186</v>
      </c>
    </row>
    <row r="271" spans="1:14" ht="21.75" customHeight="1">
      <c r="A271" s="93"/>
      <c r="B271" s="115"/>
      <c r="C271" s="91"/>
      <c r="D271" s="91"/>
      <c r="E271" s="91"/>
      <c r="F271" s="12" t="s">
        <v>15</v>
      </c>
      <c r="G271" s="22">
        <f t="shared" ref="G271:G273" si="139">H271+I271+J271+K271+L271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69"/>
    </row>
    <row r="272" spans="1:14" ht="21.75" customHeight="1">
      <c r="A272" s="93"/>
      <c r="B272" s="115"/>
      <c r="C272" s="91"/>
      <c r="D272" s="91"/>
      <c r="E272" s="91"/>
      <c r="F272" s="12" t="s">
        <v>16</v>
      </c>
      <c r="G272" s="22">
        <f t="shared" si="139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69"/>
    </row>
    <row r="273" spans="1:14" ht="21.75" customHeight="1">
      <c r="A273" s="94"/>
      <c r="B273" s="116"/>
      <c r="C273" s="91"/>
      <c r="D273" s="101"/>
      <c r="E273" s="101"/>
      <c r="F273" s="12" t="s">
        <v>17</v>
      </c>
      <c r="G273" s="22">
        <f t="shared" si="139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69"/>
    </row>
    <row r="274" spans="1:14" ht="21.75" hidden="1" customHeight="1" outlineLevel="1">
      <c r="A274" s="92" t="s">
        <v>93</v>
      </c>
      <c r="B274" s="114" t="s">
        <v>94</v>
      </c>
      <c r="C274" s="90" t="s">
        <v>11</v>
      </c>
      <c r="D274" s="90"/>
      <c r="E274" s="90" t="s">
        <v>127</v>
      </c>
      <c r="F274" s="12" t="s">
        <v>14</v>
      </c>
      <c r="G274" s="22">
        <f t="shared" ref="G274:M274" si="140">G275+G276+G277</f>
        <v>0</v>
      </c>
      <c r="H274" s="22">
        <f t="shared" si="140"/>
        <v>0</v>
      </c>
      <c r="I274" s="22">
        <f t="shared" si="140"/>
        <v>0</v>
      </c>
      <c r="J274" s="22">
        <f t="shared" si="140"/>
        <v>0</v>
      </c>
      <c r="K274" s="22">
        <f t="shared" si="140"/>
        <v>0</v>
      </c>
      <c r="L274" s="22">
        <f>L275+L276+L277</f>
        <v>0</v>
      </c>
      <c r="M274" s="22">
        <f t="shared" si="140"/>
        <v>0</v>
      </c>
      <c r="N274" s="56"/>
    </row>
    <row r="275" spans="1:14" ht="21.75" hidden="1" customHeight="1" outlineLevel="1">
      <c r="A275" s="93"/>
      <c r="B275" s="115"/>
      <c r="C275" s="91"/>
      <c r="D275" s="91"/>
      <c r="E275" s="91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>
      <c r="A276" s="93"/>
      <c r="B276" s="115"/>
      <c r="C276" s="91"/>
      <c r="D276" s="91"/>
      <c r="E276" s="91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>
      <c r="A277" s="94"/>
      <c r="B277" s="116"/>
      <c r="C277" s="91"/>
      <c r="D277" s="101"/>
      <c r="E277" s="101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>
      <c r="A278" s="62"/>
      <c r="B278" s="114" t="s">
        <v>95</v>
      </c>
      <c r="C278" s="90" t="s">
        <v>11</v>
      </c>
      <c r="D278" s="90"/>
      <c r="E278" s="90" t="s">
        <v>127</v>
      </c>
      <c r="F278" s="12" t="s">
        <v>14</v>
      </c>
      <c r="G278" s="22">
        <f t="shared" ref="G278:M278" si="141">G279+G280+G281</f>
        <v>0</v>
      </c>
      <c r="H278" s="22">
        <f t="shared" si="141"/>
        <v>0</v>
      </c>
      <c r="I278" s="22">
        <f t="shared" si="141"/>
        <v>0</v>
      </c>
      <c r="J278" s="22">
        <f t="shared" si="141"/>
        <v>0</v>
      </c>
      <c r="K278" s="22">
        <f t="shared" si="141"/>
        <v>0</v>
      </c>
      <c r="L278" s="22">
        <f>L279+L280+L281</f>
        <v>0</v>
      </c>
      <c r="M278" s="22">
        <f t="shared" si="141"/>
        <v>0</v>
      </c>
      <c r="N278" s="56"/>
    </row>
    <row r="279" spans="1:14" ht="21.75" hidden="1" customHeight="1" outlineLevel="1">
      <c r="A279" s="62" t="s">
        <v>96</v>
      </c>
      <c r="B279" s="115"/>
      <c r="C279" s="91"/>
      <c r="D279" s="91"/>
      <c r="E279" s="91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>
      <c r="A280" s="62"/>
      <c r="B280" s="115"/>
      <c r="C280" s="91"/>
      <c r="D280" s="91"/>
      <c r="E280" s="91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>
      <c r="A281" s="62"/>
      <c r="B281" s="116"/>
      <c r="C281" s="91"/>
      <c r="D281" s="101"/>
      <c r="E281" s="101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>
      <c r="A282" s="75">
        <v>5</v>
      </c>
      <c r="B282" s="149" t="s">
        <v>156</v>
      </c>
      <c r="C282" s="81" t="s">
        <v>11</v>
      </c>
      <c r="D282" s="40"/>
      <c r="E282" s="81" t="s">
        <v>127</v>
      </c>
      <c r="F282" s="34" t="s">
        <v>14</v>
      </c>
      <c r="G282" s="35">
        <f>G283+G284+G285</f>
        <v>102695415.19999999</v>
      </c>
      <c r="H282" s="35">
        <f t="shared" ref="H282:M282" si="142">H283+H284+H285</f>
        <v>20398283.039999999</v>
      </c>
      <c r="I282" s="35">
        <f t="shared" si="142"/>
        <v>20574283.039999999</v>
      </c>
      <c r="J282" s="35">
        <f t="shared" si="142"/>
        <v>20574283.039999999</v>
      </c>
      <c r="K282" s="35">
        <f t="shared" si="142"/>
        <v>20574283.039999999</v>
      </c>
      <c r="L282" s="35">
        <f>L283+L284+L285</f>
        <v>20574283.039999999</v>
      </c>
      <c r="M282" s="35">
        <f t="shared" si="142"/>
        <v>0</v>
      </c>
      <c r="N282" s="207"/>
    </row>
    <row r="283" spans="1:14" ht="21.75" customHeight="1">
      <c r="A283" s="76"/>
      <c r="B283" s="150"/>
      <c r="C283" s="82"/>
      <c r="D283" s="41"/>
      <c r="E283" s="82"/>
      <c r="F283" s="34" t="s">
        <v>116</v>
      </c>
      <c r="G283" s="35">
        <f t="shared" ref="G283:G285" si="143">H283+I283+J283+K283+L283</f>
        <v>102695415.19999999</v>
      </c>
      <c r="H283" s="35">
        <f t="shared" ref="H283:M285" si="144">H287</f>
        <v>20398283.039999999</v>
      </c>
      <c r="I283" s="35">
        <f t="shared" si="144"/>
        <v>20574283.039999999</v>
      </c>
      <c r="J283" s="35">
        <f t="shared" si="144"/>
        <v>20574283.039999999</v>
      </c>
      <c r="K283" s="35">
        <f t="shared" si="144"/>
        <v>20574283.039999999</v>
      </c>
      <c r="L283" s="35">
        <f t="shared" si="144"/>
        <v>20574283.039999999</v>
      </c>
      <c r="M283" s="35">
        <f t="shared" si="144"/>
        <v>0</v>
      </c>
      <c r="N283" s="208"/>
    </row>
    <row r="284" spans="1:14" ht="21.75" customHeight="1">
      <c r="A284" s="76"/>
      <c r="B284" s="150"/>
      <c r="C284" s="82"/>
      <c r="D284" s="41"/>
      <c r="E284" s="82"/>
      <c r="F284" s="34" t="s">
        <v>16</v>
      </c>
      <c r="G284" s="35">
        <f t="shared" si="143"/>
        <v>0</v>
      </c>
      <c r="H284" s="35">
        <f t="shared" si="144"/>
        <v>0</v>
      </c>
      <c r="I284" s="35">
        <f t="shared" si="144"/>
        <v>0</v>
      </c>
      <c r="J284" s="35">
        <f t="shared" si="144"/>
        <v>0</v>
      </c>
      <c r="K284" s="35">
        <f t="shared" si="144"/>
        <v>0</v>
      </c>
      <c r="L284" s="35">
        <f>L288</f>
        <v>0</v>
      </c>
      <c r="M284" s="35">
        <f t="shared" si="144"/>
        <v>0</v>
      </c>
      <c r="N284" s="208"/>
    </row>
    <row r="285" spans="1:14" ht="21.75" customHeight="1">
      <c r="A285" s="77"/>
      <c r="B285" s="151"/>
      <c r="C285" s="83"/>
      <c r="D285" s="42"/>
      <c r="E285" s="83"/>
      <c r="F285" s="34" t="s">
        <v>17</v>
      </c>
      <c r="G285" s="35">
        <f t="shared" si="143"/>
        <v>0</v>
      </c>
      <c r="H285" s="35">
        <f t="shared" si="144"/>
        <v>0</v>
      </c>
      <c r="I285" s="35">
        <f t="shared" si="144"/>
        <v>0</v>
      </c>
      <c r="J285" s="35">
        <f t="shared" si="144"/>
        <v>0</v>
      </c>
      <c r="K285" s="35">
        <f t="shared" si="144"/>
        <v>0</v>
      </c>
      <c r="L285" s="35">
        <f>L289</f>
        <v>0</v>
      </c>
      <c r="M285" s="35">
        <f t="shared" si="144"/>
        <v>0</v>
      </c>
      <c r="N285" s="209"/>
    </row>
    <row r="286" spans="1:14" ht="21.75" customHeight="1">
      <c r="A286" s="92" t="s">
        <v>18</v>
      </c>
      <c r="B286" s="114" t="s">
        <v>122</v>
      </c>
      <c r="C286" s="90" t="s">
        <v>11</v>
      </c>
      <c r="D286" s="90" t="s">
        <v>98</v>
      </c>
      <c r="E286" s="90" t="s">
        <v>127</v>
      </c>
      <c r="F286" s="12" t="s">
        <v>14</v>
      </c>
      <c r="G286" s="22">
        <f t="shared" ref="G286:M286" si="145">G287+G288+G289</f>
        <v>102695415.19999999</v>
      </c>
      <c r="H286" s="22">
        <f t="shared" si="145"/>
        <v>20398283.039999999</v>
      </c>
      <c r="I286" s="22">
        <f t="shared" si="145"/>
        <v>20574283.039999999</v>
      </c>
      <c r="J286" s="22">
        <f t="shared" si="145"/>
        <v>20574283.039999999</v>
      </c>
      <c r="K286" s="22">
        <f t="shared" si="145"/>
        <v>20574283.039999999</v>
      </c>
      <c r="L286" s="22">
        <f>L287+L288+L289</f>
        <v>20574283.039999999</v>
      </c>
      <c r="M286" s="22">
        <f t="shared" si="145"/>
        <v>0</v>
      </c>
      <c r="N286" s="162" t="s">
        <v>98</v>
      </c>
    </row>
    <row r="287" spans="1:14" ht="21.75" customHeight="1">
      <c r="A287" s="93"/>
      <c r="B287" s="115"/>
      <c r="C287" s="91"/>
      <c r="D287" s="91"/>
      <c r="E287" s="91"/>
      <c r="F287" s="12" t="s">
        <v>116</v>
      </c>
      <c r="G287" s="22">
        <f t="shared" ref="G287:G289" si="146">H287+I287+J287+K287+L287</f>
        <v>102695415.19999999</v>
      </c>
      <c r="H287" s="22">
        <v>20398283.039999999</v>
      </c>
      <c r="I287" s="22">
        <v>20574283.039999999</v>
      </c>
      <c r="J287" s="47">
        <v>20574283.039999999</v>
      </c>
      <c r="K287" s="22">
        <f>J287</f>
        <v>20574283.039999999</v>
      </c>
      <c r="L287" s="22">
        <f>K287</f>
        <v>20574283.039999999</v>
      </c>
      <c r="M287" s="22"/>
      <c r="N287" s="163"/>
    </row>
    <row r="288" spans="1:14" ht="21.75" customHeight="1">
      <c r="A288" s="93"/>
      <c r="B288" s="115"/>
      <c r="C288" s="91"/>
      <c r="D288" s="91"/>
      <c r="E288" s="91"/>
      <c r="F288" s="12" t="s">
        <v>16</v>
      </c>
      <c r="G288" s="22">
        <f t="shared" si="146"/>
        <v>0</v>
      </c>
      <c r="H288" s="22"/>
      <c r="I288" s="22"/>
      <c r="J288" s="22"/>
      <c r="K288" s="22"/>
      <c r="L288" s="22"/>
      <c r="M288" s="22"/>
      <c r="N288" s="163"/>
    </row>
    <row r="289" spans="1:14" ht="21.75" customHeight="1">
      <c r="A289" s="94"/>
      <c r="B289" s="116"/>
      <c r="C289" s="101"/>
      <c r="D289" s="101"/>
      <c r="E289" s="101"/>
      <c r="F289" s="12" t="s">
        <v>17</v>
      </c>
      <c r="G289" s="22">
        <f t="shared" si="146"/>
        <v>0</v>
      </c>
      <c r="H289" s="22"/>
      <c r="I289" s="22"/>
      <c r="J289" s="22"/>
      <c r="K289" s="22"/>
      <c r="L289" s="22"/>
      <c r="M289" s="22"/>
      <c r="N289" s="163"/>
    </row>
    <row r="290" spans="1:14" ht="23.25" hidden="1" customHeight="1" outlineLevel="1">
      <c r="A290" s="75">
        <v>6</v>
      </c>
      <c r="B290" s="149" t="s">
        <v>107</v>
      </c>
      <c r="C290" s="81" t="s">
        <v>11</v>
      </c>
      <c r="D290" s="40"/>
      <c r="E290" s="81" t="s">
        <v>13</v>
      </c>
      <c r="F290" s="34" t="s">
        <v>14</v>
      </c>
      <c r="G290" s="35">
        <f t="shared" ref="G290:M290" si="147">G291+G292+G293</f>
        <v>0</v>
      </c>
      <c r="H290" s="35">
        <f t="shared" si="147"/>
        <v>0</v>
      </c>
      <c r="I290" s="35">
        <f t="shared" si="147"/>
        <v>0</v>
      </c>
      <c r="J290" s="35">
        <f t="shared" si="147"/>
        <v>0</v>
      </c>
      <c r="K290" s="35">
        <f t="shared" si="147"/>
        <v>0</v>
      </c>
      <c r="L290" s="35">
        <f>L291+L292+L293</f>
        <v>0</v>
      </c>
      <c r="M290" s="35">
        <f t="shared" si="147"/>
        <v>0</v>
      </c>
      <c r="N290" s="61"/>
    </row>
    <row r="291" spans="1:14" ht="23.25" hidden="1" customHeight="1" outlineLevel="1">
      <c r="A291" s="76"/>
      <c r="B291" s="185"/>
      <c r="C291" s="82"/>
      <c r="D291" s="41"/>
      <c r="E291" s="82"/>
      <c r="F291" s="34" t="s">
        <v>15</v>
      </c>
      <c r="G291" s="35">
        <f>H291+I291+J291+K291+M291</f>
        <v>0</v>
      </c>
      <c r="H291" s="35">
        <f t="shared" ref="H291:M293" si="148">H295</f>
        <v>0</v>
      </c>
      <c r="I291" s="35">
        <f t="shared" si="148"/>
        <v>0</v>
      </c>
      <c r="J291" s="35">
        <f t="shared" si="148"/>
        <v>0</v>
      </c>
      <c r="K291" s="35">
        <f t="shared" si="148"/>
        <v>0</v>
      </c>
      <c r="L291" s="35">
        <f>L295</f>
        <v>0</v>
      </c>
      <c r="M291" s="35">
        <f t="shared" si="148"/>
        <v>0</v>
      </c>
      <c r="N291" s="61"/>
    </row>
    <row r="292" spans="1:14" ht="23.25" hidden="1" customHeight="1" outlineLevel="1">
      <c r="A292" s="76"/>
      <c r="B292" s="185"/>
      <c r="C292" s="82"/>
      <c r="D292" s="41"/>
      <c r="E292" s="82"/>
      <c r="F292" s="34" t="s">
        <v>16</v>
      </c>
      <c r="G292" s="35">
        <f>H292+I292+J292+K292+M292</f>
        <v>0</v>
      </c>
      <c r="H292" s="35">
        <f t="shared" si="148"/>
        <v>0</v>
      </c>
      <c r="I292" s="35">
        <f t="shared" si="148"/>
        <v>0</v>
      </c>
      <c r="J292" s="35">
        <f t="shared" si="148"/>
        <v>0</v>
      </c>
      <c r="K292" s="35">
        <f t="shared" si="148"/>
        <v>0</v>
      </c>
      <c r="L292" s="35">
        <f>L296</f>
        <v>0</v>
      </c>
      <c r="M292" s="35">
        <f t="shared" si="148"/>
        <v>0</v>
      </c>
      <c r="N292" s="61"/>
    </row>
    <row r="293" spans="1:14" ht="27" hidden="1" customHeight="1" outlineLevel="1">
      <c r="A293" s="77"/>
      <c r="B293" s="186"/>
      <c r="C293" s="83"/>
      <c r="D293" s="42"/>
      <c r="E293" s="83"/>
      <c r="F293" s="34" t="s">
        <v>17</v>
      </c>
      <c r="G293" s="35">
        <f>H293+I293+J293+K293+M293</f>
        <v>0</v>
      </c>
      <c r="H293" s="35">
        <f t="shared" si="148"/>
        <v>0</v>
      </c>
      <c r="I293" s="35">
        <f t="shared" si="148"/>
        <v>0</v>
      </c>
      <c r="J293" s="35">
        <f t="shared" si="148"/>
        <v>0</v>
      </c>
      <c r="K293" s="35">
        <f t="shared" si="148"/>
        <v>0</v>
      </c>
      <c r="L293" s="35">
        <f>L297</f>
        <v>0</v>
      </c>
      <c r="M293" s="35">
        <f t="shared" si="148"/>
        <v>0</v>
      </c>
      <c r="N293" s="61"/>
    </row>
    <row r="294" spans="1:14" ht="21.75" hidden="1" customHeight="1" outlineLevel="1">
      <c r="A294" s="92" t="s">
        <v>108</v>
      </c>
      <c r="B294" s="114" t="s">
        <v>109</v>
      </c>
      <c r="C294" s="90" t="s">
        <v>11</v>
      </c>
      <c r="D294" s="90" t="s">
        <v>98</v>
      </c>
      <c r="E294" s="90" t="s">
        <v>13</v>
      </c>
      <c r="F294" s="12" t="s">
        <v>14</v>
      </c>
      <c r="G294" s="22">
        <f t="shared" ref="G294:M294" si="149">G295+G296+G297</f>
        <v>0</v>
      </c>
      <c r="H294" s="22">
        <f t="shared" si="149"/>
        <v>0</v>
      </c>
      <c r="I294" s="22">
        <f t="shared" si="149"/>
        <v>0</v>
      </c>
      <c r="J294" s="22">
        <f t="shared" si="149"/>
        <v>0</v>
      </c>
      <c r="K294" s="22">
        <f t="shared" si="149"/>
        <v>0</v>
      </c>
      <c r="L294" s="22">
        <f>L295+L296+L297</f>
        <v>0</v>
      </c>
      <c r="M294" s="22">
        <f t="shared" si="149"/>
        <v>0</v>
      </c>
      <c r="N294" s="146" t="s">
        <v>110</v>
      </c>
    </row>
    <row r="295" spans="1:14" ht="21.75" hidden="1" customHeight="1" outlineLevel="1">
      <c r="A295" s="93"/>
      <c r="B295" s="115"/>
      <c r="C295" s="91"/>
      <c r="D295" s="91"/>
      <c r="E295" s="91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47"/>
    </row>
    <row r="296" spans="1:14" ht="21.75" hidden="1" customHeight="1" outlineLevel="1">
      <c r="A296" s="93"/>
      <c r="B296" s="115"/>
      <c r="C296" s="91"/>
      <c r="D296" s="91"/>
      <c r="E296" s="91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47"/>
    </row>
    <row r="297" spans="1:14" ht="21.75" hidden="1" customHeight="1" outlineLevel="1">
      <c r="A297" s="94"/>
      <c r="B297" s="116"/>
      <c r="C297" s="101"/>
      <c r="D297" s="101"/>
      <c r="E297" s="10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47"/>
    </row>
    <row r="298" spans="1:14" ht="21.75" hidden="1" customHeight="1" outlineLevel="1">
      <c r="A298" s="75">
        <v>7</v>
      </c>
      <c r="B298" s="149" t="s">
        <v>111</v>
      </c>
      <c r="C298" s="81" t="s">
        <v>11</v>
      </c>
      <c r="D298" s="40"/>
      <c r="E298" s="81" t="s">
        <v>13</v>
      </c>
      <c r="F298" s="34" t="s">
        <v>14</v>
      </c>
      <c r="G298" s="35">
        <f t="shared" ref="G298:M298" si="150">G299+G300+G301</f>
        <v>0</v>
      </c>
      <c r="H298" s="35">
        <f t="shared" si="150"/>
        <v>0</v>
      </c>
      <c r="I298" s="35">
        <f t="shared" si="150"/>
        <v>0</v>
      </c>
      <c r="J298" s="35">
        <f t="shared" si="150"/>
        <v>0</v>
      </c>
      <c r="K298" s="35">
        <f t="shared" si="150"/>
        <v>0</v>
      </c>
      <c r="L298" s="35">
        <f>L299+L300+L301</f>
        <v>0</v>
      </c>
      <c r="M298" s="35">
        <f t="shared" si="150"/>
        <v>0</v>
      </c>
      <c r="N298" s="61"/>
    </row>
    <row r="299" spans="1:14" ht="21.75" hidden="1" customHeight="1" outlineLevel="1">
      <c r="A299" s="76"/>
      <c r="B299" s="150"/>
      <c r="C299" s="82"/>
      <c r="D299" s="41"/>
      <c r="E299" s="82"/>
      <c r="F299" s="34" t="s">
        <v>15</v>
      </c>
      <c r="G299" s="35">
        <f>H299+I299+J299+K299+M299</f>
        <v>0</v>
      </c>
      <c r="H299" s="35">
        <f t="shared" ref="H299:M301" si="151">H303</f>
        <v>0</v>
      </c>
      <c r="I299" s="35">
        <f t="shared" si="151"/>
        <v>0</v>
      </c>
      <c r="J299" s="35">
        <f t="shared" si="151"/>
        <v>0</v>
      </c>
      <c r="K299" s="35">
        <f t="shared" si="151"/>
        <v>0</v>
      </c>
      <c r="L299" s="35">
        <f>L303</f>
        <v>0</v>
      </c>
      <c r="M299" s="35">
        <f t="shared" si="151"/>
        <v>0</v>
      </c>
      <c r="N299" s="61"/>
    </row>
    <row r="300" spans="1:14" ht="21.75" hidden="1" customHeight="1" outlineLevel="1">
      <c r="A300" s="76"/>
      <c r="B300" s="150"/>
      <c r="C300" s="82"/>
      <c r="D300" s="41"/>
      <c r="E300" s="82"/>
      <c r="F300" s="34" t="s">
        <v>16</v>
      </c>
      <c r="G300" s="35">
        <f>H300+I300+J300+K300+M300</f>
        <v>0</v>
      </c>
      <c r="H300" s="35">
        <f t="shared" si="151"/>
        <v>0</v>
      </c>
      <c r="I300" s="35">
        <f t="shared" si="151"/>
        <v>0</v>
      </c>
      <c r="J300" s="35">
        <f t="shared" si="151"/>
        <v>0</v>
      </c>
      <c r="K300" s="35">
        <f t="shared" si="151"/>
        <v>0</v>
      </c>
      <c r="L300" s="35">
        <f>L304</f>
        <v>0</v>
      </c>
      <c r="M300" s="35">
        <f t="shared" si="151"/>
        <v>0</v>
      </c>
      <c r="N300" s="61"/>
    </row>
    <row r="301" spans="1:14" ht="21.75" hidden="1" customHeight="1" outlineLevel="1">
      <c r="A301" s="77"/>
      <c r="B301" s="151"/>
      <c r="C301" s="83"/>
      <c r="D301" s="42"/>
      <c r="E301" s="83"/>
      <c r="F301" s="34" t="s">
        <v>17</v>
      </c>
      <c r="G301" s="35">
        <f>H301+I301+J301+K301+M301</f>
        <v>0</v>
      </c>
      <c r="H301" s="35">
        <f t="shared" si="151"/>
        <v>0</v>
      </c>
      <c r="I301" s="35">
        <f t="shared" si="151"/>
        <v>0</v>
      </c>
      <c r="J301" s="35">
        <f t="shared" si="151"/>
        <v>0</v>
      </c>
      <c r="K301" s="35">
        <f t="shared" si="151"/>
        <v>0</v>
      </c>
      <c r="L301" s="35">
        <f>L305</f>
        <v>0</v>
      </c>
      <c r="M301" s="35">
        <f t="shared" si="151"/>
        <v>0</v>
      </c>
      <c r="N301" s="61"/>
    </row>
    <row r="302" spans="1:14" ht="30.75" hidden="1" customHeight="1" outlineLevel="1">
      <c r="A302" s="92" t="s">
        <v>112</v>
      </c>
      <c r="B302" s="114" t="s">
        <v>113</v>
      </c>
      <c r="C302" s="90" t="s">
        <v>11</v>
      </c>
      <c r="D302" s="90" t="s">
        <v>98</v>
      </c>
      <c r="E302" s="90" t="s">
        <v>13</v>
      </c>
      <c r="F302" s="12" t="s">
        <v>14</v>
      </c>
      <c r="G302" s="22">
        <f t="shared" ref="G302:M302" si="152">G303+G304+G305</f>
        <v>0</v>
      </c>
      <c r="H302" s="22">
        <f t="shared" si="152"/>
        <v>0</v>
      </c>
      <c r="I302" s="22">
        <f t="shared" si="152"/>
        <v>0</v>
      </c>
      <c r="J302" s="22">
        <f t="shared" si="152"/>
        <v>0</v>
      </c>
      <c r="K302" s="22">
        <f t="shared" si="152"/>
        <v>0</v>
      </c>
      <c r="L302" s="22">
        <f>L303+L304+L305</f>
        <v>0</v>
      </c>
      <c r="M302" s="22">
        <f t="shared" si="152"/>
        <v>0</v>
      </c>
      <c r="N302" s="164" t="s">
        <v>114</v>
      </c>
    </row>
    <row r="303" spans="1:14" ht="30.75" hidden="1" customHeight="1" outlineLevel="1">
      <c r="A303" s="93"/>
      <c r="B303" s="115"/>
      <c r="C303" s="91"/>
      <c r="D303" s="91"/>
      <c r="E303" s="91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30.75" hidden="1" customHeight="1" outlineLevel="1">
      <c r="A304" s="93"/>
      <c r="B304" s="115"/>
      <c r="C304" s="91"/>
      <c r="D304" s="91"/>
      <c r="E304" s="91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41" ht="30.75" hidden="1" customHeight="1" outlineLevel="1">
      <c r="A305" s="94"/>
      <c r="B305" s="116"/>
      <c r="C305" s="101"/>
      <c r="D305" s="101"/>
      <c r="E305" s="10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41" ht="21.75" customHeight="1" collapsed="1">
      <c r="A306" s="166" t="s">
        <v>99</v>
      </c>
      <c r="B306" s="169" t="s">
        <v>100</v>
      </c>
      <c r="C306" s="170"/>
      <c r="D306" s="170"/>
      <c r="E306" s="171"/>
      <c r="F306" s="44" t="s">
        <v>14</v>
      </c>
      <c r="G306" s="45">
        <f>G307+G308+G309+0.01</f>
        <v>4785947354.6242447</v>
      </c>
      <c r="H306" s="45">
        <f t="shared" ref="H306:M306" si="153">H307+H308+H309</f>
        <v>1282821987.4560165</v>
      </c>
      <c r="I306" s="45">
        <f t="shared" si="153"/>
        <v>1333538807.4183285</v>
      </c>
      <c r="J306" s="45">
        <f t="shared" si="153"/>
        <v>1335924715.7489398</v>
      </c>
      <c r="K306" s="45">
        <f t="shared" si="153"/>
        <v>409281627.6671896</v>
      </c>
      <c r="L306" s="45">
        <f>L307+L308+L309</f>
        <v>424380216.32376957</v>
      </c>
      <c r="M306" s="45">
        <f t="shared" si="153"/>
        <v>216000</v>
      </c>
      <c r="N306" s="61"/>
    </row>
    <row r="307" spans="1:41" ht="21.75" customHeight="1">
      <c r="A307" s="167"/>
      <c r="B307" s="172"/>
      <c r="C307" s="173"/>
      <c r="D307" s="173"/>
      <c r="E307" s="174"/>
      <c r="F307" s="44" t="s">
        <v>116</v>
      </c>
      <c r="G307" s="45">
        <f t="shared" ref="G307:G309" si="154">H307+I307+J307+K307+L307</f>
        <v>2003089147.6971831</v>
      </c>
      <c r="H307" s="45">
        <f t="shared" ref="H307:M309" si="155">H299+H247+H223+H159+H11+H283+H291</f>
        <v>376048905.91895574</v>
      </c>
      <c r="I307" s="45">
        <f t="shared" si="155"/>
        <v>398614643.82832861</v>
      </c>
      <c r="J307" s="45">
        <f t="shared" si="155"/>
        <v>394763753.95893961</v>
      </c>
      <c r="K307" s="45">
        <f t="shared" si="155"/>
        <v>409281627.6671896</v>
      </c>
      <c r="L307" s="45">
        <f t="shared" si="155"/>
        <v>424380216.32376957</v>
      </c>
      <c r="M307" s="45">
        <f t="shared" si="155"/>
        <v>216000</v>
      </c>
      <c r="N307" s="61"/>
    </row>
    <row r="308" spans="1:41" ht="21.75" customHeight="1">
      <c r="A308" s="167"/>
      <c r="B308" s="172"/>
      <c r="C308" s="173"/>
      <c r="D308" s="173"/>
      <c r="E308" s="174"/>
      <c r="F308" s="44" t="s">
        <v>16</v>
      </c>
      <c r="G308" s="45">
        <f t="shared" si="154"/>
        <v>2642409786.9170609</v>
      </c>
      <c r="H308" s="45">
        <f t="shared" si="155"/>
        <v>859847566.53706086</v>
      </c>
      <c r="I308" s="45">
        <f t="shared" si="155"/>
        <v>887783433.58999991</v>
      </c>
      <c r="J308" s="45">
        <f t="shared" si="155"/>
        <v>894778786.79000008</v>
      </c>
      <c r="K308" s="45">
        <f t="shared" si="155"/>
        <v>0</v>
      </c>
      <c r="L308" s="45">
        <f t="shared" si="155"/>
        <v>0</v>
      </c>
      <c r="M308" s="45">
        <f t="shared" si="155"/>
        <v>0</v>
      </c>
      <c r="N308" s="61"/>
    </row>
    <row r="309" spans="1:41" ht="21.75" customHeight="1">
      <c r="A309" s="168"/>
      <c r="B309" s="175"/>
      <c r="C309" s="176"/>
      <c r="D309" s="176"/>
      <c r="E309" s="177"/>
      <c r="F309" s="44" t="s">
        <v>17</v>
      </c>
      <c r="G309" s="45">
        <f t="shared" si="154"/>
        <v>140448420</v>
      </c>
      <c r="H309" s="45">
        <f t="shared" si="155"/>
        <v>46925515</v>
      </c>
      <c r="I309" s="45">
        <f t="shared" si="155"/>
        <v>47140730</v>
      </c>
      <c r="J309" s="45">
        <f t="shared" si="155"/>
        <v>46382175</v>
      </c>
      <c r="K309" s="45">
        <f t="shared" si="155"/>
        <v>0</v>
      </c>
      <c r="L309" s="45">
        <f t="shared" si="155"/>
        <v>0</v>
      </c>
      <c r="M309" s="45">
        <f t="shared" si="155"/>
        <v>0</v>
      </c>
      <c r="N309" s="61"/>
    </row>
    <row r="310" spans="1:41">
      <c r="H310" s="43">
        <f>H306-[7]прил5.!G3427</f>
        <v>-3.9834976196289063E-3</v>
      </c>
      <c r="I310" s="43">
        <f>I306-[7]прил5.!H3427</f>
        <v>-1.6717910766601563E-3</v>
      </c>
      <c r="J310" s="43">
        <f>J306-[7]прил5.!I3427</f>
        <v>-1.0602474212646484E-3</v>
      </c>
      <c r="K310" s="43"/>
      <c r="L310" s="43"/>
      <c r="M310" s="43"/>
    </row>
    <row r="311" spans="1:41">
      <c r="I311" s="43"/>
      <c r="J311" s="43"/>
      <c r="K311" s="43"/>
      <c r="L311" s="43"/>
      <c r="M311" s="43"/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7"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A282:A285"/>
    <mergeCell ref="B282:B285"/>
    <mergeCell ref="C282:C285"/>
    <mergeCell ref="E282:E285"/>
    <mergeCell ref="N282:N285"/>
    <mergeCell ref="A286:A289"/>
    <mergeCell ref="B286:B289"/>
    <mergeCell ref="C286:C289"/>
    <mergeCell ref="D286:D289"/>
    <mergeCell ref="E286:E289"/>
    <mergeCell ref="N286:N289"/>
    <mergeCell ref="A274:A277"/>
    <mergeCell ref="B274:B277"/>
    <mergeCell ref="C274:C277"/>
    <mergeCell ref="D274:D277"/>
    <mergeCell ref="E274:E277"/>
    <mergeCell ref="B278:B281"/>
    <mergeCell ref="C278:C281"/>
    <mergeCell ref="D278:D281"/>
    <mergeCell ref="E278:E281"/>
    <mergeCell ref="A270:A273"/>
    <mergeCell ref="B270:B273"/>
    <mergeCell ref="C270:C273"/>
    <mergeCell ref="D270:D273"/>
    <mergeCell ref="E270:E273"/>
    <mergeCell ref="N270:N273"/>
    <mergeCell ref="A266:A269"/>
    <mergeCell ref="B266:B269"/>
    <mergeCell ref="C266:C269"/>
    <mergeCell ref="D266:D269"/>
    <mergeCell ref="E266:E269"/>
    <mergeCell ref="N266:N269"/>
    <mergeCell ref="A262:A265"/>
    <mergeCell ref="B262:B265"/>
    <mergeCell ref="C262:C265"/>
    <mergeCell ref="D262:D265"/>
    <mergeCell ref="E262:E265"/>
    <mergeCell ref="N262:N265"/>
    <mergeCell ref="A258:A261"/>
    <mergeCell ref="B258:B261"/>
    <mergeCell ref="C258:C261"/>
    <mergeCell ref="D258:D261"/>
    <mergeCell ref="E258:E261"/>
    <mergeCell ref="N258:N261"/>
    <mergeCell ref="A254:A257"/>
    <mergeCell ref="B254:B257"/>
    <mergeCell ref="C254:C257"/>
    <mergeCell ref="D254:D257"/>
    <mergeCell ref="E254:E257"/>
    <mergeCell ref="N254:N257"/>
    <mergeCell ref="A250:A253"/>
    <mergeCell ref="B250:B253"/>
    <mergeCell ref="C250:C253"/>
    <mergeCell ref="D250:D253"/>
    <mergeCell ref="E250:E253"/>
    <mergeCell ref="N250:N253"/>
    <mergeCell ref="A246:A249"/>
    <mergeCell ref="B246:B249"/>
    <mergeCell ref="C246:C249"/>
    <mergeCell ref="D246:D249"/>
    <mergeCell ref="E246:E249"/>
    <mergeCell ref="N246:N249"/>
    <mergeCell ref="A242:A245"/>
    <mergeCell ref="B242:B245"/>
    <mergeCell ref="C242:C245"/>
    <mergeCell ref="D242:D245"/>
    <mergeCell ref="E242:E245"/>
    <mergeCell ref="N242:N245"/>
    <mergeCell ref="A238:A241"/>
    <mergeCell ref="B238:B241"/>
    <mergeCell ref="C238:C241"/>
    <mergeCell ref="D238:D241"/>
    <mergeCell ref="E238:E241"/>
    <mergeCell ref="N238:N241"/>
    <mergeCell ref="A234:A237"/>
    <mergeCell ref="B234:B237"/>
    <mergeCell ref="C234:C237"/>
    <mergeCell ref="D234:D237"/>
    <mergeCell ref="E234:E237"/>
    <mergeCell ref="N234:N237"/>
    <mergeCell ref="A230:A233"/>
    <mergeCell ref="B230:B233"/>
    <mergeCell ref="C230:C233"/>
    <mergeCell ref="D230:D233"/>
    <mergeCell ref="E230:E233"/>
    <mergeCell ref="N230:N233"/>
    <mergeCell ref="N222:N225"/>
    <mergeCell ref="A226:A229"/>
    <mergeCell ref="B226:B229"/>
    <mergeCell ref="C226:C229"/>
    <mergeCell ref="D226:D229"/>
    <mergeCell ref="E226:E229"/>
    <mergeCell ref="N226:N229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A206:A209"/>
    <mergeCell ref="B206:B209"/>
    <mergeCell ref="C206:C209"/>
    <mergeCell ref="D206:D209"/>
    <mergeCell ref="E206:E209"/>
    <mergeCell ref="N206:N209"/>
    <mergeCell ref="A202:A205"/>
    <mergeCell ref="B202:B205"/>
    <mergeCell ref="C202:C205"/>
    <mergeCell ref="D202:D205"/>
    <mergeCell ref="E202:E205"/>
    <mergeCell ref="N202:N205"/>
    <mergeCell ref="A198:A201"/>
    <mergeCell ref="B198:B201"/>
    <mergeCell ref="C198:C201"/>
    <mergeCell ref="D198:D201"/>
    <mergeCell ref="E198:E201"/>
    <mergeCell ref="N198:N201"/>
    <mergeCell ref="A194:A197"/>
    <mergeCell ref="B194:B197"/>
    <mergeCell ref="C194:C197"/>
    <mergeCell ref="D194:D197"/>
    <mergeCell ref="E194:E197"/>
    <mergeCell ref="N194:N197"/>
    <mergeCell ref="A190:A193"/>
    <mergeCell ref="B190:B193"/>
    <mergeCell ref="C190:C193"/>
    <mergeCell ref="D190:D193"/>
    <mergeCell ref="E190:E193"/>
    <mergeCell ref="N190:N193"/>
    <mergeCell ref="A186:A189"/>
    <mergeCell ref="B186:B189"/>
    <mergeCell ref="C186:C189"/>
    <mergeCell ref="D186:D189"/>
    <mergeCell ref="E186:E189"/>
    <mergeCell ref="N186:N189"/>
    <mergeCell ref="N174:N185"/>
    <mergeCell ref="A178:A181"/>
    <mergeCell ref="B178:B181"/>
    <mergeCell ref="C178:C181"/>
    <mergeCell ref="D178:D181"/>
    <mergeCell ref="E166:E169"/>
    <mergeCell ref="A170:A173"/>
    <mergeCell ref="B170:B173"/>
    <mergeCell ref="C170:C173"/>
    <mergeCell ref="D170:D173"/>
    <mergeCell ref="E170:E173"/>
    <mergeCell ref="E178:E181"/>
    <mergeCell ref="A182:A185"/>
    <mergeCell ref="B182:B185"/>
    <mergeCell ref="C182:C185"/>
    <mergeCell ref="D182:D185"/>
    <mergeCell ref="E182:E185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N162:N173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22:A125"/>
    <mergeCell ref="B122:B125"/>
    <mergeCell ref="C122:C125"/>
    <mergeCell ref="D122:D125"/>
    <mergeCell ref="E122:E125"/>
    <mergeCell ref="N122:N125"/>
    <mergeCell ref="A118:A121"/>
    <mergeCell ref="B118:B121"/>
    <mergeCell ref="C118:C121"/>
    <mergeCell ref="D118:D121"/>
    <mergeCell ref="E118:E121"/>
    <mergeCell ref="N118:N121"/>
    <mergeCell ref="A114:A117"/>
    <mergeCell ref="B114:B117"/>
    <mergeCell ref="C114:C117"/>
    <mergeCell ref="D114:D117"/>
    <mergeCell ref="E114:E117"/>
    <mergeCell ref="N114:N117"/>
    <mergeCell ref="A110:A113"/>
    <mergeCell ref="B110:B113"/>
    <mergeCell ref="C110:C113"/>
    <mergeCell ref="D110:D113"/>
    <mergeCell ref="E110:E113"/>
    <mergeCell ref="N110:N113"/>
    <mergeCell ref="A106:A109"/>
    <mergeCell ref="B106:B109"/>
    <mergeCell ref="C106:C109"/>
    <mergeCell ref="D106:D109"/>
    <mergeCell ref="E106:E109"/>
    <mergeCell ref="N106:N109"/>
    <mergeCell ref="A102:A105"/>
    <mergeCell ref="B102:B105"/>
    <mergeCell ref="C102:C105"/>
    <mergeCell ref="D102:D105"/>
    <mergeCell ref="E102:E105"/>
    <mergeCell ref="N102:N105"/>
    <mergeCell ref="N94:N97"/>
    <mergeCell ref="A98:A101"/>
    <mergeCell ref="B98:B101"/>
    <mergeCell ref="C98:C101"/>
    <mergeCell ref="D98:D101"/>
    <mergeCell ref="E98:E101"/>
    <mergeCell ref="N98:N101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86:A89"/>
    <mergeCell ref="B86:B89"/>
    <mergeCell ref="C86:C89"/>
    <mergeCell ref="D86:D89"/>
    <mergeCell ref="E86:E89"/>
    <mergeCell ref="N86:N89"/>
    <mergeCell ref="A82:A85"/>
    <mergeCell ref="B82:B85"/>
    <mergeCell ref="C82:C85"/>
    <mergeCell ref="D82:D85"/>
    <mergeCell ref="E82:E85"/>
    <mergeCell ref="N82:N85"/>
    <mergeCell ref="A78:A81"/>
    <mergeCell ref="B78:B81"/>
    <mergeCell ref="C78:C81"/>
    <mergeCell ref="D78:D81"/>
    <mergeCell ref="E78:E81"/>
    <mergeCell ref="N78:N81"/>
    <mergeCell ref="A74:A77"/>
    <mergeCell ref="B74:B77"/>
    <mergeCell ref="C74:C77"/>
    <mergeCell ref="D74:D77"/>
    <mergeCell ref="E74:E77"/>
    <mergeCell ref="N74:N77"/>
    <mergeCell ref="A70:A73"/>
    <mergeCell ref="B70:B73"/>
    <mergeCell ref="C70:C73"/>
    <mergeCell ref="D70:D73"/>
    <mergeCell ref="E70:E73"/>
    <mergeCell ref="N70:N73"/>
    <mergeCell ref="A66:A69"/>
    <mergeCell ref="B66:B69"/>
    <mergeCell ref="C66:C69"/>
    <mergeCell ref="D66:D69"/>
    <mergeCell ref="E66:E69"/>
    <mergeCell ref="N66:N69"/>
    <mergeCell ref="A62:A65"/>
    <mergeCell ref="B62:B65"/>
    <mergeCell ref="C62:C65"/>
    <mergeCell ref="D62:D65"/>
    <mergeCell ref="E62:E65"/>
    <mergeCell ref="N62:N65"/>
    <mergeCell ref="A58:A61"/>
    <mergeCell ref="B58:B61"/>
    <mergeCell ref="C58:C61"/>
    <mergeCell ref="D58:D61"/>
    <mergeCell ref="E58:E61"/>
    <mergeCell ref="N58:N61"/>
    <mergeCell ref="N50:N53"/>
    <mergeCell ref="A54:A57"/>
    <mergeCell ref="B54:B57"/>
    <mergeCell ref="C54:C57"/>
    <mergeCell ref="D54:D57"/>
    <mergeCell ref="E54:E57"/>
    <mergeCell ref="N54:N5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N34:N37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N26:N29"/>
    <mergeCell ref="A22:A25"/>
    <mergeCell ref="B22:B25"/>
    <mergeCell ref="C22:C25"/>
    <mergeCell ref="D22:D25"/>
    <mergeCell ref="E22:E25"/>
    <mergeCell ref="N22:N25"/>
    <mergeCell ref="A18:A21"/>
    <mergeCell ref="B18:B21"/>
    <mergeCell ref="C18:C21"/>
    <mergeCell ref="D18:D21"/>
    <mergeCell ref="E18:E21"/>
    <mergeCell ref="N18:N21"/>
    <mergeCell ref="A14:A17"/>
    <mergeCell ref="B14:B17"/>
    <mergeCell ref="C14:C17"/>
    <mergeCell ref="D14:D17"/>
    <mergeCell ref="E14:E17"/>
    <mergeCell ref="N14:N17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318"/>
  <sheetViews>
    <sheetView tabSelected="1" view="pageBreakPreview" zoomScale="80" zoomScaleNormal="100" zoomScaleSheetLayoutView="8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G158" sqref="G158:L161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21.285156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12" t="s">
        <v>115</v>
      </c>
      <c r="L1" s="112"/>
      <c r="M1" s="112"/>
      <c r="N1" s="112"/>
      <c r="O1" s="3"/>
      <c r="P1" s="3"/>
      <c r="Q1" s="3"/>
    </row>
    <row r="2" spans="1:17">
      <c r="A2" s="1"/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8"/>
      <c r="M2" s="18"/>
      <c r="N2" s="24" t="s">
        <v>191</v>
      </c>
      <c r="O2" s="3"/>
    </row>
    <row r="3" spans="1:17">
      <c r="A3" s="1"/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9"/>
      <c r="M3" s="19"/>
      <c r="N3" s="24" t="s">
        <v>118</v>
      </c>
    </row>
    <row r="4" spans="1:17" ht="15.75" customHeight="1">
      <c r="A4" s="1"/>
      <c r="B4" s="113" t="s">
        <v>117</v>
      </c>
      <c r="C4" s="113"/>
      <c r="D4" s="113"/>
      <c r="E4" s="113"/>
      <c r="F4" s="113"/>
      <c r="G4" s="113"/>
      <c r="H4" s="113"/>
      <c r="I4" s="113"/>
      <c r="J4" s="113"/>
      <c r="K4" s="113"/>
      <c r="L4" s="20"/>
      <c r="M4" s="20"/>
      <c r="N4" s="25"/>
    </row>
    <row r="5" spans="1:17">
      <c r="A5" s="1"/>
      <c r="H5" s="33">
        <f t="shared" ref="H5:M5" si="0">H20+H40+H44+H48+H52+H96+H104+H116</f>
        <v>780010300</v>
      </c>
      <c r="I5" s="33">
        <f t="shared" si="0"/>
        <v>813691700</v>
      </c>
      <c r="J5" s="33">
        <f t="shared" si="0"/>
        <v>820055300</v>
      </c>
      <c r="K5" s="33">
        <f t="shared" si="0"/>
        <v>0</v>
      </c>
      <c r="L5" s="33">
        <f t="shared" si="0"/>
        <v>0</v>
      </c>
      <c r="M5" s="33">
        <f t="shared" si="0"/>
        <v>0</v>
      </c>
      <c r="N5" s="58" t="s">
        <v>101</v>
      </c>
    </row>
    <row r="6" spans="1:17">
      <c r="A6" s="1"/>
      <c r="H6" s="33">
        <f>H28+H88+H124-1068.63</f>
        <v>56017990.280000001</v>
      </c>
      <c r="I6" s="33">
        <f>I28+I88+I124</f>
        <v>59023646.920000002</v>
      </c>
      <c r="J6" s="33">
        <f>J28+J88+J124</f>
        <v>59023620.75</v>
      </c>
      <c r="K6" s="33">
        <f>K28+K88+K124</f>
        <v>0</v>
      </c>
      <c r="L6" s="33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>
      <c r="A7" s="73" t="s">
        <v>2</v>
      </c>
      <c r="B7" s="73" t="s">
        <v>3</v>
      </c>
      <c r="C7" s="73" t="s">
        <v>4</v>
      </c>
      <c r="D7" s="73" t="s">
        <v>5</v>
      </c>
      <c r="E7" s="73" t="s">
        <v>6</v>
      </c>
      <c r="F7" s="73" t="s">
        <v>7</v>
      </c>
      <c r="G7" s="70" t="s">
        <v>8</v>
      </c>
      <c r="H7" s="71"/>
      <c r="I7" s="71"/>
      <c r="J7" s="71"/>
      <c r="K7" s="71"/>
      <c r="L7" s="71"/>
      <c r="M7" s="72"/>
      <c r="N7" s="73" t="s">
        <v>9</v>
      </c>
    </row>
    <row r="8" spans="1:17" s="28" customFormat="1" ht="21.75" customHeight="1">
      <c r="A8" s="74"/>
      <c r="B8" s="74"/>
      <c r="C8" s="74"/>
      <c r="D8" s="74"/>
      <c r="E8" s="74"/>
      <c r="F8" s="74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74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>
      <c r="A10" s="75"/>
      <c r="B10" s="78" t="s">
        <v>177</v>
      </c>
      <c r="C10" s="81" t="s">
        <v>11</v>
      </c>
      <c r="D10" s="84" t="s">
        <v>12</v>
      </c>
      <c r="E10" s="81" t="s">
        <v>127</v>
      </c>
      <c r="F10" s="34" t="s">
        <v>14</v>
      </c>
      <c r="G10" s="35">
        <f>G11+G12+G13</f>
        <v>4620571256.000144</v>
      </c>
      <c r="H10" s="35">
        <f t="shared" ref="H10:M10" si="1">H11+H12+H13</f>
        <v>1246029061.55</v>
      </c>
      <c r="I10" s="35">
        <f t="shared" si="1"/>
        <v>1289222298.79</v>
      </c>
      <c r="J10" s="35">
        <f t="shared" si="1"/>
        <v>1304972463.98</v>
      </c>
      <c r="K10" s="35">
        <f t="shared" si="1"/>
        <v>382624383.57360005</v>
      </c>
      <c r="L10" s="35">
        <f>L11+L12+L13</f>
        <v>397723048.10654396</v>
      </c>
      <c r="M10" s="35">
        <f t="shared" si="1"/>
        <v>0</v>
      </c>
      <c r="N10" s="87"/>
      <c r="O10" s="3"/>
    </row>
    <row r="11" spans="1:17" ht="24" customHeight="1">
      <c r="A11" s="76"/>
      <c r="B11" s="79"/>
      <c r="C11" s="82"/>
      <c r="D11" s="85"/>
      <c r="E11" s="82"/>
      <c r="F11" s="34" t="s">
        <v>116</v>
      </c>
      <c r="G11" s="35">
        <f>H11+I11+J11+K11+L11</f>
        <v>1851638664.8501441</v>
      </c>
      <c r="H11" s="36">
        <f t="shared" ref="H11:M13" si="2">H15+H35+H99+H127</f>
        <v>347227469.45999998</v>
      </c>
      <c r="I11" s="36">
        <f t="shared" si="2"/>
        <v>355957326.78999996</v>
      </c>
      <c r="J11" s="36">
        <f t="shared" si="2"/>
        <v>368106436.92000002</v>
      </c>
      <c r="K11" s="36">
        <f t="shared" si="2"/>
        <v>382624383.57360005</v>
      </c>
      <c r="L11" s="36">
        <f t="shared" si="2"/>
        <v>397723048.10654396</v>
      </c>
      <c r="M11" s="36">
        <f t="shared" si="2"/>
        <v>0</v>
      </c>
      <c r="N11" s="88"/>
      <c r="O11" s="3"/>
    </row>
    <row r="12" spans="1:17" ht="24" customHeight="1">
      <c r="A12" s="76"/>
      <c r="B12" s="79"/>
      <c r="C12" s="82"/>
      <c r="D12" s="85"/>
      <c r="E12" s="82"/>
      <c r="F12" s="34" t="s">
        <v>16</v>
      </c>
      <c r="G12" s="35">
        <f t="shared" ref="G12:G13" si="3">H12+I12+J12+K12+L12</f>
        <v>2618857943.2799997</v>
      </c>
      <c r="H12" s="36">
        <f t="shared" si="2"/>
        <v>848105748.84000003</v>
      </c>
      <c r="I12" s="36">
        <f t="shared" si="2"/>
        <v>883007779.54999995</v>
      </c>
      <c r="J12" s="36">
        <f t="shared" si="2"/>
        <v>887744414.88999999</v>
      </c>
      <c r="K12" s="36">
        <f t="shared" si="2"/>
        <v>0</v>
      </c>
      <c r="L12" s="36">
        <f t="shared" si="2"/>
        <v>0</v>
      </c>
      <c r="M12" s="36">
        <f t="shared" si="2"/>
        <v>0</v>
      </c>
      <c r="N12" s="88"/>
      <c r="O12" s="3"/>
    </row>
    <row r="13" spans="1:17" ht="24" customHeight="1">
      <c r="A13" s="77"/>
      <c r="B13" s="80"/>
      <c r="C13" s="83"/>
      <c r="D13" s="86"/>
      <c r="E13" s="83"/>
      <c r="F13" s="34" t="s">
        <v>17</v>
      </c>
      <c r="G13" s="35">
        <f t="shared" si="3"/>
        <v>150074647.87</v>
      </c>
      <c r="H13" s="36">
        <f t="shared" si="2"/>
        <v>50695843.25</v>
      </c>
      <c r="I13" s="36">
        <f t="shared" si="2"/>
        <v>50257192.450000003</v>
      </c>
      <c r="J13" s="36">
        <f t="shared" si="2"/>
        <v>49121612.170000002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89"/>
      <c r="O13" s="3"/>
    </row>
    <row r="14" spans="1:17" ht="21.75" customHeight="1">
      <c r="A14" s="102"/>
      <c r="B14" s="104" t="s">
        <v>19</v>
      </c>
      <c r="C14" s="106" t="s">
        <v>11</v>
      </c>
      <c r="D14" s="108" t="s">
        <v>12</v>
      </c>
      <c r="E14" s="106" t="s">
        <v>127</v>
      </c>
      <c r="F14" s="37" t="s">
        <v>14</v>
      </c>
      <c r="G14" s="38">
        <f t="shared" ref="G14:M14" si="4">G15+G16+G17</f>
        <v>1531183148.4037921</v>
      </c>
      <c r="H14" s="38">
        <f t="shared" si="4"/>
        <v>400870733.44999999</v>
      </c>
      <c r="I14" s="38">
        <f t="shared" si="4"/>
        <v>410879549.93000001</v>
      </c>
      <c r="J14" s="38">
        <f t="shared" si="4"/>
        <v>415432428.37</v>
      </c>
      <c r="K14" s="38">
        <f t="shared" si="4"/>
        <v>149048663.10480002</v>
      </c>
      <c r="L14" s="38">
        <f>L15+L16+L17</f>
        <v>154951773.54899201</v>
      </c>
      <c r="M14" s="38">
        <f t="shared" si="4"/>
        <v>0</v>
      </c>
      <c r="N14" s="200"/>
      <c r="O14" s="3"/>
    </row>
    <row r="15" spans="1:17" ht="21.75" customHeight="1">
      <c r="A15" s="103"/>
      <c r="B15" s="105"/>
      <c r="C15" s="107"/>
      <c r="D15" s="109"/>
      <c r="E15" s="107"/>
      <c r="F15" s="37" t="s">
        <v>116</v>
      </c>
      <c r="G15" s="38">
        <f t="shared" ref="G15:G17" si="5">H15+I15+J15+K15+L15</f>
        <v>717240245.7037921</v>
      </c>
      <c r="H15" s="39">
        <f t="shared" ref="H15:M17" si="6">H19+H23+H27+H31</f>
        <v>132007770.75</v>
      </c>
      <c r="I15" s="39">
        <f t="shared" si="6"/>
        <v>137859442.93000001</v>
      </c>
      <c r="J15" s="39">
        <f>J19+J23+J27+J31</f>
        <v>143372595.37</v>
      </c>
      <c r="K15" s="39">
        <f t="shared" si="6"/>
        <v>149048663.10480002</v>
      </c>
      <c r="L15" s="39">
        <f>L19+L23+L27+L31</f>
        <v>154951773.54899201</v>
      </c>
      <c r="M15" s="39">
        <f t="shared" si="6"/>
        <v>0</v>
      </c>
      <c r="N15" s="201"/>
      <c r="O15" s="3"/>
    </row>
    <row r="16" spans="1:17" ht="21.75" customHeight="1">
      <c r="A16" s="103"/>
      <c r="B16" s="105"/>
      <c r="C16" s="107"/>
      <c r="D16" s="109"/>
      <c r="E16" s="107"/>
      <c r="F16" s="37" t="s">
        <v>16</v>
      </c>
      <c r="G16" s="38">
        <f t="shared" si="5"/>
        <v>813942902.70000005</v>
      </c>
      <c r="H16" s="39">
        <f t="shared" si="6"/>
        <v>268862962.69999999</v>
      </c>
      <c r="I16" s="39">
        <f t="shared" si="6"/>
        <v>273020107</v>
      </c>
      <c r="J16" s="39">
        <f>J20+J24+J28+J32</f>
        <v>272059833</v>
      </c>
      <c r="K16" s="39">
        <f t="shared" si="6"/>
        <v>0</v>
      </c>
      <c r="L16" s="39">
        <f>L20+L24+L28+L32</f>
        <v>0</v>
      </c>
      <c r="M16" s="39">
        <f t="shared" si="6"/>
        <v>0</v>
      </c>
      <c r="N16" s="201"/>
      <c r="O16" s="3"/>
    </row>
    <row r="17" spans="1:18" ht="21.75" customHeight="1">
      <c r="A17" s="103"/>
      <c r="B17" s="105"/>
      <c r="C17" s="107"/>
      <c r="D17" s="110"/>
      <c r="E17" s="107"/>
      <c r="F17" s="37" t="s">
        <v>17</v>
      </c>
      <c r="G17" s="38">
        <f t="shared" si="5"/>
        <v>0</v>
      </c>
      <c r="H17" s="39">
        <f t="shared" si="6"/>
        <v>0</v>
      </c>
      <c r="I17" s="39">
        <f t="shared" si="6"/>
        <v>0</v>
      </c>
      <c r="J17" s="39">
        <f t="shared" si="6"/>
        <v>0</v>
      </c>
      <c r="K17" s="39">
        <f t="shared" si="6"/>
        <v>0</v>
      </c>
      <c r="L17" s="39">
        <f>L21+L25+L29+L33</f>
        <v>0</v>
      </c>
      <c r="M17" s="39">
        <f t="shared" si="6"/>
        <v>0</v>
      </c>
      <c r="N17" s="202"/>
      <c r="O17" s="3"/>
    </row>
    <row r="18" spans="1:18" ht="21.75" customHeight="1">
      <c r="A18" s="111" t="s">
        <v>18</v>
      </c>
      <c r="B18" s="95" t="s">
        <v>20</v>
      </c>
      <c r="C18" s="90" t="s">
        <v>11</v>
      </c>
      <c r="D18" s="98" t="s">
        <v>12</v>
      </c>
      <c r="E18" s="90" t="s">
        <v>127</v>
      </c>
      <c r="F18" s="12" t="s">
        <v>14</v>
      </c>
      <c r="G18" s="22">
        <f t="shared" ref="G18:M18" si="7">G19+G20+G21</f>
        <v>1449099765.1937921</v>
      </c>
      <c r="H18" s="22">
        <f t="shared" si="7"/>
        <v>374305140.24000001</v>
      </c>
      <c r="I18" s="22">
        <f t="shared" si="7"/>
        <v>383258744.93000001</v>
      </c>
      <c r="J18" s="47">
        <f t="shared" si="7"/>
        <v>390477247.37</v>
      </c>
      <c r="K18" s="22">
        <f t="shared" si="7"/>
        <v>147577761.10480002</v>
      </c>
      <c r="L18" s="22">
        <f>L19+L20+L21</f>
        <v>153480871.54899201</v>
      </c>
      <c r="M18" s="22">
        <f t="shared" si="7"/>
        <v>0</v>
      </c>
      <c r="N18" s="146" t="s">
        <v>178</v>
      </c>
      <c r="O18" s="3"/>
    </row>
    <row r="19" spans="1:18" ht="21.75" customHeight="1">
      <c r="A19" s="93"/>
      <c r="B19" s="96"/>
      <c r="C19" s="91"/>
      <c r="D19" s="99"/>
      <c r="E19" s="91"/>
      <c r="F19" s="12" t="s">
        <v>116</v>
      </c>
      <c r="G19" s="22">
        <f t="shared" ref="G19:G21" si="8">H19+I19+J19+K19+L19</f>
        <v>710600354.1937921</v>
      </c>
      <c r="H19" s="22">
        <v>131196092.23999999</v>
      </c>
      <c r="I19" s="22">
        <v>136443935.93000001</v>
      </c>
      <c r="J19" s="47">
        <v>141901693.37</v>
      </c>
      <c r="K19" s="22">
        <f>J19*1.04</f>
        <v>147577761.10480002</v>
      </c>
      <c r="L19" s="22">
        <f>K19*1.04</f>
        <v>153480871.54899201</v>
      </c>
      <c r="M19" s="22"/>
      <c r="N19" s="147"/>
      <c r="O19" s="3"/>
    </row>
    <row r="20" spans="1:18" ht="21.75" customHeight="1">
      <c r="A20" s="93"/>
      <c r="B20" s="96"/>
      <c r="C20" s="91"/>
      <c r="D20" s="99"/>
      <c r="E20" s="91"/>
      <c r="F20" s="12" t="s">
        <v>16</v>
      </c>
      <c r="G20" s="22">
        <f t="shared" si="8"/>
        <v>738499411</v>
      </c>
      <c r="H20" s="22">
        <v>243109048</v>
      </c>
      <c r="I20" s="22">
        <v>246814809</v>
      </c>
      <c r="J20" s="47">
        <v>248575554</v>
      </c>
      <c r="K20" s="22"/>
      <c r="L20" s="22"/>
      <c r="M20" s="22"/>
      <c r="N20" s="147"/>
      <c r="O20" s="3"/>
    </row>
    <row r="21" spans="1:18" ht="54.75" customHeight="1">
      <c r="A21" s="93"/>
      <c r="B21" s="96"/>
      <c r="C21" s="91"/>
      <c r="D21" s="100"/>
      <c r="E21" s="91"/>
      <c r="F21" s="12" t="s">
        <v>17</v>
      </c>
      <c r="G21" s="22">
        <f t="shared" si="8"/>
        <v>0</v>
      </c>
      <c r="H21" s="22"/>
      <c r="I21" s="22"/>
      <c r="J21" s="47"/>
      <c r="K21" s="22"/>
      <c r="L21" s="22"/>
      <c r="M21" s="22"/>
      <c r="N21" s="148"/>
      <c r="O21" s="3"/>
    </row>
    <row r="22" spans="1:18" ht="21.75" customHeight="1">
      <c r="A22" s="92" t="s">
        <v>112</v>
      </c>
      <c r="B22" s="95" t="s">
        <v>21</v>
      </c>
      <c r="C22" s="90" t="s">
        <v>11</v>
      </c>
      <c r="D22" s="98" t="s">
        <v>12</v>
      </c>
      <c r="E22" s="90" t="s">
        <v>127</v>
      </c>
      <c r="F22" s="12" t="s">
        <v>14</v>
      </c>
      <c r="G22" s="22">
        <f t="shared" ref="G22:M22" si="9">G23+G24+G25</f>
        <v>6639891.5099999998</v>
      </c>
      <c r="H22" s="22">
        <f t="shared" si="9"/>
        <v>811678.51</v>
      </c>
      <c r="I22" s="22">
        <f t="shared" si="9"/>
        <v>1415507</v>
      </c>
      <c r="J22" s="47">
        <f t="shared" si="9"/>
        <v>1470902</v>
      </c>
      <c r="K22" s="22">
        <f t="shared" si="9"/>
        <v>1470902</v>
      </c>
      <c r="L22" s="22">
        <f>L23+L24+L25</f>
        <v>1470902</v>
      </c>
      <c r="M22" s="22">
        <f t="shared" si="9"/>
        <v>0</v>
      </c>
      <c r="N22" s="146" t="s">
        <v>138</v>
      </c>
      <c r="O22" s="3"/>
    </row>
    <row r="23" spans="1:18" ht="21.75" customHeight="1">
      <c r="A23" s="93"/>
      <c r="B23" s="96"/>
      <c r="C23" s="91"/>
      <c r="D23" s="99"/>
      <c r="E23" s="91"/>
      <c r="F23" s="12" t="s">
        <v>116</v>
      </c>
      <c r="G23" s="22">
        <f t="shared" ref="G23:G25" si="10">H23+I23+J23+K23+L23</f>
        <v>6639891.5099999998</v>
      </c>
      <c r="H23" s="22">
        <v>811678.51</v>
      </c>
      <c r="I23" s="22">
        <v>1415507</v>
      </c>
      <c r="J23" s="47">
        <v>1470902</v>
      </c>
      <c r="K23" s="22">
        <f>J23</f>
        <v>1470902</v>
      </c>
      <c r="L23" s="22">
        <f>K23</f>
        <v>1470902</v>
      </c>
      <c r="M23" s="22"/>
      <c r="N23" s="147"/>
      <c r="O23" s="3"/>
      <c r="R23" s="3"/>
    </row>
    <row r="24" spans="1:18" ht="21.75" customHeight="1">
      <c r="A24" s="93"/>
      <c r="B24" s="96"/>
      <c r="C24" s="91"/>
      <c r="D24" s="99"/>
      <c r="E24" s="91"/>
      <c r="F24" s="12" t="s">
        <v>16</v>
      </c>
      <c r="G24" s="22">
        <f t="shared" si="10"/>
        <v>0</v>
      </c>
      <c r="H24" s="22"/>
      <c r="I24" s="22"/>
      <c r="J24" s="47"/>
      <c r="K24" s="22"/>
      <c r="L24" s="22"/>
      <c r="M24" s="22"/>
      <c r="N24" s="147"/>
      <c r="O24" s="3"/>
    </row>
    <row r="25" spans="1:18" ht="21.75" customHeight="1">
      <c r="A25" s="94"/>
      <c r="B25" s="97"/>
      <c r="C25" s="91"/>
      <c r="D25" s="100"/>
      <c r="E25" s="101"/>
      <c r="F25" s="12" t="s">
        <v>17</v>
      </c>
      <c r="G25" s="22">
        <f t="shared" si="10"/>
        <v>0</v>
      </c>
      <c r="H25" s="22"/>
      <c r="I25" s="22"/>
      <c r="J25" s="47"/>
      <c r="K25" s="22"/>
      <c r="L25" s="22"/>
      <c r="M25" s="22"/>
      <c r="N25" s="148"/>
      <c r="O25" s="3"/>
    </row>
    <row r="26" spans="1:18" ht="21.75" customHeight="1">
      <c r="A26" s="92" t="s">
        <v>123</v>
      </c>
      <c r="B26" s="95" t="s">
        <v>22</v>
      </c>
      <c r="C26" s="90" t="s">
        <v>11</v>
      </c>
      <c r="D26" s="98" t="s">
        <v>12</v>
      </c>
      <c r="E26" s="90" t="s">
        <v>127</v>
      </c>
      <c r="F26" s="12" t="s">
        <v>14</v>
      </c>
      <c r="G26" s="22">
        <f t="shared" ref="G26:M26" si="11">G27+G28+G29</f>
        <v>55954505</v>
      </c>
      <c r="H26" s="22">
        <f t="shared" si="11"/>
        <v>18007378</v>
      </c>
      <c r="I26" s="22">
        <f t="shared" si="11"/>
        <v>18973568</v>
      </c>
      <c r="J26" s="47">
        <f t="shared" si="11"/>
        <v>18973559</v>
      </c>
      <c r="K26" s="22">
        <f t="shared" si="11"/>
        <v>0</v>
      </c>
      <c r="L26" s="22">
        <f>L27+L28+L29</f>
        <v>0</v>
      </c>
      <c r="M26" s="22">
        <f t="shared" si="11"/>
        <v>0</v>
      </c>
      <c r="N26" s="146" t="s">
        <v>138</v>
      </c>
      <c r="O26" s="3"/>
    </row>
    <row r="27" spans="1:18" ht="21.75" customHeight="1">
      <c r="A27" s="93"/>
      <c r="B27" s="96"/>
      <c r="C27" s="91"/>
      <c r="D27" s="99"/>
      <c r="E27" s="91"/>
      <c r="F27" s="12" t="s">
        <v>116</v>
      </c>
      <c r="G27" s="22">
        <f t="shared" ref="G27:G29" si="12">H27+I27+J27+K27+L27</f>
        <v>0</v>
      </c>
      <c r="H27" s="22"/>
      <c r="I27" s="22"/>
      <c r="J27" s="47"/>
      <c r="K27" s="22"/>
      <c r="L27" s="22"/>
      <c r="M27" s="22"/>
      <c r="N27" s="147"/>
      <c r="O27" s="3"/>
    </row>
    <row r="28" spans="1:18" ht="21.75" customHeight="1">
      <c r="A28" s="93"/>
      <c r="B28" s="96"/>
      <c r="C28" s="91"/>
      <c r="D28" s="99"/>
      <c r="E28" s="91"/>
      <c r="F28" s="12" t="s">
        <v>16</v>
      </c>
      <c r="G28" s="22">
        <f t="shared" si="12"/>
        <v>55954505</v>
      </c>
      <c r="H28" s="22">
        <v>18007378</v>
      </c>
      <c r="I28" s="22">
        <v>18973568</v>
      </c>
      <c r="J28" s="47">
        <v>18973559</v>
      </c>
      <c r="K28" s="22"/>
      <c r="L28" s="22"/>
      <c r="M28" s="22"/>
      <c r="N28" s="147"/>
      <c r="O28" s="3"/>
    </row>
    <row r="29" spans="1:18" ht="21.75" customHeight="1">
      <c r="A29" s="94"/>
      <c r="B29" s="97"/>
      <c r="C29" s="91"/>
      <c r="D29" s="100"/>
      <c r="E29" s="101"/>
      <c r="F29" s="12" t="s">
        <v>17</v>
      </c>
      <c r="G29" s="22">
        <f t="shared" si="12"/>
        <v>0</v>
      </c>
      <c r="H29" s="22"/>
      <c r="I29" s="22"/>
      <c r="J29" s="47"/>
      <c r="K29" s="22"/>
      <c r="L29" s="22"/>
      <c r="M29" s="22"/>
      <c r="N29" s="148"/>
      <c r="P29" s="3"/>
    </row>
    <row r="30" spans="1:18" ht="21.75" customHeight="1">
      <c r="A30" s="92" t="s">
        <v>124</v>
      </c>
      <c r="B30" s="95" t="s">
        <v>23</v>
      </c>
      <c r="C30" s="90" t="s">
        <v>11</v>
      </c>
      <c r="D30" s="98" t="s">
        <v>12</v>
      </c>
      <c r="E30" s="90" t="s">
        <v>127</v>
      </c>
      <c r="F30" s="12" t="s">
        <v>14</v>
      </c>
      <c r="G30" s="22">
        <f t="shared" ref="G30:M30" si="13">G31+G32+G33</f>
        <v>19488986.699999999</v>
      </c>
      <c r="H30" s="22">
        <f t="shared" si="13"/>
        <v>7746536.7000000002</v>
      </c>
      <c r="I30" s="22">
        <f t="shared" si="13"/>
        <v>7231730</v>
      </c>
      <c r="J30" s="47">
        <f t="shared" si="13"/>
        <v>4510720</v>
      </c>
      <c r="K30" s="22">
        <f t="shared" si="13"/>
        <v>0</v>
      </c>
      <c r="L30" s="22">
        <f>L31+L32+L33</f>
        <v>0</v>
      </c>
      <c r="M30" s="22">
        <f t="shared" si="13"/>
        <v>0</v>
      </c>
      <c r="N30" s="146" t="s">
        <v>138</v>
      </c>
      <c r="O30" s="3"/>
    </row>
    <row r="31" spans="1:18" ht="21.75" customHeight="1">
      <c r="A31" s="93"/>
      <c r="B31" s="96"/>
      <c r="C31" s="91"/>
      <c r="D31" s="99"/>
      <c r="E31" s="91"/>
      <c r="F31" s="12" t="s">
        <v>116</v>
      </c>
      <c r="G31" s="22">
        <f t="shared" ref="G31:G37" si="14">H31+I31+J31+K31+L31</f>
        <v>0</v>
      </c>
      <c r="H31" s="22"/>
      <c r="I31" s="22"/>
      <c r="J31" s="47"/>
      <c r="K31" s="22"/>
      <c r="L31" s="22"/>
      <c r="M31" s="22"/>
      <c r="N31" s="147"/>
    </row>
    <row r="32" spans="1:18" ht="21.75" customHeight="1">
      <c r="A32" s="93"/>
      <c r="B32" s="96"/>
      <c r="C32" s="91"/>
      <c r="D32" s="99"/>
      <c r="E32" s="91"/>
      <c r="F32" s="12" t="s">
        <v>16</v>
      </c>
      <c r="G32" s="22">
        <f t="shared" si="14"/>
        <v>19488986.699999999</v>
      </c>
      <c r="H32" s="22">
        <v>7746536.7000000002</v>
      </c>
      <c r="I32" s="22">
        <v>7231730</v>
      </c>
      <c r="J32" s="47">
        <v>4510720</v>
      </c>
      <c r="K32" s="22"/>
      <c r="L32" s="22"/>
      <c r="M32" s="22"/>
      <c r="N32" s="147"/>
    </row>
    <row r="33" spans="1:41" ht="21.75" customHeight="1">
      <c r="A33" s="94"/>
      <c r="B33" s="97"/>
      <c r="C33" s="91"/>
      <c r="D33" s="100"/>
      <c r="E33" s="101"/>
      <c r="F33" s="12" t="s">
        <v>17</v>
      </c>
      <c r="G33" s="22">
        <f t="shared" si="14"/>
        <v>0</v>
      </c>
      <c r="H33" s="22"/>
      <c r="I33" s="22"/>
      <c r="J33" s="47"/>
      <c r="K33" s="22"/>
      <c r="L33" s="22"/>
      <c r="M33" s="22"/>
      <c r="N33" s="148"/>
      <c r="P33" s="3"/>
    </row>
    <row r="34" spans="1:41" ht="21.75" customHeight="1">
      <c r="A34" s="117"/>
      <c r="B34" s="120" t="s">
        <v>25</v>
      </c>
      <c r="C34" s="106" t="s">
        <v>11</v>
      </c>
      <c r="D34" s="108" t="s">
        <v>26</v>
      </c>
      <c r="E34" s="106" t="s">
        <v>127</v>
      </c>
      <c r="F34" s="37" t="s">
        <v>14</v>
      </c>
      <c r="G34" s="38">
        <f>G35+G36+G37</f>
        <v>2575410275.1440639</v>
      </c>
      <c r="H34" s="38">
        <f t="shared" ref="H34:M34" si="15">H35+H36+H37</f>
        <v>701979752.69000006</v>
      </c>
      <c r="I34" s="38">
        <f t="shared" si="15"/>
        <v>728107309.00999999</v>
      </c>
      <c r="J34" s="38">
        <f t="shared" si="15"/>
        <v>738642123.78000009</v>
      </c>
      <c r="K34" s="38">
        <f t="shared" si="15"/>
        <v>199398410.54160002</v>
      </c>
      <c r="L34" s="38">
        <f>L35+L36+L37</f>
        <v>207282679.122464</v>
      </c>
      <c r="M34" s="38">
        <f t="shared" si="15"/>
        <v>0</v>
      </c>
      <c r="N34" s="200"/>
    </row>
    <row r="35" spans="1:41" ht="21.75" customHeight="1">
      <c r="A35" s="118"/>
      <c r="B35" s="121"/>
      <c r="C35" s="107"/>
      <c r="D35" s="109"/>
      <c r="E35" s="107"/>
      <c r="F35" s="37" t="s">
        <v>116</v>
      </c>
      <c r="G35" s="38">
        <f t="shared" si="14"/>
        <v>968082991.63406396</v>
      </c>
      <c r="H35" s="38">
        <f>H39+H43+H47+H51+H83+H87+H91+H71+H75+H79+H55+H59+H63+H67</f>
        <v>184198631.47999999</v>
      </c>
      <c r="I35" s="38">
        <f t="shared" ref="I35:L35" si="16">I39+I43+I47+I51+I83+I87+I91+I71+I75+I79+I55+I59+I63+I67</f>
        <v>185385887.43000001</v>
      </c>
      <c r="J35" s="38">
        <f t="shared" si="16"/>
        <v>191817383.06</v>
      </c>
      <c r="K35" s="38">
        <f t="shared" si="16"/>
        <v>199398410.54160002</v>
      </c>
      <c r="L35" s="38">
        <f t="shared" si="16"/>
        <v>207282679.122464</v>
      </c>
      <c r="M35" s="38">
        <f>M39+M43+M47+M51+M83+M87+M91+M71+M75+M79+M55+M59+M63+M67</f>
        <v>0</v>
      </c>
      <c r="N35" s="201"/>
      <c r="AO35" s="3">
        <f>SUM('на 01.02.24'!$G$34:$AN$93)</f>
        <v>20612098969.152512</v>
      </c>
    </row>
    <row r="36" spans="1:41" ht="21.75" customHeight="1">
      <c r="A36" s="118"/>
      <c r="B36" s="121"/>
      <c r="C36" s="107"/>
      <c r="D36" s="109"/>
      <c r="E36" s="107"/>
      <c r="F36" s="37" t="s">
        <v>16</v>
      </c>
      <c r="G36" s="38">
        <f t="shared" si="14"/>
        <v>1503930743.77</v>
      </c>
      <c r="H36" s="38">
        <f t="shared" ref="H36:L37" si="17">H40+H44+H48+H52+H84+H88+H92+H72+H76+H80+H56+H60+H64+H68</f>
        <v>483571317</v>
      </c>
      <c r="I36" s="38">
        <f t="shared" si="17"/>
        <v>508133042.37</v>
      </c>
      <c r="J36" s="38">
        <f t="shared" si="17"/>
        <v>512226384.39999998</v>
      </c>
      <c r="K36" s="38">
        <f t="shared" si="17"/>
        <v>0</v>
      </c>
      <c r="L36" s="38">
        <f t="shared" si="17"/>
        <v>0</v>
      </c>
      <c r="M36" s="38">
        <f>M40+M44+M48+M52+M84+M88+M92+M72+M76+M80+M56+M60+M64+M68</f>
        <v>0</v>
      </c>
      <c r="N36" s="201"/>
      <c r="AO36" s="3">
        <f>SUM('на 01.02.24'!$G$34:$AN$93)</f>
        <v>20612098969.152512</v>
      </c>
    </row>
    <row r="37" spans="1:41" ht="21.75" customHeight="1">
      <c r="A37" s="119"/>
      <c r="B37" s="122"/>
      <c r="C37" s="123"/>
      <c r="D37" s="110"/>
      <c r="E37" s="123"/>
      <c r="F37" s="37" t="s">
        <v>17</v>
      </c>
      <c r="G37" s="38">
        <f t="shared" si="14"/>
        <v>103396539.74000001</v>
      </c>
      <c r="H37" s="38">
        <f t="shared" si="17"/>
        <v>34209804.210000001</v>
      </c>
      <c r="I37" s="38">
        <f t="shared" si="17"/>
        <v>34588379.210000001</v>
      </c>
      <c r="J37" s="38">
        <f t="shared" si="17"/>
        <v>34598356.32</v>
      </c>
      <c r="K37" s="38">
        <f t="shared" si="17"/>
        <v>0</v>
      </c>
      <c r="L37" s="38">
        <f t="shared" si="17"/>
        <v>0</v>
      </c>
      <c r="M37" s="38">
        <f>M41+M45+M49+M53+M85+M89+M93+M73+M77+M81+M57+M61+M65+M69</f>
        <v>0</v>
      </c>
      <c r="N37" s="202"/>
      <c r="AO37" s="3">
        <f>SUM('на 01.02.24'!$G$34:$AN$93)</f>
        <v>20612098969.152512</v>
      </c>
    </row>
    <row r="38" spans="1:41" ht="21.75" hidden="1" customHeight="1" outlineLevel="1">
      <c r="A38" s="92" t="s">
        <v>27</v>
      </c>
      <c r="B38" s="114" t="s">
        <v>28</v>
      </c>
      <c r="C38" s="90" t="s">
        <v>11</v>
      </c>
      <c r="D38" s="98" t="s">
        <v>26</v>
      </c>
      <c r="E38" s="90" t="s">
        <v>127</v>
      </c>
      <c r="F38" s="12" t="s">
        <v>14</v>
      </c>
      <c r="G38" s="22">
        <f t="shared" ref="G38:M38" si="18">G39+G40+G41</f>
        <v>0</v>
      </c>
      <c r="H38" s="22">
        <f t="shared" si="18"/>
        <v>0</v>
      </c>
      <c r="I38" s="22">
        <f t="shared" si="18"/>
        <v>0</v>
      </c>
      <c r="J38" s="47">
        <f t="shared" si="18"/>
        <v>0</v>
      </c>
      <c r="K38" s="22">
        <f t="shared" si="18"/>
        <v>0</v>
      </c>
      <c r="L38" s="22">
        <f>L39+L40+L41</f>
        <v>0</v>
      </c>
      <c r="M38" s="22">
        <f t="shared" si="18"/>
        <v>0</v>
      </c>
      <c r="N38" s="60"/>
      <c r="AO38" s="3">
        <f>SUM('на 01.02.24'!$G$34:$AN$93)</f>
        <v>20612098969.152512</v>
      </c>
    </row>
    <row r="39" spans="1:41" ht="21.75" hidden="1" customHeight="1" outlineLevel="1">
      <c r="A39" s="93"/>
      <c r="B39" s="115"/>
      <c r="C39" s="91"/>
      <c r="D39" s="99"/>
      <c r="E39" s="91"/>
      <c r="F39" s="12" t="s">
        <v>116</v>
      </c>
      <c r="G39" s="22">
        <f>H39+I39+J39+K39+M39</f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60"/>
      <c r="AO39" s="3">
        <f>SUM(AO35:AO38)</f>
        <v>82448395876.610046</v>
      </c>
    </row>
    <row r="40" spans="1:41" ht="21.75" hidden="1" customHeight="1" outlineLevel="1">
      <c r="A40" s="93"/>
      <c r="B40" s="115"/>
      <c r="C40" s="91"/>
      <c r="D40" s="99"/>
      <c r="E40" s="91"/>
      <c r="F40" s="12" t="s">
        <v>16</v>
      </c>
      <c r="G40" s="22">
        <f>H40+I40+J40+K40+M40</f>
        <v>0</v>
      </c>
      <c r="H40" s="22"/>
      <c r="I40" s="22"/>
      <c r="J40" s="47"/>
      <c r="K40" s="22"/>
      <c r="L40" s="22"/>
      <c r="M40" s="22"/>
      <c r="N40" s="60"/>
    </row>
    <row r="41" spans="1:41" ht="21.75" hidden="1" customHeight="1" outlineLevel="1">
      <c r="A41" s="94"/>
      <c r="B41" s="116"/>
      <c r="C41" s="91"/>
      <c r="D41" s="100"/>
      <c r="E41" s="10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60"/>
      <c r="O41" s="3"/>
    </row>
    <row r="42" spans="1:41" ht="21.75" hidden="1" customHeight="1" outlineLevel="1">
      <c r="A42" s="92" t="s">
        <v>29</v>
      </c>
      <c r="B42" s="114" t="s">
        <v>30</v>
      </c>
      <c r="C42" s="90" t="s">
        <v>11</v>
      </c>
      <c r="D42" s="98" t="s">
        <v>26</v>
      </c>
      <c r="E42" s="90" t="s">
        <v>127</v>
      </c>
      <c r="F42" s="12" t="s">
        <v>14</v>
      </c>
      <c r="G42" s="22">
        <f t="shared" ref="G42:M42" si="19">G43+G44+G45</f>
        <v>0</v>
      </c>
      <c r="H42" s="22">
        <f t="shared" si="19"/>
        <v>0</v>
      </c>
      <c r="I42" s="22">
        <f t="shared" si="19"/>
        <v>0</v>
      </c>
      <c r="J42" s="47">
        <f t="shared" si="19"/>
        <v>0</v>
      </c>
      <c r="K42" s="22">
        <f t="shared" si="19"/>
        <v>0</v>
      </c>
      <c r="L42" s="22">
        <f>L43+L44+L45</f>
        <v>0</v>
      </c>
      <c r="M42" s="22">
        <f t="shared" si="19"/>
        <v>0</v>
      </c>
      <c r="N42" s="60"/>
      <c r="P42" s="3"/>
    </row>
    <row r="43" spans="1:41" ht="21.75" hidden="1" customHeight="1" outlineLevel="1">
      <c r="A43" s="93"/>
      <c r="B43" s="115"/>
      <c r="C43" s="91"/>
      <c r="D43" s="99"/>
      <c r="E43" s="91"/>
      <c r="F43" s="12" t="s">
        <v>116</v>
      </c>
      <c r="G43" s="22">
        <f>H43+I43+J43+K43+M43</f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60"/>
    </row>
    <row r="44" spans="1:41" ht="21.75" hidden="1" customHeight="1" outlineLevel="1">
      <c r="A44" s="93"/>
      <c r="B44" s="115"/>
      <c r="C44" s="91"/>
      <c r="D44" s="99"/>
      <c r="E44" s="91"/>
      <c r="F44" s="12" t="s">
        <v>16</v>
      </c>
      <c r="G44" s="22">
        <f>H44+I44+J44+K44+M44</f>
        <v>0</v>
      </c>
      <c r="H44" s="22"/>
      <c r="I44" s="22"/>
      <c r="J44" s="47"/>
      <c r="K44" s="22"/>
      <c r="L44" s="22"/>
      <c r="M44" s="22"/>
      <c r="N44" s="60"/>
      <c r="O44" s="6">
        <f>'[2]9 мес 2021'!$H$25-I44</f>
        <v>8816768</v>
      </c>
    </row>
    <row r="45" spans="1:41" ht="21.75" hidden="1" customHeight="1" outlineLevel="1">
      <c r="A45" s="94"/>
      <c r="B45" s="116"/>
      <c r="C45" s="91"/>
      <c r="D45" s="100"/>
      <c r="E45" s="10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60"/>
      <c r="O45" s="7"/>
    </row>
    <row r="46" spans="1:41" ht="21.75" hidden="1" customHeight="1" outlineLevel="1">
      <c r="A46" s="92" t="s">
        <v>31</v>
      </c>
      <c r="B46" s="114" t="s">
        <v>32</v>
      </c>
      <c r="C46" s="90" t="s">
        <v>11</v>
      </c>
      <c r="D46" s="98" t="s">
        <v>26</v>
      </c>
      <c r="E46" s="90" t="s">
        <v>127</v>
      </c>
      <c r="F46" s="12" t="s">
        <v>14</v>
      </c>
      <c r="G46" s="22">
        <f t="shared" ref="G46:M46" si="20">G47+G48+G49</f>
        <v>0</v>
      </c>
      <c r="H46" s="22">
        <f t="shared" si="20"/>
        <v>0</v>
      </c>
      <c r="I46" s="22">
        <f t="shared" si="20"/>
        <v>0</v>
      </c>
      <c r="J46" s="47">
        <f t="shared" si="20"/>
        <v>0</v>
      </c>
      <c r="K46" s="22">
        <f t="shared" si="20"/>
        <v>0</v>
      </c>
      <c r="L46" s="22">
        <f>L47+L48+L49</f>
        <v>0</v>
      </c>
      <c r="M46" s="22">
        <f t="shared" si="20"/>
        <v>0</v>
      </c>
      <c r="N46" s="60"/>
      <c r="O46" s="7"/>
    </row>
    <row r="47" spans="1:41" ht="21.75" hidden="1" customHeight="1" outlineLevel="1">
      <c r="A47" s="93"/>
      <c r="B47" s="115"/>
      <c r="C47" s="91"/>
      <c r="D47" s="99"/>
      <c r="E47" s="91"/>
      <c r="F47" s="12" t="s">
        <v>116</v>
      </c>
      <c r="G47" s="22">
        <f>H47+I47+J47+K47+M47</f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60"/>
      <c r="O47" s="7"/>
    </row>
    <row r="48" spans="1:41" ht="21.75" hidden="1" customHeight="1" outlineLevel="1">
      <c r="A48" s="93"/>
      <c r="B48" s="115"/>
      <c r="C48" s="91"/>
      <c r="D48" s="99"/>
      <c r="E48" s="91"/>
      <c r="F48" s="12" t="s">
        <v>16</v>
      </c>
      <c r="G48" s="22">
        <f>H48+I48+J48+K48+M48</f>
        <v>0</v>
      </c>
      <c r="H48" s="22"/>
      <c r="I48" s="22"/>
      <c r="J48" s="47"/>
      <c r="K48" s="22"/>
      <c r="L48" s="22"/>
      <c r="M48" s="22"/>
      <c r="N48" s="60"/>
      <c r="O48" s="6"/>
    </row>
    <row r="49" spans="1:16" ht="21.75" hidden="1" customHeight="1" outlineLevel="1">
      <c r="A49" s="94"/>
      <c r="B49" s="116"/>
      <c r="C49" s="91"/>
      <c r="D49" s="100"/>
      <c r="E49" s="10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60"/>
    </row>
    <row r="50" spans="1:16" ht="75.75" customHeight="1" collapsed="1">
      <c r="A50" s="92" t="s">
        <v>18</v>
      </c>
      <c r="B50" s="95" t="s">
        <v>33</v>
      </c>
      <c r="C50" s="90" t="s">
        <v>11</v>
      </c>
      <c r="D50" s="98" t="s">
        <v>26</v>
      </c>
      <c r="E50" s="90" t="s">
        <v>127</v>
      </c>
      <c r="F50" s="12" t="s">
        <v>14</v>
      </c>
      <c r="G50" s="22">
        <f t="shared" ref="G50:M50" si="21">G51+G52+G53</f>
        <v>2348752707.1309443</v>
      </c>
      <c r="H50" s="22">
        <f t="shared" si="21"/>
        <v>631261721.55999994</v>
      </c>
      <c r="I50" s="22">
        <f t="shared" si="21"/>
        <v>654244286.84000003</v>
      </c>
      <c r="J50" s="47">
        <f t="shared" si="21"/>
        <v>664080984.84000003</v>
      </c>
      <c r="K50" s="22">
        <f t="shared" si="21"/>
        <v>195669467.5936</v>
      </c>
      <c r="L50" s="22">
        <f>L51+L52+L53</f>
        <v>203496246.297344</v>
      </c>
      <c r="M50" s="22">
        <f t="shared" si="21"/>
        <v>0</v>
      </c>
      <c r="N50" s="187" t="s">
        <v>142</v>
      </c>
      <c r="O50" s="3"/>
    </row>
    <row r="51" spans="1:16" ht="75.75" customHeight="1">
      <c r="A51" s="93"/>
      <c r="B51" s="96"/>
      <c r="C51" s="91"/>
      <c r="D51" s="99"/>
      <c r="E51" s="91"/>
      <c r="F51" s="12" t="s">
        <v>116</v>
      </c>
      <c r="G51" s="22">
        <f t="shared" ref="G51:G53" si="22">H51+I51+J51+K51+L51</f>
        <v>950567905.13094401</v>
      </c>
      <c r="H51" s="22">
        <v>181514323.56</v>
      </c>
      <c r="I51" s="22">
        <v>181744148.84</v>
      </c>
      <c r="J51" s="47">
        <v>188143718.84</v>
      </c>
      <c r="K51" s="22">
        <f>J51*1.04</f>
        <v>195669467.5936</v>
      </c>
      <c r="L51" s="22">
        <f>K51*1.04</f>
        <v>203496246.297344</v>
      </c>
      <c r="M51" s="22"/>
      <c r="N51" s="188"/>
    </row>
    <row r="52" spans="1:16" ht="75.75" customHeight="1">
      <c r="A52" s="93"/>
      <c r="B52" s="96"/>
      <c r="C52" s="91"/>
      <c r="D52" s="99"/>
      <c r="E52" s="91"/>
      <c r="F52" s="12" t="s">
        <v>16</v>
      </c>
      <c r="G52" s="22">
        <f t="shared" si="22"/>
        <v>1398184802</v>
      </c>
      <c r="H52" s="22">
        <v>449747398</v>
      </c>
      <c r="I52" s="22">
        <v>472500138</v>
      </c>
      <c r="J52" s="47">
        <v>475937266</v>
      </c>
      <c r="K52" s="22"/>
      <c r="L52" s="22"/>
      <c r="M52" s="22"/>
      <c r="N52" s="188"/>
      <c r="O52" s="3"/>
    </row>
    <row r="53" spans="1:16" ht="75.75" customHeight="1">
      <c r="A53" s="94"/>
      <c r="B53" s="97"/>
      <c r="C53" s="91"/>
      <c r="D53" s="100"/>
      <c r="E53" s="101"/>
      <c r="F53" s="12" t="s">
        <v>17</v>
      </c>
      <c r="G53" s="22">
        <f t="shared" si="22"/>
        <v>0</v>
      </c>
      <c r="H53" s="22"/>
      <c r="I53" s="22"/>
      <c r="J53" s="47"/>
      <c r="K53" s="22"/>
      <c r="L53" s="22"/>
      <c r="M53" s="22"/>
      <c r="N53" s="189"/>
      <c r="O53" s="7"/>
      <c r="P53" s="8"/>
    </row>
    <row r="54" spans="1:16" ht="21.75" customHeight="1" collapsed="1">
      <c r="A54" s="92" t="s">
        <v>24</v>
      </c>
      <c r="B54" s="95" t="s">
        <v>37</v>
      </c>
      <c r="C54" s="90" t="s">
        <v>11</v>
      </c>
      <c r="D54" s="98" t="s">
        <v>26</v>
      </c>
      <c r="E54" s="90" t="s">
        <v>127</v>
      </c>
      <c r="F54" s="12" t="s">
        <v>14</v>
      </c>
      <c r="G54" s="22">
        <f t="shared" ref="G54:M54" si="23">G55+G56+G57</f>
        <v>90207155</v>
      </c>
      <c r="H54" s="22">
        <f t="shared" si="23"/>
        <v>29900775</v>
      </c>
      <c r="I54" s="22">
        <f t="shared" si="23"/>
        <v>30279350</v>
      </c>
      <c r="J54" s="47">
        <f t="shared" si="23"/>
        <v>30027030</v>
      </c>
      <c r="K54" s="22">
        <f t="shared" si="23"/>
        <v>0</v>
      </c>
      <c r="L54" s="22">
        <f t="shared" si="23"/>
        <v>0</v>
      </c>
      <c r="M54" s="22">
        <f t="shared" si="23"/>
        <v>0</v>
      </c>
      <c r="N54" s="178" t="s">
        <v>140</v>
      </c>
    </row>
    <row r="55" spans="1:16" ht="21.75" customHeight="1">
      <c r="A55" s="93"/>
      <c r="B55" s="96"/>
      <c r="C55" s="91"/>
      <c r="D55" s="99"/>
      <c r="E55" s="91"/>
      <c r="F55" s="12" t="s">
        <v>116</v>
      </c>
      <c r="G55" s="22">
        <f t="shared" ref="G55:G57" si="24">H55+I55+J55+K55+L55</f>
        <v>0</v>
      </c>
      <c r="H55" s="22"/>
      <c r="I55" s="22"/>
      <c r="J55" s="47"/>
      <c r="K55" s="22"/>
      <c r="L55" s="22"/>
      <c r="M55" s="22"/>
      <c r="N55" s="178"/>
    </row>
    <row r="56" spans="1:16" ht="21.75" customHeight="1">
      <c r="A56" s="93"/>
      <c r="B56" s="96"/>
      <c r="C56" s="91"/>
      <c r="D56" s="99"/>
      <c r="E56" s="91"/>
      <c r="F56" s="12" t="s">
        <v>16</v>
      </c>
      <c r="G56" s="22">
        <f t="shared" si="24"/>
        <v>0</v>
      </c>
      <c r="H56" s="22"/>
      <c r="I56" s="22"/>
      <c r="J56" s="47"/>
      <c r="K56" s="22"/>
      <c r="L56" s="22"/>
      <c r="M56" s="22"/>
      <c r="N56" s="178"/>
    </row>
    <row r="57" spans="1:16" ht="21.75" customHeight="1">
      <c r="A57" s="94"/>
      <c r="B57" s="97"/>
      <c r="C57" s="91"/>
      <c r="D57" s="100"/>
      <c r="E57" s="101"/>
      <c r="F57" s="12" t="s">
        <v>17</v>
      </c>
      <c r="G57" s="22">
        <f t="shared" si="24"/>
        <v>90207155</v>
      </c>
      <c r="H57" s="22">
        <v>29900775</v>
      </c>
      <c r="I57" s="22">
        <v>30279350</v>
      </c>
      <c r="J57" s="47">
        <v>30027030</v>
      </c>
      <c r="K57" s="22">
        <v>0</v>
      </c>
      <c r="L57" s="22">
        <v>0</v>
      </c>
      <c r="M57" s="22"/>
      <c r="N57" s="178"/>
    </row>
    <row r="58" spans="1:16" ht="21.75" customHeight="1">
      <c r="A58" s="124" t="s">
        <v>40</v>
      </c>
      <c r="B58" s="114" t="s">
        <v>134</v>
      </c>
      <c r="C58" s="90" t="s">
        <v>11</v>
      </c>
      <c r="D58" s="127" t="s">
        <v>34</v>
      </c>
      <c r="E58" s="90" t="s">
        <v>127</v>
      </c>
      <c r="F58" s="12" t="s">
        <v>14</v>
      </c>
      <c r="G58" s="22">
        <f t="shared" ref="G58:M58" si="25">G59+G60+G61</f>
        <v>0</v>
      </c>
      <c r="H58" s="22">
        <f t="shared" si="25"/>
        <v>0</v>
      </c>
      <c r="I58" s="22">
        <f t="shared" si="25"/>
        <v>0</v>
      </c>
      <c r="J58" s="47">
        <f t="shared" si="25"/>
        <v>0</v>
      </c>
      <c r="K58" s="22">
        <f t="shared" si="25"/>
        <v>0</v>
      </c>
      <c r="L58" s="22">
        <f t="shared" si="25"/>
        <v>0</v>
      </c>
      <c r="M58" s="22">
        <f t="shared" si="25"/>
        <v>0</v>
      </c>
      <c r="N58" s="179" t="s">
        <v>143</v>
      </c>
    </row>
    <row r="59" spans="1:16" ht="21.75" customHeight="1">
      <c r="A59" s="125"/>
      <c r="B59" s="115"/>
      <c r="C59" s="91"/>
      <c r="D59" s="128"/>
      <c r="E59" s="91"/>
      <c r="F59" s="12" t="s">
        <v>116</v>
      </c>
      <c r="G59" s="22">
        <f t="shared" ref="G59:G61" si="26">H59+I59+J59+K59+L59</f>
        <v>0</v>
      </c>
      <c r="H59" s="22"/>
      <c r="I59" s="22"/>
      <c r="J59" s="47"/>
      <c r="K59" s="22"/>
      <c r="L59" s="22"/>
      <c r="M59" s="22"/>
      <c r="N59" s="180"/>
    </row>
    <row r="60" spans="1:16" ht="21.75" customHeight="1">
      <c r="A60" s="125"/>
      <c r="B60" s="115"/>
      <c r="C60" s="91"/>
      <c r="D60" s="128"/>
      <c r="E60" s="91"/>
      <c r="F60" s="12" t="s">
        <v>16</v>
      </c>
      <c r="G60" s="22">
        <f t="shared" si="26"/>
        <v>0</v>
      </c>
      <c r="H60" s="22"/>
      <c r="I60" s="22"/>
      <c r="J60" s="47"/>
      <c r="K60" s="22"/>
      <c r="L60" s="22"/>
      <c r="M60" s="22"/>
      <c r="N60" s="180"/>
    </row>
    <row r="61" spans="1:16" ht="21" customHeight="1">
      <c r="A61" s="126"/>
      <c r="B61" s="116"/>
      <c r="C61" s="91"/>
      <c r="D61" s="129"/>
      <c r="E61" s="101"/>
      <c r="F61" s="12" t="s">
        <v>17</v>
      </c>
      <c r="G61" s="22">
        <f t="shared" si="26"/>
        <v>0</v>
      </c>
      <c r="H61" s="22"/>
      <c r="I61" s="22"/>
      <c r="J61" s="47"/>
      <c r="K61" s="22"/>
      <c r="L61" s="22"/>
      <c r="M61" s="22"/>
      <c r="N61" s="181"/>
    </row>
    <row r="62" spans="1:16" ht="21.75" customHeight="1">
      <c r="A62" s="124" t="s">
        <v>44</v>
      </c>
      <c r="B62" s="95" t="s">
        <v>130</v>
      </c>
      <c r="C62" s="90" t="s">
        <v>11</v>
      </c>
      <c r="D62" s="127" t="s">
        <v>126</v>
      </c>
      <c r="E62" s="90" t="s">
        <v>127</v>
      </c>
      <c r="F62" s="12" t="s">
        <v>14</v>
      </c>
      <c r="G62" s="22">
        <f t="shared" ref="G62:M62" si="27">G63+G64+G65</f>
        <v>0</v>
      </c>
      <c r="H62" s="22">
        <f t="shared" si="27"/>
        <v>0</v>
      </c>
      <c r="I62" s="22">
        <f t="shared" si="27"/>
        <v>0</v>
      </c>
      <c r="J62" s="47">
        <f t="shared" si="27"/>
        <v>0</v>
      </c>
      <c r="K62" s="22">
        <f t="shared" si="27"/>
        <v>0</v>
      </c>
      <c r="L62" s="22">
        <f t="shared" si="27"/>
        <v>0</v>
      </c>
      <c r="M62" s="22">
        <f t="shared" si="27"/>
        <v>0</v>
      </c>
      <c r="N62" s="182" t="s">
        <v>141</v>
      </c>
    </row>
    <row r="63" spans="1:16" ht="21.75" customHeight="1">
      <c r="A63" s="125"/>
      <c r="B63" s="96"/>
      <c r="C63" s="91"/>
      <c r="D63" s="128"/>
      <c r="E63" s="91"/>
      <c r="F63" s="12" t="s">
        <v>116</v>
      </c>
      <c r="G63" s="22">
        <f t="shared" ref="G63:G65" si="28">H63+I63+J63+K63+L63</f>
        <v>0</v>
      </c>
      <c r="H63" s="22">
        <v>0</v>
      </c>
      <c r="I63" s="22">
        <v>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183"/>
    </row>
    <row r="64" spans="1:16" ht="21.75" customHeight="1">
      <c r="A64" s="125"/>
      <c r="B64" s="96"/>
      <c r="C64" s="91"/>
      <c r="D64" s="128"/>
      <c r="E64" s="91"/>
      <c r="F64" s="12" t="s">
        <v>16</v>
      </c>
      <c r="G64" s="22">
        <f t="shared" si="28"/>
        <v>0</v>
      </c>
      <c r="H64" s="22"/>
      <c r="I64" s="22"/>
      <c r="J64" s="47"/>
      <c r="K64" s="22"/>
      <c r="L64" s="22"/>
      <c r="M64" s="22"/>
      <c r="N64" s="183"/>
    </row>
    <row r="65" spans="1:14" ht="21.75" customHeight="1">
      <c r="A65" s="126"/>
      <c r="B65" s="97"/>
      <c r="C65" s="91"/>
      <c r="D65" s="129"/>
      <c r="E65" s="101"/>
      <c r="F65" s="12" t="s">
        <v>17</v>
      </c>
      <c r="G65" s="22">
        <f t="shared" si="28"/>
        <v>0</v>
      </c>
      <c r="H65" s="22"/>
      <c r="I65" s="22"/>
      <c r="J65" s="47"/>
      <c r="K65" s="22"/>
      <c r="L65" s="22"/>
      <c r="M65" s="22"/>
      <c r="N65" s="184"/>
    </row>
    <row r="66" spans="1:14" ht="21.75" customHeight="1">
      <c r="A66" s="130" t="s">
        <v>48</v>
      </c>
      <c r="B66" s="133" t="s">
        <v>131</v>
      </c>
      <c r="C66" s="136" t="s">
        <v>11</v>
      </c>
      <c r="D66" s="138" t="s">
        <v>39</v>
      </c>
      <c r="E66" s="136" t="s">
        <v>127</v>
      </c>
      <c r="F66" s="48" t="s">
        <v>14</v>
      </c>
      <c r="G66" s="47">
        <f t="shared" ref="G66:M66" si="29">G67+G68+G69</f>
        <v>14109432.880000001</v>
      </c>
      <c r="H66" s="47">
        <f t="shared" si="29"/>
        <v>4396968.58</v>
      </c>
      <c r="I66" s="47">
        <f t="shared" si="29"/>
        <v>4396968.58</v>
      </c>
      <c r="J66" s="47">
        <f t="shared" si="29"/>
        <v>5315495.7200000007</v>
      </c>
      <c r="K66" s="47">
        <f t="shared" si="29"/>
        <v>0</v>
      </c>
      <c r="L66" s="47">
        <f t="shared" si="29"/>
        <v>0</v>
      </c>
      <c r="M66" s="47">
        <f t="shared" si="29"/>
        <v>0</v>
      </c>
      <c r="N66" s="182" t="s">
        <v>168</v>
      </c>
    </row>
    <row r="67" spans="1:14" ht="21.75" customHeight="1">
      <c r="A67" s="131"/>
      <c r="B67" s="134"/>
      <c r="C67" s="137"/>
      <c r="D67" s="139"/>
      <c r="E67" s="137"/>
      <c r="F67" s="48" t="s">
        <v>116</v>
      </c>
      <c r="G67" s="47">
        <f t="shared" ref="G67:G69" si="30">H67+I67+J67+K67+L67</f>
        <v>0</v>
      </c>
      <c r="H67" s="47"/>
      <c r="I67" s="47"/>
      <c r="J67" s="47"/>
      <c r="K67" s="47">
        <v>0</v>
      </c>
      <c r="L67" s="47">
        <v>0</v>
      </c>
      <c r="M67" s="47"/>
      <c r="N67" s="183"/>
    </row>
    <row r="68" spans="1:14" ht="21.75" customHeight="1">
      <c r="A68" s="131"/>
      <c r="B68" s="134"/>
      <c r="C68" s="137"/>
      <c r="D68" s="139"/>
      <c r="E68" s="137"/>
      <c r="F68" s="48" t="s">
        <v>16</v>
      </c>
      <c r="G68" s="47">
        <f t="shared" si="30"/>
        <v>920048.14</v>
      </c>
      <c r="H68" s="47">
        <f>[8]советники!$AN$22</f>
        <v>87939.37</v>
      </c>
      <c r="I68" s="47">
        <f>[8]советники!$AQ$22</f>
        <v>87939.37</v>
      </c>
      <c r="J68" s="47">
        <f>[8]советники!$AT$22</f>
        <v>744169.4</v>
      </c>
      <c r="K68" s="47">
        <v>0</v>
      </c>
      <c r="L68" s="47">
        <v>0</v>
      </c>
      <c r="M68" s="47"/>
      <c r="N68" s="183"/>
    </row>
    <row r="69" spans="1:14" ht="21.75" customHeight="1">
      <c r="A69" s="132"/>
      <c r="B69" s="135"/>
      <c r="C69" s="137"/>
      <c r="D69" s="140"/>
      <c r="E69" s="141"/>
      <c r="F69" s="48" t="s">
        <v>17</v>
      </c>
      <c r="G69" s="47">
        <f t="shared" si="30"/>
        <v>13189384.74</v>
      </c>
      <c r="H69" s="47">
        <f>[8]советники!$AM$22</f>
        <v>4309029.21</v>
      </c>
      <c r="I69" s="47">
        <f>[8]советники!$AP$22</f>
        <v>4309029.21</v>
      </c>
      <c r="J69" s="47">
        <f>[8]советники!$AS$22</f>
        <v>4571326.32</v>
      </c>
      <c r="K69" s="47">
        <v>0</v>
      </c>
      <c r="L69" s="47">
        <v>0</v>
      </c>
      <c r="M69" s="47"/>
      <c r="N69" s="184"/>
    </row>
    <row r="70" spans="1:14" ht="23.25" customHeight="1" collapsed="1">
      <c r="A70" s="124" t="s">
        <v>80</v>
      </c>
      <c r="B70" s="114" t="s">
        <v>41</v>
      </c>
      <c r="C70" s="90" t="s">
        <v>11</v>
      </c>
      <c r="D70" s="98" t="s">
        <v>39</v>
      </c>
      <c r="E70" s="90" t="s">
        <v>127</v>
      </c>
      <c r="F70" s="12" t="s">
        <v>14</v>
      </c>
      <c r="G70" s="22">
        <f t="shared" ref="G70:M70" si="31">G71+G72+G73</f>
        <v>600000</v>
      </c>
      <c r="H70" s="22">
        <f t="shared" si="31"/>
        <v>120000</v>
      </c>
      <c r="I70" s="22">
        <f t="shared" si="31"/>
        <v>120000</v>
      </c>
      <c r="J70" s="22">
        <f t="shared" si="31"/>
        <v>120000</v>
      </c>
      <c r="K70" s="22">
        <f t="shared" si="31"/>
        <v>120000</v>
      </c>
      <c r="L70" s="22">
        <f t="shared" si="31"/>
        <v>120000</v>
      </c>
      <c r="M70" s="22">
        <f t="shared" si="31"/>
        <v>0</v>
      </c>
      <c r="N70" s="194" t="s">
        <v>172</v>
      </c>
    </row>
    <row r="71" spans="1:14" ht="23.25" customHeight="1">
      <c r="A71" s="125"/>
      <c r="B71" s="115"/>
      <c r="C71" s="91"/>
      <c r="D71" s="99"/>
      <c r="E71" s="91"/>
      <c r="F71" s="12" t="s">
        <v>116</v>
      </c>
      <c r="G71" s="22">
        <f t="shared" ref="G71:G73" si="32">H71+I71+J71+K71+L71</f>
        <v>600000</v>
      </c>
      <c r="H71" s="22">
        <v>120000</v>
      </c>
      <c r="I71" s="22">
        <f>H71</f>
        <v>120000</v>
      </c>
      <c r="J71" s="22">
        <f>I71</f>
        <v>120000</v>
      </c>
      <c r="K71" s="22">
        <f>J71</f>
        <v>120000</v>
      </c>
      <c r="L71" s="22">
        <f>K71</f>
        <v>120000</v>
      </c>
      <c r="M71" s="22"/>
      <c r="N71" s="195"/>
    </row>
    <row r="72" spans="1:14" ht="23.25" customHeight="1">
      <c r="A72" s="125"/>
      <c r="B72" s="115"/>
      <c r="C72" s="91"/>
      <c r="D72" s="99"/>
      <c r="E72" s="91"/>
      <c r="F72" s="12" t="s">
        <v>16</v>
      </c>
      <c r="G72" s="22">
        <f t="shared" si="32"/>
        <v>0</v>
      </c>
      <c r="H72" s="22"/>
      <c r="I72" s="22"/>
      <c r="J72" s="22"/>
      <c r="K72" s="22"/>
      <c r="L72" s="22"/>
      <c r="M72" s="22"/>
      <c r="N72" s="195"/>
    </row>
    <row r="73" spans="1:14" ht="23.25" customHeight="1">
      <c r="A73" s="126"/>
      <c r="B73" s="116"/>
      <c r="C73" s="91"/>
      <c r="D73" s="100"/>
      <c r="E73" s="101"/>
      <c r="F73" s="12" t="s">
        <v>17</v>
      </c>
      <c r="G73" s="22">
        <f t="shared" si="32"/>
        <v>0</v>
      </c>
      <c r="H73" s="22"/>
      <c r="I73" s="22"/>
      <c r="J73" s="22"/>
      <c r="K73" s="22"/>
      <c r="L73" s="22"/>
      <c r="M73" s="22"/>
      <c r="N73" s="196"/>
    </row>
    <row r="74" spans="1:14" ht="21.75" customHeight="1">
      <c r="A74" s="92" t="s">
        <v>87</v>
      </c>
      <c r="B74" s="114" t="s">
        <v>129</v>
      </c>
      <c r="C74" s="90" t="s">
        <v>11</v>
      </c>
      <c r="D74" s="127" t="s">
        <v>34</v>
      </c>
      <c r="E74" s="90" t="s">
        <v>127</v>
      </c>
      <c r="F74" s="12" t="s">
        <v>14</v>
      </c>
      <c r="G74" s="22">
        <f t="shared" ref="G74:M74" si="33">G75+G76+G77</f>
        <v>6950028.0131200012</v>
      </c>
      <c r="H74" s="22">
        <f t="shared" si="33"/>
        <v>1307260.5</v>
      </c>
      <c r="I74" s="22">
        <f t="shared" si="33"/>
        <v>1328815.58</v>
      </c>
      <c r="J74" s="47">
        <f t="shared" si="33"/>
        <v>1381968.2</v>
      </c>
      <c r="K74" s="22">
        <f t="shared" si="33"/>
        <v>1437246.9280000001</v>
      </c>
      <c r="L74" s="22">
        <f t="shared" si="33"/>
        <v>1494736.8051200002</v>
      </c>
      <c r="M74" s="22">
        <f t="shared" si="33"/>
        <v>0</v>
      </c>
      <c r="N74" s="197" t="s">
        <v>173</v>
      </c>
    </row>
    <row r="75" spans="1:14" ht="21.75" customHeight="1">
      <c r="A75" s="93"/>
      <c r="B75" s="115"/>
      <c r="C75" s="91"/>
      <c r="D75" s="128"/>
      <c r="E75" s="91"/>
      <c r="F75" s="12" t="s">
        <v>116</v>
      </c>
      <c r="G75" s="22">
        <f t="shared" ref="G75:G77" si="34">H75+I75+J75+K75+L75</f>
        <v>6950028.0131200012</v>
      </c>
      <c r="H75" s="22">
        <v>1307260.5</v>
      </c>
      <c r="I75" s="22">
        <v>1328815.58</v>
      </c>
      <c r="J75" s="47">
        <v>1381968.2</v>
      </c>
      <c r="K75" s="22">
        <f>J75*1.04</f>
        <v>1437246.9280000001</v>
      </c>
      <c r="L75" s="22">
        <f>K75*1.04</f>
        <v>1494736.8051200002</v>
      </c>
      <c r="M75" s="22"/>
      <c r="N75" s="198"/>
    </row>
    <row r="76" spans="1:14" ht="21.75" customHeight="1">
      <c r="A76" s="93"/>
      <c r="B76" s="115"/>
      <c r="C76" s="91"/>
      <c r="D76" s="128"/>
      <c r="E76" s="91"/>
      <c r="F76" s="12" t="s">
        <v>16</v>
      </c>
      <c r="G76" s="22">
        <f t="shared" si="34"/>
        <v>0</v>
      </c>
      <c r="H76" s="22"/>
      <c r="I76" s="22"/>
      <c r="J76" s="47"/>
      <c r="K76" s="22"/>
      <c r="L76" s="22"/>
      <c r="M76" s="22"/>
      <c r="N76" s="198"/>
    </row>
    <row r="77" spans="1:14" ht="21.75" customHeight="1">
      <c r="A77" s="94"/>
      <c r="B77" s="116"/>
      <c r="C77" s="91"/>
      <c r="D77" s="129"/>
      <c r="E77" s="101"/>
      <c r="F77" s="12" t="s">
        <v>17</v>
      </c>
      <c r="G77" s="22">
        <f t="shared" si="34"/>
        <v>0</v>
      </c>
      <c r="H77" s="22"/>
      <c r="I77" s="22"/>
      <c r="J77" s="47"/>
      <c r="K77" s="22"/>
      <c r="L77" s="22"/>
      <c r="M77" s="22"/>
      <c r="N77" s="199"/>
    </row>
    <row r="78" spans="1:14" ht="21.75" customHeight="1" collapsed="1">
      <c r="A78" s="92" t="s">
        <v>108</v>
      </c>
      <c r="B78" s="114" t="s">
        <v>109</v>
      </c>
      <c r="C78" s="90" t="s">
        <v>11</v>
      </c>
      <c r="D78" s="90" t="s">
        <v>98</v>
      </c>
      <c r="E78" s="90" t="s">
        <v>127</v>
      </c>
      <c r="F78" s="12" t="s">
        <v>14</v>
      </c>
      <c r="G78" s="22">
        <f t="shared" ref="G78:M78" si="35">G79+G80+G81</f>
        <v>482759.06999999995</v>
      </c>
      <c r="H78" s="22">
        <f t="shared" si="35"/>
        <v>48276</v>
      </c>
      <c r="I78" s="22">
        <f t="shared" si="35"/>
        <v>62069.009999999995</v>
      </c>
      <c r="J78" s="47">
        <f t="shared" si="35"/>
        <v>124138.01999999999</v>
      </c>
      <c r="K78" s="22">
        <f t="shared" si="35"/>
        <v>124138.01999999999</v>
      </c>
      <c r="L78" s="22">
        <f t="shared" si="35"/>
        <v>124138.01999999999</v>
      </c>
      <c r="M78" s="22">
        <f t="shared" si="35"/>
        <v>0</v>
      </c>
      <c r="N78" s="197" t="s">
        <v>187</v>
      </c>
    </row>
    <row r="79" spans="1:14" ht="21.75" customHeight="1">
      <c r="A79" s="93"/>
      <c r="B79" s="115"/>
      <c r="C79" s="91"/>
      <c r="D79" s="91"/>
      <c r="E79" s="91"/>
      <c r="F79" s="12" t="s">
        <v>116</v>
      </c>
      <c r="G79" s="22">
        <f t="shared" ref="G79:G81" si="36">H79+I79+J79+K79+L79</f>
        <v>482759.06999999995</v>
      </c>
      <c r="H79" s="22">
        <v>48276</v>
      </c>
      <c r="I79" s="22">
        <v>62069.009999999995</v>
      </c>
      <c r="J79" s="47">
        <v>124138.01999999999</v>
      </c>
      <c r="K79" s="22">
        <f>J79</f>
        <v>124138.01999999999</v>
      </c>
      <c r="L79" s="22">
        <f>K79</f>
        <v>124138.01999999999</v>
      </c>
      <c r="M79" s="22"/>
      <c r="N79" s="198"/>
    </row>
    <row r="80" spans="1:14" ht="21.75" customHeight="1">
      <c r="A80" s="93"/>
      <c r="B80" s="115"/>
      <c r="C80" s="91"/>
      <c r="D80" s="91"/>
      <c r="E80" s="91"/>
      <c r="F80" s="12" t="s">
        <v>16</v>
      </c>
      <c r="G80" s="22">
        <f t="shared" si="36"/>
        <v>0</v>
      </c>
      <c r="H80" s="22"/>
      <c r="I80" s="22"/>
      <c r="J80" s="47"/>
      <c r="K80" s="47"/>
      <c r="L80" s="47"/>
      <c r="M80" s="47"/>
      <c r="N80" s="198"/>
    </row>
    <row r="81" spans="1:15" ht="21.75" customHeight="1">
      <c r="A81" s="94"/>
      <c r="B81" s="116"/>
      <c r="C81" s="101"/>
      <c r="D81" s="101"/>
      <c r="E81" s="101"/>
      <c r="F81" s="12" t="s">
        <v>17</v>
      </c>
      <c r="G81" s="22">
        <f t="shared" si="36"/>
        <v>0</v>
      </c>
      <c r="H81" s="22"/>
      <c r="I81" s="22"/>
      <c r="J81" s="47"/>
      <c r="K81" s="22"/>
      <c r="L81" s="22"/>
      <c r="M81" s="22"/>
      <c r="N81" s="199"/>
    </row>
    <row r="82" spans="1:15" ht="21.75" customHeight="1">
      <c r="A82" s="92" t="s">
        <v>112</v>
      </c>
      <c r="B82" s="95" t="s">
        <v>21</v>
      </c>
      <c r="C82" s="90" t="s">
        <v>11</v>
      </c>
      <c r="D82" s="98" t="s">
        <v>26</v>
      </c>
      <c r="E82" s="90" t="s">
        <v>127</v>
      </c>
      <c r="F82" s="12" t="s">
        <v>14</v>
      </c>
      <c r="G82" s="22">
        <f t="shared" ref="G82:M82" si="37">G83+G84+G85</f>
        <v>9148948.4199999999</v>
      </c>
      <c r="H82" s="22">
        <f t="shared" si="37"/>
        <v>1143340.42</v>
      </c>
      <c r="I82" s="22">
        <f t="shared" si="37"/>
        <v>2063874</v>
      </c>
      <c r="J82" s="47">
        <f t="shared" si="37"/>
        <v>1980578</v>
      </c>
      <c r="K82" s="22">
        <f t="shared" si="37"/>
        <v>1980578</v>
      </c>
      <c r="L82" s="22">
        <f>L83+L84+L85</f>
        <v>1980578</v>
      </c>
      <c r="M82" s="22">
        <f t="shared" si="37"/>
        <v>0</v>
      </c>
      <c r="N82" s="146" t="s">
        <v>138</v>
      </c>
    </row>
    <row r="83" spans="1:15" ht="21.75" customHeight="1">
      <c r="A83" s="93"/>
      <c r="B83" s="96"/>
      <c r="C83" s="91"/>
      <c r="D83" s="99"/>
      <c r="E83" s="91"/>
      <c r="F83" s="12" t="s">
        <v>116</v>
      </c>
      <c r="G83" s="22">
        <f t="shared" ref="G83:G85" si="38">H83+I83+J83+K83+L83</f>
        <v>9148948.4199999999</v>
      </c>
      <c r="H83" s="22">
        <v>1143340.42</v>
      </c>
      <c r="I83" s="22">
        <v>2063874</v>
      </c>
      <c r="J83" s="47">
        <v>1980578</v>
      </c>
      <c r="K83" s="22">
        <f>J83</f>
        <v>1980578</v>
      </c>
      <c r="L83" s="22">
        <f>K83</f>
        <v>1980578</v>
      </c>
      <c r="M83" s="22"/>
      <c r="N83" s="147"/>
    </row>
    <row r="84" spans="1:15" ht="21.75" customHeight="1">
      <c r="A84" s="93"/>
      <c r="B84" s="96"/>
      <c r="C84" s="91"/>
      <c r="D84" s="99"/>
      <c r="E84" s="91"/>
      <c r="F84" s="12" t="s">
        <v>16</v>
      </c>
      <c r="G84" s="22">
        <f t="shared" si="38"/>
        <v>0</v>
      </c>
      <c r="H84" s="22"/>
      <c r="I84" s="22"/>
      <c r="J84" s="47"/>
      <c r="K84" s="22"/>
      <c r="L84" s="22"/>
      <c r="M84" s="22"/>
      <c r="N84" s="147"/>
    </row>
    <row r="85" spans="1:15" ht="21.75" customHeight="1">
      <c r="A85" s="94"/>
      <c r="B85" s="97"/>
      <c r="C85" s="91"/>
      <c r="D85" s="100"/>
      <c r="E85" s="101"/>
      <c r="F85" s="12" t="s">
        <v>17</v>
      </c>
      <c r="G85" s="22">
        <f t="shared" si="38"/>
        <v>0</v>
      </c>
      <c r="H85" s="22"/>
      <c r="I85" s="22"/>
      <c r="J85" s="47"/>
      <c r="K85" s="22"/>
      <c r="L85" s="22"/>
      <c r="M85" s="22"/>
      <c r="N85" s="148"/>
    </row>
    <row r="86" spans="1:15" ht="21.75" customHeight="1">
      <c r="A86" s="92" t="s">
        <v>123</v>
      </c>
      <c r="B86" s="95" t="s">
        <v>22</v>
      </c>
      <c r="C86" s="90" t="s">
        <v>11</v>
      </c>
      <c r="D86" s="98" t="s">
        <v>26</v>
      </c>
      <c r="E86" s="90" t="s">
        <v>127</v>
      </c>
      <c r="F86" s="12" t="s">
        <v>14</v>
      </c>
      <c r="G86" s="22">
        <f t="shared" ref="G86:M86" si="39">G87+G88+G89</f>
        <v>105159244.63</v>
      </c>
      <c r="H86" s="22">
        <f t="shared" si="39"/>
        <v>33801410.630000003</v>
      </c>
      <c r="I86" s="22">
        <f t="shared" si="39"/>
        <v>35611945</v>
      </c>
      <c r="J86" s="47">
        <f t="shared" si="39"/>
        <v>35611929</v>
      </c>
      <c r="K86" s="22">
        <f t="shared" si="39"/>
        <v>66980</v>
      </c>
      <c r="L86" s="22">
        <f>L87+L88+L89</f>
        <v>66980</v>
      </c>
      <c r="M86" s="22">
        <f t="shared" si="39"/>
        <v>0</v>
      </c>
      <c r="N86" s="146" t="s">
        <v>138</v>
      </c>
    </row>
    <row r="87" spans="1:15" ht="21.75" customHeight="1">
      <c r="A87" s="93"/>
      <c r="B87" s="96"/>
      <c r="C87" s="91"/>
      <c r="D87" s="99"/>
      <c r="E87" s="91"/>
      <c r="F87" s="12" t="s">
        <v>116</v>
      </c>
      <c r="G87" s="22">
        <f t="shared" ref="G87:G89" si="40">H87+I87+J87+K87+L87</f>
        <v>333351</v>
      </c>
      <c r="H87" s="22">
        <v>65431</v>
      </c>
      <c r="I87" s="22">
        <v>66980</v>
      </c>
      <c r="J87" s="47">
        <v>66980</v>
      </c>
      <c r="K87" s="22">
        <f>J87</f>
        <v>66980</v>
      </c>
      <c r="L87" s="22">
        <f>K87</f>
        <v>66980</v>
      </c>
      <c r="M87" s="22"/>
      <c r="N87" s="147"/>
    </row>
    <row r="88" spans="1:15" ht="21.75" customHeight="1">
      <c r="A88" s="93"/>
      <c r="B88" s="96"/>
      <c r="C88" s="91"/>
      <c r="D88" s="99"/>
      <c r="E88" s="91"/>
      <c r="F88" s="12" t="s">
        <v>16</v>
      </c>
      <c r="G88" s="22">
        <f t="shared" si="40"/>
        <v>104825893.63</v>
      </c>
      <c r="H88" s="22">
        <v>33735979.630000003</v>
      </c>
      <c r="I88" s="22">
        <v>35544965</v>
      </c>
      <c r="J88" s="47">
        <v>35544949</v>
      </c>
      <c r="K88" s="22"/>
      <c r="L88" s="22"/>
      <c r="M88" s="22"/>
      <c r="N88" s="147"/>
    </row>
    <row r="89" spans="1:15" ht="21.75" customHeight="1">
      <c r="A89" s="94"/>
      <c r="B89" s="97"/>
      <c r="C89" s="91"/>
      <c r="D89" s="100"/>
      <c r="E89" s="101"/>
      <c r="F89" s="12" t="s">
        <v>17</v>
      </c>
      <c r="G89" s="22">
        <f t="shared" si="40"/>
        <v>0</v>
      </c>
      <c r="H89" s="22"/>
      <c r="I89" s="22"/>
      <c r="J89" s="47"/>
      <c r="K89" s="22"/>
      <c r="L89" s="22"/>
      <c r="M89" s="22"/>
      <c r="N89" s="148"/>
    </row>
    <row r="90" spans="1:15" ht="21.75" hidden="1" customHeight="1" outlineLevel="1">
      <c r="A90" s="92" t="s">
        <v>35</v>
      </c>
      <c r="B90" s="114" t="s">
        <v>36</v>
      </c>
      <c r="C90" s="90" t="s">
        <v>11</v>
      </c>
      <c r="D90" s="98" t="s">
        <v>26</v>
      </c>
      <c r="E90" s="90" t="s">
        <v>127</v>
      </c>
      <c r="F90" s="12" t="s">
        <v>14</v>
      </c>
      <c r="G90" s="22">
        <f t="shared" ref="G90:M90" si="41">G91+G92+G93</f>
        <v>0</v>
      </c>
      <c r="H90" s="22">
        <f t="shared" si="41"/>
        <v>0</v>
      </c>
      <c r="I90" s="22">
        <f t="shared" si="41"/>
        <v>0</v>
      </c>
      <c r="J90" s="47">
        <f t="shared" si="41"/>
        <v>0</v>
      </c>
      <c r="K90" s="22">
        <f t="shared" si="41"/>
        <v>0</v>
      </c>
      <c r="L90" s="22">
        <f>L91+L92+L93</f>
        <v>0</v>
      </c>
      <c r="M90" s="22">
        <f t="shared" si="41"/>
        <v>0</v>
      </c>
      <c r="N90" s="67"/>
    </row>
    <row r="91" spans="1:15" ht="21.75" hidden="1" customHeight="1" outlineLevel="1">
      <c r="A91" s="93"/>
      <c r="B91" s="115"/>
      <c r="C91" s="91"/>
      <c r="D91" s="99"/>
      <c r="E91" s="91"/>
      <c r="F91" s="12" t="s">
        <v>116</v>
      </c>
      <c r="G91" s="22">
        <f>H91+I91+J91+K91+M91</f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67"/>
    </row>
    <row r="92" spans="1:15" ht="21.75" hidden="1" customHeight="1" outlineLevel="1">
      <c r="A92" s="93"/>
      <c r="B92" s="115"/>
      <c r="C92" s="91"/>
      <c r="D92" s="99"/>
      <c r="E92" s="91"/>
      <c r="F92" s="12" t="s">
        <v>16</v>
      </c>
      <c r="G92" s="22">
        <f>H92+I92+J92+K92+M92</f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67"/>
    </row>
    <row r="93" spans="1:15" ht="21.75" hidden="1" customHeight="1" outlineLevel="1">
      <c r="A93" s="94"/>
      <c r="B93" s="116"/>
      <c r="C93" s="91"/>
      <c r="D93" s="100"/>
      <c r="E93" s="10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67"/>
    </row>
    <row r="94" spans="1:15" ht="21.75" hidden="1" customHeight="1" outlineLevel="1">
      <c r="A94" s="92" t="s">
        <v>42</v>
      </c>
      <c r="B94" s="114" t="s">
        <v>43</v>
      </c>
      <c r="C94" s="90" t="s">
        <v>11</v>
      </c>
      <c r="D94" s="98" t="s">
        <v>26</v>
      </c>
      <c r="E94" s="90" t="s">
        <v>127</v>
      </c>
      <c r="F94" s="12" t="s">
        <v>14</v>
      </c>
      <c r="G94" s="22">
        <f t="shared" ref="G94:M94" si="42">G95+G96+G97</f>
        <v>0</v>
      </c>
      <c r="H94" s="22">
        <f t="shared" si="42"/>
        <v>0</v>
      </c>
      <c r="I94" s="22">
        <f t="shared" si="42"/>
        <v>0</v>
      </c>
      <c r="J94" s="22">
        <f t="shared" si="42"/>
        <v>0</v>
      </c>
      <c r="K94" s="22">
        <f t="shared" si="42"/>
        <v>0</v>
      </c>
      <c r="L94" s="22">
        <f>L95+L96+L97</f>
        <v>0</v>
      </c>
      <c r="M94" s="22">
        <f t="shared" si="42"/>
        <v>0</v>
      </c>
      <c r="N94" s="142"/>
    </row>
    <row r="95" spans="1:15" ht="21.75" hidden="1" customHeight="1" outlineLevel="1">
      <c r="A95" s="93"/>
      <c r="B95" s="115"/>
      <c r="C95" s="91"/>
      <c r="D95" s="99"/>
      <c r="E95" s="91"/>
      <c r="F95" s="12" t="s">
        <v>116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2"/>
    </row>
    <row r="96" spans="1:15" ht="21.75" hidden="1" customHeight="1" outlineLevel="1">
      <c r="A96" s="93"/>
      <c r="B96" s="115"/>
      <c r="C96" s="91"/>
      <c r="D96" s="99"/>
      <c r="E96" s="91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42"/>
      <c r="O96" s="9"/>
    </row>
    <row r="97" spans="1:16" ht="21.75" hidden="1" customHeight="1" outlineLevel="1">
      <c r="A97" s="94"/>
      <c r="B97" s="116"/>
      <c r="C97" s="91"/>
      <c r="D97" s="100"/>
      <c r="E97" s="101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3"/>
    </row>
    <row r="98" spans="1:16" ht="21.75" customHeight="1" collapsed="1">
      <c r="A98" s="117"/>
      <c r="B98" s="120" t="s">
        <v>128</v>
      </c>
      <c r="C98" s="106" t="s">
        <v>11</v>
      </c>
      <c r="D98" s="108" t="s">
        <v>45</v>
      </c>
      <c r="E98" s="106" t="s">
        <v>127</v>
      </c>
      <c r="F98" s="37" t="s">
        <v>14</v>
      </c>
      <c r="G98" s="38">
        <f t="shared" ref="G98:M98" si="43">G99+G100+G101</f>
        <v>415011581.08358401</v>
      </c>
      <c r="H98" s="38">
        <f>H99+H100+H101</f>
        <v>115303386.86</v>
      </c>
      <c r="I98" s="38">
        <f>I99+I100+I101</f>
        <v>123389350.82000001</v>
      </c>
      <c r="J98" s="38">
        <f>J99+J100+J101</f>
        <v>124484170.73999999</v>
      </c>
      <c r="K98" s="38">
        <f t="shared" si="43"/>
        <v>25410761.1096</v>
      </c>
      <c r="L98" s="38">
        <f>L99+L100+L101</f>
        <v>26423911.553984001</v>
      </c>
      <c r="M98" s="38">
        <f t="shared" si="43"/>
        <v>0</v>
      </c>
      <c r="N98" s="190"/>
    </row>
    <row r="99" spans="1:16" ht="21.75" customHeight="1">
      <c r="A99" s="118"/>
      <c r="B99" s="121"/>
      <c r="C99" s="107"/>
      <c r="D99" s="109"/>
      <c r="E99" s="107"/>
      <c r="F99" s="37" t="s">
        <v>116</v>
      </c>
      <c r="G99" s="38">
        <f t="shared" ref="G99:G101" si="44">H99+I99+J99+K99+L99</f>
        <v>124652566.13358401</v>
      </c>
      <c r="H99" s="38">
        <f t="shared" ref="H99:M101" si="45">H103+H119+H107+H111+H115+H123</f>
        <v>23873831.580000002</v>
      </c>
      <c r="I99" s="38">
        <f t="shared" si="45"/>
        <v>24507483.900000002</v>
      </c>
      <c r="J99" s="38">
        <f t="shared" si="45"/>
        <v>24436577.989999998</v>
      </c>
      <c r="K99" s="38">
        <f t="shared" si="45"/>
        <v>25410761.1096</v>
      </c>
      <c r="L99" s="38">
        <f t="shared" si="45"/>
        <v>26423911.553984001</v>
      </c>
      <c r="M99" s="38">
        <f t="shared" si="45"/>
        <v>0</v>
      </c>
      <c r="N99" s="191"/>
    </row>
    <row r="100" spans="1:16" ht="21.75" customHeight="1">
      <c r="A100" s="118"/>
      <c r="B100" s="121"/>
      <c r="C100" s="107"/>
      <c r="D100" s="109"/>
      <c r="E100" s="107"/>
      <c r="F100" s="37" t="s">
        <v>16</v>
      </c>
      <c r="G100" s="38">
        <f t="shared" si="44"/>
        <v>290359014.94999999</v>
      </c>
      <c r="H100" s="38">
        <f t="shared" si="45"/>
        <v>91429555.280000001</v>
      </c>
      <c r="I100" s="38">
        <f t="shared" si="45"/>
        <v>98881866.920000002</v>
      </c>
      <c r="J100" s="38">
        <f t="shared" si="45"/>
        <v>100047592.75</v>
      </c>
      <c r="K100" s="38">
        <f t="shared" si="45"/>
        <v>0</v>
      </c>
      <c r="L100" s="38">
        <f t="shared" si="45"/>
        <v>0</v>
      </c>
      <c r="M100" s="38">
        <f t="shared" si="45"/>
        <v>0</v>
      </c>
      <c r="N100" s="191"/>
    </row>
    <row r="101" spans="1:16" ht="21.75" customHeight="1">
      <c r="A101" s="119"/>
      <c r="B101" s="122"/>
      <c r="C101" s="123"/>
      <c r="D101" s="110"/>
      <c r="E101" s="123"/>
      <c r="F101" s="37" t="s">
        <v>17</v>
      </c>
      <c r="G101" s="38">
        <f t="shared" si="44"/>
        <v>0</v>
      </c>
      <c r="H101" s="38">
        <f t="shared" si="45"/>
        <v>0</v>
      </c>
      <c r="I101" s="38">
        <f t="shared" si="45"/>
        <v>0</v>
      </c>
      <c r="J101" s="38">
        <f t="shared" si="45"/>
        <v>0</v>
      </c>
      <c r="K101" s="38">
        <f t="shared" si="45"/>
        <v>0</v>
      </c>
      <c r="L101" s="38">
        <f t="shared" si="45"/>
        <v>0</v>
      </c>
      <c r="M101" s="38">
        <f t="shared" si="45"/>
        <v>0</v>
      </c>
      <c r="N101" s="192"/>
    </row>
    <row r="102" spans="1:16" ht="52.5" customHeight="1">
      <c r="A102" s="92" t="s">
        <v>18</v>
      </c>
      <c r="B102" s="114" t="s">
        <v>46</v>
      </c>
      <c r="C102" s="90" t="s">
        <v>11</v>
      </c>
      <c r="D102" s="98" t="s">
        <v>39</v>
      </c>
      <c r="E102" s="90" t="s">
        <v>127</v>
      </c>
      <c r="F102" s="12" t="s">
        <v>14</v>
      </c>
      <c r="G102" s="22">
        <f t="shared" ref="G102:M102" si="46">G103+G104+G105</f>
        <v>350132280.47464001</v>
      </c>
      <c r="H102" s="22">
        <f t="shared" si="46"/>
        <v>96799334.199999988</v>
      </c>
      <c r="I102" s="22">
        <f t="shared" si="46"/>
        <v>103981756.90000001</v>
      </c>
      <c r="J102" s="47">
        <f t="shared" si="46"/>
        <v>105151847.99000001</v>
      </c>
      <c r="K102" s="22">
        <f t="shared" si="46"/>
        <v>21666343.816</v>
      </c>
      <c r="L102" s="22">
        <f>L103+L104+L105</f>
        <v>22532997.568640001</v>
      </c>
      <c r="M102" s="22">
        <f t="shared" si="46"/>
        <v>0</v>
      </c>
      <c r="N102" s="187" t="s">
        <v>183</v>
      </c>
    </row>
    <row r="103" spans="1:16" ht="52.5" customHeight="1">
      <c r="A103" s="93"/>
      <c r="B103" s="115"/>
      <c r="C103" s="91"/>
      <c r="D103" s="99"/>
      <c r="E103" s="91"/>
      <c r="F103" s="12" t="s">
        <v>116</v>
      </c>
      <c r="G103" s="22">
        <f t="shared" ref="G103:G105" si="47">H103+I103+J103+K103+L103</f>
        <v>106328931.70464</v>
      </c>
      <c r="H103" s="22">
        <v>20398342.460000001</v>
      </c>
      <c r="I103" s="22">
        <v>20898224.960000001</v>
      </c>
      <c r="J103" s="47">
        <v>20833022.899999999</v>
      </c>
      <c r="K103" s="22">
        <f>J103*1.04</f>
        <v>21666343.816</v>
      </c>
      <c r="L103" s="22">
        <f>K103*1.04</f>
        <v>22532997.568640001</v>
      </c>
      <c r="M103" s="22"/>
      <c r="N103" s="188"/>
      <c r="O103" s="10"/>
      <c r="P103" s="7"/>
    </row>
    <row r="104" spans="1:16" ht="52.5" customHeight="1">
      <c r="A104" s="93"/>
      <c r="B104" s="115"/>
      <c r="C104" s="91"/>
      <c r="D104" s="99"/>
      <c r="E104" s="91"/>
      <c r="F104" s="12" t="s">
        <v>16</v>
      </c>
      <c r="G104" s="22">
        <f t="shared" si="47"/>
        <v>243803348.77000001</v>
      </c>
      <c r="H104" s="22">
        <v>76400991.739999995</v>
      </c>
      <c r="I104" s="22">
        <v>83083531.939999998</v>
      </c>
      <c r="J104" s="47">
        <v>84318825.090000004</v>
      </c>
      <c r="K104" s="22"/>
      <c r="L104" s="22"/>
      <c r="M104" s="22"/>
      <c r="N104" s="188"/>
    </row>
    <row r="105" spans="1:16" ht="52.5" customHeight="1">
      <c r="A105" s="94"/>
      <c r="B105" s="116"/>
      <c r="C105" s="91"/>
      <c r="D105" s="100"/>
      <c r="E105" s="101"/>
      <c r="F105" s="12" t="s">
        <v>17</v>
      </c>
      <c r="G105" s="22">
        <f t="shared" si="47"/>
        <v>0</v>
      </c>
      <c r="H105" s="22"/>
      <c r="I105" s="22"/>
      <c r="J105" s="47"/>
      <c r="K105" s="22"/>
      <c r="L105" s="22"/>
      <c r="M105" s="22"/>
      <c r="N105" s="188"/>
    </row>
    <row r="106" spans="1:16" ht="21.75" customHeight="1" outlineLevel="1">
      <c r="A106" s="92" t="s">
        <v>24</v>
      </c>
      <c r="B106" s="114" t="s">
        <v>94</v>
      </c>
      <c r="C106" s="90" t="s">
        <v>11</v>
      </c>
      <c r="D106" s="98" t="s">
        <v>39</v>
      </c>
      <c r="E106" s="90" t="s">
        <v>127</v>
      </c>
      <c r="F106" s="12" t="s">
        <v>14</v>
      </c>
      <c r="G106" s="22">
        <f t="shared" ref="G106:M106" si="48">G107+G108+G109</f>
        <v>0</v>
      </c>
      <c r="H106" s="22">
        <f t="shared" si="48"/>
        <v>0</v>
      </c>
      <c r="I106" s="22">
        <f t="shared" si="48"/>
        <v>0</v>
      </c>
      <c r="J106" s="22">
        <f t="shared" si="48"/>
        <v>0</v>
      </c>
      <c r="K106" s="22">
        <f t="shared" si="48"/>
        <v>0</v>
      </c>
      <c r="L106" s="22">
        <f t="shared" si="48"/>
        <v>0</v>
      </c>
      <c r="M106" s="22">
        <f t="shared" si="48"/>
        <v>0</v>
      </c>
      <c r="N106" s="193" t="s">
        <v>145</v>
      </c>
    </row>
    <row r="107" spans="1:16" ht="21.75" customHeight="1" outlineLevel="1">
      <c r="A107" s="93"/>
      <c r="B107" s="115"/>
      <c r="C107" s="91"/>
      <c r="D107" s="99"/>
      <c r="E107" s="91"/>
      <c r="F107" s="12" t="s">
        <v>116</v>
      </c>
      <c r="G107" s="22">
        <f t="shared" ref="G107:G109" si="49">H107+I107+J107+K107+L107</f>
        <v>0</v>
      </c>
      <c r="H107" s="22"/>
      <c r="I107" s="22"/>
      <c r="J107" s="22"/>
      <c r="K107" s="22"/>
      <c r="L107" s="22"/>
      <c r="M107" s="22"/>
      <c r="N107" s="193"/>
    </row>
    <row r="108" spans="1:16" ht="21.75" customHeight="1" outlineLevel="1">
      <c r="A108" s="93"/>
      <c r="B108" s="115"/>
      <c r="C108" s="91"/>
      <c r="D108" s="99"/>
      <c r="E108" s="91"/>
      <c r="F108" s="12" t="s">
        <v>16</v>
      </c>
      <c r="G108" s="22">
        <f t="shared" si="49"/>
        <v>0</v>
      </c>
      <c r="H108" s="22"/>
      <c r="I108" s="22"/>
      <c r="J108" s="22"/>
      <c r="K108" s="22"/>
      <c r="L108" s="22"/>
      <c r="M108" s="22"/>
      <c r="N108" s="193"/>
    </row>
    <row r="109" spans="1:16" ht="21.75" customHeight="1" outlineLevel="1">
      <c r="A109" s="94"/>
      <c r="B109" s="116"/>
      <c r="C109" s="91"/>
      <c r="D109" s="100"/>
      <c r="E109" s="101"/>
      <c r="F109" s="12" t="s">
        <v>17</v>
      </c>
      <c r="G109" s="22">
        <f t="shared" si="49"/>
        <v>0</v>
      </c>
      <c r="H109" s="22"/>
      <c r="I109" s="22"/>
      <c r="J109" s="22"/>
      <c r="K109" s="22"/>
      <c r="L109" s="22"/>
      <c r="M109" s="22"/>
      <c r="N109" s="193"/>
    </row>
    <row r="110" spans="1:16" ht="21.75" customHeight="1" outlineLevel="1">
      <c r="A110" s="92" t="s">
        <v>40</v>
      </c>
      <c r="B110" s="114" t="s">
        <v>95</v>
      </c>
      <c r="C110" s="90" t="s">
        <v>11</v>
      </c>
      <c r="D110" s="98" t="s">
        <v>39</v>
      </c>
      <c r="E110" s="90" t="s">
        <v>127</v>
      </c>
      <c r="F110" s="12" t="s">
        <v>14</v>
      </c>
      <c r="G110" s="22">
        <f t="shared" ref="G110:M110" si="50">G111+G112+G113</f>
        <v>0</v>
      </c>
      <c r="H110" s="22">
        <f t="shared" si="50"/>
        <v>0</v>
      </c>
      <c r="I110" s="22">
        <f t="shared" si="50"/>
        <v>0</v>
      </c>
      <c r="J110" s="22">
        <f t="shared" si="50"/>
        <v>0</v>
      </c>
      <c r="K110" s="22">
        <f t="shared" si="50"/>
        <v>0</v>
      </c>
      <c r="L110" s="22">
        <f t="shared" si="50"/>
        <v>0</v>
      </c>
      <c r="M110" s="22">
        <f t="shared" si="50"/>
        <v>0</v>
      </c>
      <c r="N110" s="193" t="s">
        <v>146</v>
      </c>
    </row>
    <row r="111" spans="1:16" ht="21.75" customHeight="1" outlineLevel="1">
      <c r="A111" s="93"/>
      <c r="B111" s="115"/>
      <c r="C111" s="91"/>
      <c r="D111" s="99"/>
      <c r="E111" s="91"/>
      <c r="F111" s="12" t="s">
        <v>116</v>
      </c>
      <c r="G111" s="22">
        <f t="shared" ref="G111:G113" si="51">H111+I111+J111+K111+L111</f>
        <v>0</v>
      </c>
      <c r="H111" s="22"/>
      <c r="I111" s="22"/>
      <c r="J111" s="22"/>
      <c r="K111" s="22"/>
      <c r="L111" s="22"/>
      <c r="M111" s="22"/>
      <c r="N111" s="193"/>
    </row>
    <row r="112" spans="1:16" ht="21.75" customHeight="1" outlineLevel="1">
      <c r="A112" s="93"/>
      <c r="B112" s="115"/>
      <c r="C112" s="91"/>
      <c r="D112" s="99"/>
      <c r="E112" s="91"/>
      <c r="F112" s="12" t="s">
        <v>16</v>
      </c>
      <c r="G112" s="22">
        <f t="shared" si="51"/>
        <v>0</v>
      </c>
      <c r="H112" s="22"/>
      <c r="I112" s="22"/>
      <c r="J112" s="22"/>
      <c r="K112" s="22"/>
      <c r="L112" s="22"/>
      <c r="M112" s="22"/>
      <c r="N112" s="193"/>
    </row>
    <row r="113" spans="1:14" ht="21.75" customHeight="1" outlineLevel="1">
      <c r="A113" s="94"/>
      <c r="B113" s="116"/>
      <c r="C113" s="91"/>
      <c r="D113" s="100"/>
      <c r="E113" s="101"/>
      <c r="F113" s="12" t="s">
        <v>17</v>
      </c>
      <c r="G113" s="22">
        <f t="shared" si="51"/>
        <v>0</v>
      </c>
      <c r="H113" s="22"/>
      <c r="I113" s="22"/>
      <c r="J113" s="22"/>
      <c r="K113" s="22"/>
      <c r="L113" s="22"/>
      <c r="M113" s="22"/>
      <c r="N113" s="193"/>
    </row>
    <row r="114" spans="1:14" ht="21.75" customHeight="1">
      <c r="A114" s="92" t="s">
        <v>97</v>
      </c>
      <c r="B114" s="95" t="s">
        <v>132</v>
      </c>
      <c r="C114" s="90" t="s">
        <v>11</v>
      </c>
      <c r="D114" s="98" t="s">
        <v>47</v>
      </c>
      <c r="E114" s="90" t="s">
        <v>127</v>
      </c>
      <c r="F114" s="12" t="s">
        <v>14</v>
      </c>
      <c r="G114" s="22">
        <f t="shared" ref="G114:M114" si="52">G115+G116+G117</f>
        <v>51229391.588944003</v>
      </c>
      <c r="H114" s="22">
        <f t="shared" si="52"/>
        <v>14183370.309999999</v>
      </c>
      <c r="I114" s="22">
        <f t="shared" si="52"/>
        <v>14829480</v>
      </c>
      <c r="J114" s="47">
        <f t="shared" si="52"/>
        <v>14745210</v>
      </c>
      <c r="K114" s="22">
        <f t="shared" si="52"/>
        <v>3662417.2936</v>
      </c>
      <c r="L114" s="22">
        <f t="shared" si="52"/>
        <v>3808913.9853440002</v>
      </c>
      <c r="M114" s="22">
        <f t="shared" si="52"/>
        <v>0</v>
      </c>
      <c r="N114" s="147" t="s">
        <v>176</v>
      </c>
    </row>
    <row r="115" spans="1:14" ht="21.75" customHeight="1">
      <c r="A115" s="93"/>
      <c r="B115" s="96"/>
      <c r="C115" s="91"/>
      <c r="D115" s="99"/>
      <c r="E115" s="91"/>
      <c r="F115" s="12" t="s">
        <v>116</v>
      </c>
      <c r="G115" s="22">
        <f t="shared" ref="G115:G117" si="53">H115+I115+J115+K115+L115</f>
        <v>17959653.358943999</v>
      </c>
      <c r="H115" s="22">
        <v>3430508.05</v>
      </c>
      <c r="I115" s="22">
        <v>3536258.94</v>
      </c>
      <c r="J115" s="47">
        <v>3521555.09</v>
      </c>
      <c r="K115" s="22">
        <f>J115*1.04</f>
        <v>3662417.2936</v>
      </c>
      <c r="L115" s="22">
        <f>K115*1.04</f>
        <v>3808913.9853440002</v>
      </c>
      <c r="M115" s="22"/>
      <c r="N115" s="147"/>
    </row>
    <row r="116" spans="1:14" ht="21.75" customHeight="1">
      <c r="A116" s="93"/>
      <c r="B116" s="96"/>
      <c r="C116" s="91"/>
      <c r="D116" s="99"/>
      <c r="E116" s="91"/>
      <c r="F116" s="12" t="s">
        <v>16</v>
      </c>
      <c r="G116" s="22">
        <f t="shared" si="53"/>
        <v>33269738.23</v>
      </c>
      <c r="H116" s="22">
        <v>10752862.26</v>
      </c>
      <c r="I116" s="22">
        <v>11293221.060000001</v>
      </c>
      <c r="J116" s="47">
        <v>11223654.91</v>
      </c>
      <c r="K116" s="22"/>
      <c r="L116" s="22"/>
      <c r="M116" s="22"/>
      <c r="N116" s="147"/>
    </row>
    <row r="117" spans="1:14" ht="21.75" customHeight="1">
      <c r="A117" s="94"/>
      <c r="B117" s="97"/>
      <c r="C117" s="91"/>
      <c r="D117" s="100"/>
      <c r="E117" s="101"/>
      <c r="F117" s="12" t="s">
        <v>17</v>
      </c>
      <c r="G117" s="22">
        <f t="shared" si="53"/>
        <v>0</v>
      </c>
      <c r="H117" s="22"/>
      <c r="I117" s="22"/>
      <c r="J117" s="47"/>
      <c r="K117" s="22"/>
      <c r="L117" s="22"/>
      <c r="M117" s="22"/>
      <c r="N117" s="147"/>
    </row>
    <row r="118" spans="1:14" ht="21.75" customHeight="1">
      <c r="A118" s="92" t="s">
        <v>112</v>
      </c>
      <c r="B118" s="95" t="s">
        <v>21</v>
      </c>
      <c r="C118" s="90" t="s">
        <v>11</v>
      </c>
      <c r="D118" s="98" t="s">
        <v>39</v>
      </c>
      <c r="E118" s="90" t="s">
        <v>127</v>
      </c>
      <c r="F118" s="12" t="s">
        <v>14</v>
      </c>
      <c r="G118" s="22">
        <f t="shared" ref="G118:M118" si="54">G119+G120+G121</f>
        <v>363981.07</v>
      </c>
      <c r="H118" s="22">
        <f t="shared" si="54"/>
        <v>44981.07</v>
      </c>
      <c r="I118" s="22">
        <f t="shared" si="54"/>
        <v>73000</v>
      </c>
      <c r="J118" s="47">
        <f t="shared" si="54"/>
        <v>82000</v>
      </c>
      <c r="K118" s="22">
        <f t="shared" si="54"/>
        <v>82000</v>
      </c>
      <c r="L118" s="22">
        <f>L119+L120+L121</f>
        <v>82000</v>
      </c>
      <c r="M118" s="22">
        <f t="shared" si="54"/>
        <v>0</v>
      </c>
      <c r="N118" s="146" t="s">
        <v>138</v>
      </c>
    </row>
    <row r="119" spans="1:14" ht="21.75" customHeight="1">
      <c r="A119" s="93"/>
      <c r="B119" s="96"/>
      <c r="C119" s="91"/>
      <c r="D119" s="99"/>
      <c r="E119" s="91"/>
      <c r="F119" s="12" t="s">
        <v>116</v>
      </c>
      <c r="G119" s="22">
        <f t="shared" ref="G119:G121" si="55">H119+I119+J119+K119+L119</f>
        <v>363981.07</v>
      </c>
      <c r="H119" s="22">
        <v>44981.07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147"/>
    </row>
    <row r="120" spans="1:14" ht="21.75" customHeight="1">
      <c r="A120" s="93"/>
      <c r="B120" s="96"/>
      <c r="C120" s="91"/>
      <c r="D120" s="99"/>
      <c r="E120" s="91"/>
      <c r="F120" s="12" t="s">
        <v>16</v>
      </c>
      <c r="G120" s="22">
        <f t="shared" si="55"/>
        <v>0</v>
      </c>
      <c r="H120" s="22"/>
      <c r="I120" s="22"/>
      <c r="J120" s="47"/>
      <c r="K120" s="22"/>
      <c r="L120" s="22"/>
      <c r="M120" s="22"/>
      <c r="N120" s="147"/>
    </row>
    <row r="121" spans="1:14" ht="21.75" customHeight="1">
      <c r="A121" s="94"/>
      <c r="B121" s="97"/>
      <c r="C121" s="91"/>
      <c r="D121" s="100"/>
      <c r="E121" s="101"/>
      <c r="F121" s="12" t="s">
        <v>17</v>
      </c>
      <c r="G121" s="22">
        <f t="shared" si="55"/>
        <v>0</v>
      </c>
      <c r="H121" s="22"/>
      <c r="I121" s="22"/>
      <c r="J121" s="47"/>
      <c r="K121" s="22"/>
      <c r="L121" s="22"/>
      <c r="M121" s="22"/>
      <c r="N121" s="148"/>
    </row>
    <row r="122" spans="1:14" ht="21.75" customHeight="1">
      <c r="A122" s="92" t="s">
        <v>123</v>
      </c>
      <c r="B122" s="95" t="s">
        <v>22</v>
      </c>
      <c r="C122" s="90" t="s">
        <v>11</v>
      </c>
      <c r="D122" s="98" t="s">
        <v>125</v>
      </c>
      <c r="E122" s="90" t="s">
        <v>127</v>
      </c>
      <c r="F122" s="12" t="s">
        <v>14</v>
      </c>
      <c r="G122" s="22">
        <f t="shared" ref="G122:M122" si="56">G123+G124+G125</f>
        <v>13285927.949999999</v>
      </c>
      <c r="H122" s="22">
        <f t="shared" si="56"/>
        <v>4275701.2799999993</v>
      </c>
      <c r="I122" s="22">
        <f t="shared" si="56"/>
        <v>4505113.92</v>
      </c>
      <c r="J122" s="47">
        <f t="shared" si="56"/>
        <v>4505112.75</v>
      </c>
      <c r="K122" s="22">
        <f t="shared" si="56"/>
        <v>0</v>
      </c>
      <c r="L122" s="22">
        <f>L123+L124+L125</f>
        <v>0</v>
      </c>
      <c r="M122" s="22">
        <f t="shared" si="56"/>
        <v>0</v>
      </c>
      <c r="N122" s="146" t="s">
        <v>138</v>
      </c>
    </row>
    <row r="123" spans="1:14" ht="21.75" customHeight="1">
      <c r="A123" s="93"/>
      <c r="B123" s="96"/>
      <c r="C123" s="91"/>
      <c r="D123" s="99"/>
      <c r="E123" s="91"/>
      <c r="F123" s="12" t="s">
        <v>116</v>
      </c>
      <c r="G123" s="22">
        <f t="shared" ref="G123:G125" si="57">H123+I123+J123+K123+L123</f>
        <v>0</v>
      </c>
      <c r="H123" s="22"/>
      <c r="I123" s="22"/>
      <c r="J123" s="47"/>
      <c r="K123" s="22"/>
      <c r="L123" s="22"/>
      <c r="M123" s="22"/>
      <c r="N123" s="147"/>
    </row>
    <row r="124" spans="1:14" ht="21.75" customHeight="1">
      <c r="A124" s="93"/>
      <c r="B124" s="96"/>
      <c r="C124" s="91"/>
      <c r="D124" s="99"/>
      <c r="E124" s="91"/>
      <c r="F124" s="12" t="s">
        <v>16</v>
      </c>
      <c r="G124" s="22">
        <f t="shared" si="57"/>
        <v>13285927.949999999</v>
      </c>
      <c r="H124" s="22">
        <f>1920000+2355701.28</f>
        <v>4275701.2799999993</v>
      </c>
      <c r="I124" s="22">
        <f>2026000+2479113.92</f>
        <v>4505113.92</v>
      </c>
      <c r="J124" s="47">
        <f>2026000+2479112.75</f>
        <v>4505112.75</v>
      </c>
      <c r="K124" s="22"/>
      <c r="L124" s="22"/>
      <c r="M124" s="22"/>
      <c r="N124" s="147"/>
    </row>
    <row r="125" spans="1:14" ht="21.75" customHeight="1">
      <c r="A125" s="94"/>
      <c r="B125" s="97"/>
      <c r="C125" s="91"/>
      <c r="D125" s="100"/>
      <c r="E125" s="101"/>
      <c r="F125" s="12" t="s">
        <v>17</v>
      </c>
      <c r="G125" s="22">
        <f t="shared" si="57"/>
        <v>0</v>
      </c>
      <c r="H125" s="22"/>
      <c r="I125" s="22"/>
      <c r="J125" s="47"/>
      <c r="K125" s="22"/>
      <c r="L125" s="22"/>
      <c r="M125" s="22"/>
      <c r="N125" s="148"/>
    </row>
    <row r="126" spans="1:14" ht="21.75" customHeight="1">
      <c r="A126" s="117"/>
      <c r="B126" s="120" t="s">
        <v>49</v>
      </c>
      <c r="C126" s="106" t="s">
        <v>11</v>
      </c>
      <c r="D126" s="108" t="s">
        <v>47</v>
      </c>
      <c r="E126" s="106" t="s">
        <v>127</v>
      </c>
      <c r="F126" s="37" t="s">
        <v>14</v>
      </c>
      <c r="G126" s="38">
        <f t="shared" ref="G126:M126" si="58">G127+G128+G129</f>
        <v>98966251.368703991</v>
      </c>
      <c r="H126" s="38">
        <f>H127+H128+H129</f>
        <v>27875188.550000001</v>
      </c>
      <c r="I126" s="38">
        <f>I127+I128+I129</f>
        <v>26846089.030000001</v>
      </c>
      <c r="J126" s="38">
        <f>J127+J128+J129</f>
        <v>26413741.09</v>
      </c>
      <c r="K126" s="38">
        <f t="shared" si="58"/>
        <v>8766548.8176000006</v>
      </c>
      <c r="L126" s="38">
        <f>L127+L128+L129</f>
        <v>9064683.8811039999</v>
      </c>
      <c r="M126" s="38">
        <f t="shared" si="58"/>
        <v>0</v>
      </c>
      <c r="N126" s="144"/>
    </row>
    <row r="127" spans="1:14" ht="21.75" customHeight="1">
      <c r="A127" s="118"/>
      <c r="B127" s="121"/>
      <c r="C127" s="107"/>
      <c r="D127" s="109"/>
      <c r="E127" s="107"/>
      <c r="F127" s="37" t="s">
        <v>116</v>
      </c>
      <c r="G127" s="38">
        <f t="shared" ref="G127:G129" si="59">H127+I127+J127+K127+L127</f>
        <v>41662861.378703997</v>
      </c>
      <c r="H127" s="38">
        <f>+H131+H135+H139+H143+H147+H151+H155</f>
        <v>7147235.6500000004</v>
      </c>
      <c r="I127" s="38">
        <f t="shared" ref="I127:L127" si="60">+I131+I135+I139+I143+I147+I151+I155</f>
        <v>8204512.5300000003</v>
      </c>
      <c r="J127" s="38">
        <f t="shared" si="60"/>
        <v>8479880.5</v>
      </c>
      <c r="K127" s="38">
        <f t="shared" si="60"/>
        <v>8766548.8176000006</v>
      </c>
      <c r="L127" s="38">
        <f t="shared" si="60"/>
        <v>9064683.8811039999</v>
      </c>
      <c r="M127" s="38">
        <f>+M131+M135+M139+M143+M147+M151+M155</f>
        <v>0</v>
      </c>
      <c r="N127" s="145"/>
    </row>
    <row r="128" spans="1:14" ht="21.75" customHeight="1">
      <c r="A128" s="118"/>
      <c r="B128" s="121"/>
      <c r="C128" s="107"/>
      <c r="D128" s="109"/>
      <c r="E128" s="107"/>
      <c r="F128" s="37" t="s">
        <v>16</v>
      </c>
      <c r="G128" s="38">
        <f t="shared" si="59"/>
        <v>10625281.859999999</v>
      </c>
      <c r="H128" s="38">
        <f t="shared" ref="H128:L129" si="61">+H132+H136+H140+H144+H148+H152+H156</f>
        <v>4241913.8600000003</v>
      </c>
      <c r="I128" s="38">
        <f t="shared" si="61"/>
        <v>2972763.26</v>
      </c>
      <c r="J128" s="38">
        <f t="shared" si="61"/>
        <v>3410604.74</v>
      </c>
      <c r="K128" s="38">
        <f t="shared" si="61"/>
        <v>0</v>
      </c>
      <c r="L128" s="38">
        <f t="shared" si="61"/>
        <v>0</v>
      </c>
      <c r="M128" s="38">
        <f t="shared" ref="M128:M129" si="62">+M132+M136+M140+M144+M148+M152+M156</f>
        <v>0</v>
      </c>
      <c r="N128" s="145"/>
    </row>
    <row r="129" spans="1:15" ht="21.75" customHeight="1">
      <c r="A129" s="119"/>
      <c r="B129" s="122"/>
      <c r="C129" s="123"/>
      <c r="D129" s="110"/>
      <c r="E129" s="123"/>
      <c r="F129" s="37" t="s">
        <v>17</v>
      </c>
      <c r="G129" s="38">
        <f t="shared" si="59"/>
        <v>46678108.130000003</v>
      </c>
      <c r="H129" s="38">
        <f t="shared" si="61"/>
        <v>16486039.039999999</v>
      </c>
      <c r="I129" s="38">
        <f t="shared" si="61"/>
        <v>15668813.24</v>
      </c>
      <c r="J129" s="38">
        <f t="shared" si="61"/>
        <v>14523255.85</v>
      </c>
      <c r="K129" s="38">
        <f t="shared" si="61"/>
        <v>0</v>
      </c>
      <c r="L129" s="38">
        <f t="shared" si="61"/>
        <v>0</v>
      </c>
      <c r="M129" s="38">
        <f t="shared" si="62"/>
        <v>0</v>
      </c>
      <c r="N129" s="145"/>
    </row>
    <row r="130" spans="1:15" ht="21.75" customHeight="1">
      <c r="A130" s="92" t="s">
        <v>66</v>
      </c>
      <c r="B130" s="114" t="s">
        <v>53</v>
      </c>
      <c r="C130" s="90" t="s">
        <v>11</v>
      </c>
      <c r="D130" s="127" t="s">
        <v>54</v>
      </c>
      <c r="E130" s="90" t="s">
        <v>127</v>
      </c>
      <c r="F130" s="12" t="s">
        <v>14</v>
      </c>
      <c r="G130" s="22">
        <f t="shared" ref="G130:M130" si="63">G131+G132+G133</f>
        <v>2779585.9</v>
      </c>
      <c r="H130" s="22">
        <f t="shared" si="63"/>
        <v>648255.75</v>
      </c>
      <c r="I130" s="22">
        <f t="shared" si="63"/>
        <v>658092.36</v>
      </c>
      <c r="J130" s="22">
        <f t="shared" si="63"/>
        <v>668277.79</v>
      </c>
      <c r="K130" s="22">
        <f t="shared" si="63"/>
        <v>402480</v>
      </c>
      <c r="L130" s="22">
        <f>L131+L132+L133</f>
        <v>402480</v>
      </c>
      <c r="M130" s="22">
        <f t="shared" si="63"/>
        <v>0</v>
      </c>
      <c r="N130" s="146" t="s">
        <v>55</v>
      </c>
    </row>
    <row r="131" spans="1:15" ht="21.75" customHeight="1">
      <c r="A131" s="93"/>
      <c r="B131" s="115"/>
      <c r="C131" s="91"/>
      <c r="D131" s="128"/>
      <c r="E131" s="91"/>
      <c r="F131" s="12" t="s">
        <v>116</v>
      </c>
      <c r="G131" s="22">
        <f t="shared" ref="G131:G133" si="64">H131+I131+J131+K131+L131</f>
        <v>2012400</v>
      </c>
      <c r="H131" s="22">
        <v>402480</v>
      </c>
      <c r="I131" s="22">
        <v>402480</v>
      </c>
      <c r="J131" s="22">
        <v>402480</v>
      </c>
      <c r="K131" s="22">
        <v>402480</v>
      </c>
      <c r="L131" s="22">
        <v>402480</v>
      </c>
      <c r="M131" s="22"/>
      <c r="N131" s="147"/>
    </row>
    <row r="132" spans="1:15" ht="21.75" customHeight="1">
      <c r="A132" s="93"/>
      <c r="B132" s="115"/>
      <c r="C132" s="91"/>
      <c r="D132" s="128"/>
      <c r="E132" s="91"/>
      <c r="F132" s="12" t="s">
        <v>16</v>
      </c>
      <c r="G132" s="22">
        <f t="shared" si="64"/>
        <v>767185.89999999991</v>
      </c>
      <c r="H132" s="22">
        <v>245775.75</v>
      </c>
      <c r="I132" s="22">
        <v>255612.36</v>
      </c>
      <c r="J132" s="22">
        <v>265797.78999999998</v>
      </c>
      <c r="K132" s="22"/>
      <c r="L132" s="22"/>
      <c r="M132" s="22"/>
      <c r="N132" s="147"/>
    </row>
    <row r="133" spans="1:15" ht="21.75" customHeight="1">
      <c r="A133" s="94"/>
      <c r="B133" s="116"/>
      <c r="C133" s="91"/>
      <c r="D133" s="129"/>
      <c r="E133" s="101"/>
      <c r="F133" s="12" t="s">
        <v>17</v>
      </c>
      <c r="G133" s="22">
        <f t="shared" si="64"/>
        <v>0</v>
      </c>
      <c r="H133" s="22"/>
      <c r="I133" s="22"/>
      <c r="J133" s="22"/>
      <c r="K133" s="22"/>
      <c r="L133" s="22"/>
      <c r="M133" s="22"/>
      <c r="N133" s="148"/>
    </row>
    <row r="134" spans="1:15" ht="21.75" customHeight="1">
      <c r="A134" s="92" t="s">
        <v>68</v>
      </c>
      <c r="B134" s="114" t="s">
        <v>56</v>
      </c>
      <c r="C134" s="90" t="s">
        <v>11</v>
      </c>
      <c r="D134" s="98" t="s">
        <v>125</v>
      </c>
      <c r="E134" s="90" t="s">
        <v>127</v>
      </c>
      <c r="F134" s="12" t="s">
        <v>14</v>
      </c>
      <c r="G134" s="22">
        <f t="shared" ref="G134:M134" si="65">G135+G136+G137</f>
        <v>6697376</v>
      </c>
      <c r="H134" s="22">
        <f t="shared" si="65"/>
        <v>1561112</v>
      </c>
      <c r="I134" s="22">
        <f t="shared" si="65"/>
        <v>1674344</v>
      </c>
      <c r="J134" s="22">
        <f t="shared" si="65"/>
        <v>1674344</v>
      </c>
      <c r="K134" s="22">
        <f t="shared" si="65"/>
        <v>893788</v>
      </c>
      <c r="L134" s="22">
        <f>L135+L136+L137</f>
        <v>893788</v>
      </c>
      <c r="M134" s="22">
        <f t="shared" si="65"/>
        <v>0</v>
      </c>
      <c r="N134" s="146" t="s">
        <v>57</v>
      </c>
    </row>
    <row r="135" spans="1:15" ht="21.75" customHeight="1">
      <c r="A135" s="93"/>
      <c r="B135" s="115"/>
      <c r="C135" s="91"/>
      <c r="D135" s="99"/>
      <c r="E135" s="91"/>
      <c r="F135" s="12" t="s">
        <v>116</v>
      </c>
      <c r="G135" s="22">
        <f t="shared" ref="G135:G137" si="66">H135+I135+J135+K135+L135</f>
        <v>4355708</v>
      </c>
      <c r="H135" s="22">
        <f>893788-113232</f>
        <v>780556</v>
      </c>
      <c r="I135" s="22">
        <v>893788</v>
      </c>
      <c r="J135" s="22">
        <v>893788</v>
      </c>
      <c r="K135" s="22">
        <v>893788</v>
      </c>
      <c r="L135" s="22">
        <v>893788</v>
      </c>
      <c r="M135" s="22"/>
      <c r="N135" s="147"/>
      <c r="O135" s="11"/>
    </row>
    <row r="136" spans="1:15" ht="21.75" customHeight="1">
      <c r="A136" s="93"/>
      <c r="B136" s="115"/>
      <c r="C136" s="91"/>
      <c r="D136" s="99"/>
      <c r="E136" s="91"/>
      <c r="F136" s="12" t="s">
        <v>16</v>
      </c>
      <c r="G136" s="22">
        <f t="shared" si="66"/>
        <v>2341668</v>
      </c>
      <c r="H136" s="22">
        <v>780556</v>
      </c>
      <c r="I136" s="22">
        <v>780556</v>
      </c>
      <c r="J136" s="22">
        <v>780556</v>
      </c>
      <c r="K136" s="22">
        <v>0</v>
      </c>
      <c r="L136" s="22">
        <v>0</v>
      </c>
      <c r="M136" s="22"/>
      <c r="N136" s="147"/>
    </row>
    <row r="137" spans="1:15" ht="21.75" customHeight="1">
      <c r="A137" s="94"/>
      <c r="B137" s="116"/>
      <c r="C137" s="91"/>
      <c r="D137" s="100"/>
      <c r="E137" s="101"/>
      <c r="F137" s="12" t="s">
        <v>17</v>
      </c>
      <c r="G137" s="22">
        <f t="shared" si="66"/>
        <v>0</v>
      </c>
      <c r="H137" s="22"/>
      <c r="I137" s="22"/>
      <c r="J137" s="22"/>
      <c r="K137" s="22"/>
      <c r="L137" s="22"/>
      <c r="M137" s="22"/>
      <c r="N137" s="148"/>
    </row>
    <row r="138" spans="1:15" ht="21.75" customHeight="1">
      <c r="A138" s="92" t="s">
        <v>69</v>
      </c>
      <c r="B138" s="114" t="s">
        <v>58</v>
      </c>
      <c r="C138" s="90" t="s">
        <v>11</v>
      </c>
      <c r="D138" s="98" t="s">
        <v>125</v>
      </c>
      <c r="E138" s="90" t="s">
        <v>127</v>
      </c>
      <c r="F138" s="12" t="s">
        <v>14</v>
      </c>
      <c r="G138" s="22">
        <f t="shared" ref="G138:M138" si="67">G139+G140+G141</f>
        <v>0</v>
      </c>
      <c r="H138" s="22">
        <f t="shared" si="67"/>
        <v>0</v>
      </c>
      <c r="I138" s="22">
        <f t="shared" si="67"/>
        <v>0</v>
      </c>
      <c r="J138" s="22">
        <f t="shared" si="67"/>
        <v>0</v>
      </c>
      <c r="K138" s="22">
        <f t="shared" si="67"/>
        <v>0</v>
      </c>
      <c r="L138" s="22">
        <f>L139+L140+L141</f>
        <v>0</v>
      </c>
      <c r="M138" s="22">
        <f t="shared" si="67"/>
        <v>0</v>
      </c>
      <c r="N138" s="146" t="s">
        <v>182</v>
      </c>
    </row>
    <row r="139" spans="1:15" ht="21.75" customHeight="1">
      <c r="A139" s="93"/>
      <c r="B139" s="115"/>
      <c r="C139" s="91"/>
      <c r="D139" s="99"/>
      <c r="E139" s="91"/>
      <c r="F139" s="12" t="s">
        <v>116</v>
      </c>
      <c r="G139" s="22">
        <f t="shared" ref="G139:G141" si="68">H139+I139+J139+K139+L139</f>
        <v>0</v>
      </c>
      <c r="H139" s="22"/>
      <c r="I139" s="22"/>
      <c r="J139" s="22"/>
      <c r="K139" s="22"/>
      <c r="L139" s="22"/>
      <c r="M139" s="22"/>
      <c r="N139" s="147"/>
      <c r="O139" s="11"/>
    </row>
    <row r="140" spans="1:15" ht="21.75" customHeight="1">
      <c r="A140" s="93"/>
      <c r="B140" s="115"/>
      <c r="C140" s="91"/>
      <c r="D140" s="99"/>
      <c r="E140" s="91"/>
      <c r="F140" s="12" t="s">
        <v>16</v>
      </c>
      <c r="G140" s="22">
        <f t="shared" si="68"/>
        <v>0</v>
      </c>
      <c r="H140" s="22"/>
      <c r="I140" s="22"/>
      <c r="J140" s="22"/>
      <c r="K140" s="22"/>
      <c r="L140" s="22"/>
      <c r="M140" s="22"/>
      <c r="N140" s="147"/>
    </row>
    <row r="141" spans="1:15" ht="21.75" customHeight="1">
      <c r="A141" s="94"/>
      <c r="B141" s="116"/>
      <c r="C141" s="91"/>
      <c r="D141" s="100"/>
      <c r="E141" s="101"/>
      <c r="F141" s="12" t="s">
        <v>17</v>
      </c>
      <c r="G141" s="22">
        <f t="shared" si="68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>
      <c r="A142" s="92" t="s">
        <v>104</v>
      </c>
      <c r="B142" s="114" t="s">
        <v>60</v>
      </c>
      <c r="C142" s="90" t="s">
        <v>11</v>
      </c>
      <c r="D142" s="98" t="s">
        <v>39</v>
      </c>
      <c r="E142" s="90" t="s">
        <v>127</v>
      </c>
      <c r="F142" s="12" t="s">
        <v>14</v>
      </c>
      <c r="G142" s="22">
        <f t="shared" ref="G142:M142" si="69">G143+G144+G145</f>
        <v>52897408.510000005</v>
      </c>
      <c r="H142" s="22">
        <f t="shared" si="69"/>
        <v>18336157.309999999</v>
      </c>
      <c r="I142" s="22">
        <f t="shared" si="69"/>
        <v>17623031.170000002</v>
      </c>
      <c r="J142" s="22">
        <f t="shared" si="69"/>
        <v>16904411.210000001</v>
      </c>
      <c r="K142" s="22">
        <f t="shared" si="69"/>
        <v>16904.41</v>
      </c>
      <c r="L142" s="22">
        <f>L143+L144+L145</f>
        <v>16904.41</v>
      </c>
      <c r="M142" s="22">
        <f t="shared" si="69"/>
        <v>0</v>
      </c>
      <c r="N142" s="146" t="s">
        <v>61</v>
      </c>
    </row>
    <row r="143" spans="1:15" ht="21.75" customHeight="1">
      <c r="A143" s="93"/>
      <c r="B143" s="115"/>
      <c r="C143" s="91"/>
      <c r="D143" s="99"/>
      <c r="E143" s="91"/>
      <c r="F143" s="12" t="s">
        <v>116</v>
      </c>
      <c r="G143" s="22">
        <f t="shared" ref="G143:G145" si="70">H143+I143+J143+K143+L143</f>
        <v>86672.420000000013</v>
      </c>
      <c r="H143" s="22">
        <v>18336.16</v>
      </c>
      <c r="I143" s="22">
        <v>17623.03</v>
      </c>
      <c r="J143" s="47">
        <v>16904.41</v>
      </c>
      <c r="K143" s="47">
        <v>16904.41</v>
      </c>
      <c r="L143" s="47">
        <v>16904.41</v>
      </c>
      <c r="M143" s="47"/>
      <c r="N143" s="147"/>
    </row>
    <row r="144" spans="1:15" ht="21.75" customHeight="1">
      <c r="A144" s="93"/>
      <c r="B144" s="115"/>
      <c r="C144" s="91"/>
      <c r="D144" s="99"/>
      <c r="E144" s="91"/>
      <c r="F144" s="12" t="s">
        <v>16</v>
      </c>
      <c r="G144" s="22">
        <f t="shared" si="70"/>
        <v>6132627.96</v>
      </c>
      <c r="H144" s="22">
        <v>1831782.11</v>
      </c>
      <c r="I144" s="22">
        <v>1936594.9</v>
      </c>
      <c r="J144" s="47">
        <v>2364250.9500000002</v>
      </c>
      <c r="K144" s="47">
        <v>0</v>
      </c>
      <c r="L144" s="47">
        <v>0</v>
      </c>
      <c r="M144" s="47"/>
      <c r="N144" s="147"/>
    </row>
    <row r="145" spans="1:14" ht="21.75" customHeight="1">
      <c r="A145" s="94"/>
      <c r="B145" s="116"/>
      <c r="C145" s="91"/>
      <c r="D145" s="100"/>
      <c r="E145" s="101"/>
      <c r="F145" s="12" t="s">
        <v>17</v>
      </c>
      <c r="G145" s="22">
        <f t="shared" si="70"/>
        <v>46678108.130000003</v>
      </c>
      <c r="H145" s="22">
        <v>16486039.039999999</v>
      </c>
      <c r="I145" s="22">
        <v>15668813.24</v>
      </c>
      <c r="J145" s="47">
        <v>14523255.85</v>
      </c>
      <c r="K145" s="47">
        <v>0</v>
      </c>
      <c r="L145" s="47">
        <v>0</v>
      </c>
      <c r="M145" s="47"/>
      <c r="N145" s="148"/>
    </row>
    <row r="146" spans="1:14" ht="21.75" customHeight="1">
      <c r="A146" s="92" t="s">
        <v>72</v>
      </c>
      <c r="B146" s="114" t="s">
        <v>62</v>
      </c>
      <c r="C146" s="90" t="s">
        <v>11</v>
      </c>
      <c r="D146" s="98" t="s">
        <v>39</v>
      </c>
      <c r="E146" s="90" t="s">
        <v>127</v>
      </c>
      <c r="F146" s="12" t="s">
        <v>14</v>
      </c>
      <c r="G146" s="22">
        <f t="shared" ref="G146:M146" si="71">G147+G148+G149</f>
        <v>19919350.870000001</v>
      </c>
      <c r="H146" s="22">
        <f t="shared" si="71"/>
        <v>3340259.58</v>
      </c>
      <c r="I146" s="22">
        <f t="shared" si="71"/>
        <v>3904210.9600000004</v>
      </c>
      <c r="J146" s="22">
        <f t="shared" si="71"/>
        <v>4060379.4</v>
      </c>
      <c r="K146" s="22">
        <f t="shared" si="71"/>
        <v>4222794.57</v>
      </c>
      <c r="L146" s="22">
        <f>L147+L148+L149</f>
        <v>4391706.3600000003</v>
      </c>
      <c r="M146" s="22">
        <f t="shared" si="71"/>
        <v>0</v>
      </c>
      <c r="N146" s="146" t="s">
        <v>63</v>
      </c>
    </row>
    <row r="147" spans="1:14" ht="21.75" customHeight="1">
      <c r="A147" s="93"/>
      <c r="B147" s="115"/>
      <c r="C147" s="91"/>
      <c r="D147" s="99"/>
      <c r="E147" s="91"/>
      <c r="F147" s="12" t="s">
        <v>116</v>
      </c>
      <c r="G147" s="22">
        <f t="shared" ref="G147:G149" si="72">H147+I147+J147+K147+L147</f>
        <v>19919350.870000001</v>
      </c>
      <c r="H147" s="22">
        <v>3340259.58</v>
      </c>
      <c r="I147" s="22">
        <v>3904210.9600000004</v>
      </c>
      <c r="J147" s="22">
        <v>4060379.4</v>
      </c>
      <c r="K147" s="22">
        <v>4222794.57</v>
      </c>
      <c r="L147" s="22">
        <v>4391706.3600000003</v>
      </c>
      <c r="M147" s="22"/>
      <c r="N147" s="147"/>
    </row>
    <row r="148" spans="1:14" ht="21.75" customHeight="1">
      <c r="A148" s="93"/>
      <c r="B148" s="115"/>
      <c r="C148" s="91"/>
      <c r="D148" s="99"/>
      <c r="E148" s="91"/>
      <c r="F148" s="12" t="s">
        <v>16</v>
      </c>
      <c r="G148" s="22">
        <f t="shared" si="72"/>
        <v>0</v>
      </c>
      <c r="H148" s="22"/>
      <c r="I148" s="22"/>
      <c r="J148" s="22"/>
      <c r="K148" s="22"/>
      <c r="L148" s="22"/>
      <c r="M148" s="22"/>
      <c r="N148" s="147"/>
    </row>
    <row r="149" spans="1:14" ht="21.75" customHeight="1">
      <c r="A149" s="94"/>
      <c r="B149" s="116"/>
      <c r="C149" s="91"/>
      <c r="D149" s="100"/>
      <c r="E149" s="101"/>
      <c r="F149" s="12" t="s">
        <v>17</v>
      </c>
      <c r="G149" s="22">
        <f t="shared" si="72"/>
        <v>0</v>
      </c>
      <c r="H149" s="22"/>
      <c r="I149" s="22"/>
      <c r="J149" s="22"/>
      <c r="K149" s="22"/>
      <c r="L149" s="22"/>
      <c r="M149" s="22"/>
      <c r="N149" s="148"/>
    </row>
    <row r="150" spans="1:14" ht="21.75" customHeight="1">
      <c r="A150" s="92" t="s">
        <v>105</v>
      </c>
      <c r="B150" s="114" t="s">
        <v>64</v>
      </c>
      <c r="C150" s="90" t="s">
        <v>11</v>
      </c>
      <c r="D150" s="98" t="s">
        <v>39</v>
      </c>
      <c r="E150" s="90" t="s">
        <v>127</v>
      </c>
      <c r="F150" s="12" t="s">
        <v>14</v>
      </c>
      <c r="G150" s="22">
        <f t="shared" ref="G150:M150" si="73">G151+G152+G153</f>
        <v>15288730.088704001</v>
      </c>
      <c r="H150" s="22">
        <f t="shared" si="73"/>
        <v>2605603.91</v>
      </c>
      <c r="I150" s="22">
        <f t="shared" si="73"/>
        <v>2986410.54</v>
      </c>
      <c r="J150" s="22">
        <f t="shared" si="73"/>
        <v>3106328.69</v>
      </c>
      <c r="K150" s="22">
        <f t="shared" si="73"/>
        <v>3230581.8376000002</v>
      </c>
      <c r="L150" s="22">
        <f>L151+L152+L153</f>
        <v>3359805.1111040004</v>
      </c>
      <c r="M150" s="22">
        <f t="shared" si="73"/>
        <v>0</v>
      </c>
      <c r="N150" s="146" t="s">
        <v>65</v>
      </c>
    </row>
    <row r="151" spans="1:14" ht="21.75" customHeight="1">
      <c r="A151" s="93"/>
      <c r="B151" s="115"/>
      <c r="C151" s="91"/>
      <c r="D151" s="99"/>
      <c r="E151" s="91"/>
      <c r="F151" s="12" t="s">
        <v>116</v>
      </c>
      <c r="G151" s="22">
        <f t="shared" ref="G151:G153" si="74">H151+I151+J151+K151+L151</f>
        <v>15288730.088704001</v>
      </c>
      <c r="H151" s="22">
        <v>2605603.91</v>
      </c>
      <c r="I151" s="22">
        <v>2986410.54</v>
      </c>
      <c r="J151" s="22">
        <v>3106328.69</v>
      </c>
      <c r="K151" s="22">
        <f>J151*1.04</f>
        <v>3230581.8376000002</v>
      </c>
      <c r="L151" s="22">
        <f>K151*1.04</f>
        <v>3359805.1111040004</v>
      </c>
      <c r="M151" s="22"/>
      <c r="N151" s="147"/>
    </row>
    <row r="152" spans="1:14" ht="21.75" customHeight="1">
      <c r="A152" s="93"/>
      <c r="B152" s="115"/>
      <c r="C152" s="91"/>
      <c r="D152" s="99"/>
      <c r="E152" s="91"/>
      <c r="F152" s="12" t="s">
        <v>16</v>
      </c>
      <c r="G152" s="22">
        <f t="shared" si="74"/>
        <v>0</v>
      </c>
      <c r="H152" s="22"/>
      <c r="I152" s="22"/>
      <c r="J152" s="22"/>
      <c r="K152" s="22"/>
      <c r="L152" s="22"/>
      <c r="M152" s="22"/>
      <c r="N152" s="147"/>
    </row>
    <row r="153" spans="1:14" ht="21.75" customHeight="1">
      <c r="A153" s="94"/>
      <c r="B153" s="116"/>
      <c r="C153" s="91"/>
      <c r="D153" s="100"/>
      <c r="E153" s="101"/>
      <c r="F153" s="12" t="s">
        <v>17</v>
      </c>
      <c r="G153" s="22">
        <f t="shared" si="74"/>
        <v>0</v>
      </c>
      <c r="H153" s="22"/>
      <c r="I153" s="22"/>
      <c r="J153" s="22"/>
      <c r="K153" s="22"/>
      <c r="L153" s="22"/>
      <c r="M153" s="22"/>
      <c r="N153" s="148"/>
    </row>
    <row r="154" spans="1:14" ht="21.75" customHeight="1">
      <c r="A154" s="92" t="s">
        <v>75</v>
      </c>
      <c r="B154" s="133" t="s">
        <v>119</v>
      </c>
      <c r="C154" s="136" t="s">
        <v>11</v>
      </c>
      <c r="D154" s="138" t="s">
        <v>39</v>
      </c>
      <c r="E154" s="136" t="s">
        <v>127</v>
      </c>
      <c r="F154" s="48" t="s">
        <v>14</v>
      </c>
      <c r="G154" s="47">
        <f t="shared" ref="G154:M154" si="75">G155+G156+G157</f>
        <v>1383800</v>
      </c>
      <c r="H154" s="47">
        <f t="shared" si="75"/>
        <v>1383800</v>
      </c>
      <c r="I154" s="47">
        <f t="shared" si="75"/>
        <v>0</v>
      </c>
      <c r="J154" s="47">
        <f t="shared" si="75"/>
        <v>0</v>
      </c>
      <c r="K154" s="47">
        <f t="shared" si="75"/>
        <v>0</v>
      </c>
      <c r="L154" s="47">
        <f t="shared" si="75"/>
        <v>0</v>
      </c>
      <c r="M154" s="47">
        <f t="shared" si="75"/>
        <v>0</v>
      </c>
      <c r="N154" s="155" t="s">
        <v>120</v>
      </c>
    </row>
    <row r="155" spans="1:14" ht="21.75" customHeight="1">
      <c r="A155" s="93"/>
      <c r="B155" s="134"/>
      <c r="C155" s="137"/>
      <c r="D155" s="139"/>
      <c r="E155" s="137"/>
      <c r="F155" s="12" t="s">
        <v>116</v>
      </c>
      <c r="G155" s="47">
        <f>H155+I155+J155+K155+L155</f>
        <v>0</v>
      </c>
      <c r="H155" s="47"/>
      <c r="I155" s="47"/>
      <c r="J155" s="47"/>
      <c r="K155" s="47"/>
      <c r="L155" s="47"/>
      <c r="M155" s="47"/>
      <c r="N155" s="156"/>
    </row>
    <row r="156" spans="1:14" ht="21.75" customHeight="1">
      <c r="A156" s="93"/>
      <c r="B156" s="134"/>
      <c r="C156" s="137"/>
      <c r="D156" s="139"/>
      <c r="E156" s="137"/>
      <c r="F156" s="48" t="s">
        <v>16</v>
      </c>
      <c r="G156" s="47">
        <f>H156+I156+J156+K156+L156</f>
        <v>1383800</v>
      </c>
      <c r="H156" s="47">
        <v>1383800</v>
      </c>
      <c r="I156" s="47">
        <v>0</v>
      </c>
      <c r="J156" s="47">
        <v>0</v>
      </c>
      <c r="K156" s="47">
        <v>0</v>
      </c>
      <c r="L156" s="47">
        <v>0</v>
      </c>
      <c r="M156" s="47"/>
      <c r="N156" s="156"/>
    </row>
    <row r="157" spans="1:14" ht="21.75" customHeight="1">
      <c r="A157" s="94"/>
      <c r="B157" s="135"/>
      <c r="C157" s="137"/>
      <c r="D157" s="140"/>
      <c r="E157" s="141"/>
      <c r="F157" s="48" t="s">
        <v>17</v>
      </c>
      <c r="G157" s="47">
        <f>H157+I157+J157+K157+L157</f>
        <v>0</v>
      </c>
      <c r="H157" s="47"/>
      <c r="I157" s="47"/>
      <c r="J157" s="47"/>
      <c r="K157" s="47"/>
      <c r="L157" s="47"/>
      <c r="M157" s="47"/>
      <c r="N157" s="157"/>
    </row>
    <row r="158" spans="1:14" ht="22.5" customHeight="1">
      <c r="A158" s="75"/>
      <c r="B158" s="149" t="s">
        <v>159</v>
      </c>
      <c r="C158" s="81" t="s">
        <v>11</v>
      </c>
      <c r="D158" s="84" t="s">
        <v>12</v>
      </c>
      <c r="E158" s="81" t="s">
        <v>127</v>
      </c>
      <c r="F158" s="34" t="s">
        <v>14</v>
      </c>
      <c r="G158" s="35">
        <f t="shared" ref="G158:M158" si="76">G159+G160+G161</f>
        <v>160922693.84</v>
      </c>
      <c r="H158" s="35">
        <f>H159+H160+H161</f>
        <v>49197019.420000002</v>
      </c>
      <c r="I158" s="35">
        <f>I159+I160+I161</f>
        <v>20042000</v>
      </c>
      <c r="J158" s="35">
        <f>J159+J160+J161</f>
        <v>83599674.420000002</v>
      </c>
      <c r="K158" s="35">
        <f t="shared" si="76"/>
        <v>4042000</v>
      </c>
      <c r="L158" s="35">
        <f>L159+L160+L161</f>
        <v>4042000</v>
      </c>
      <c r="M158" s="35">
        <f t="shared" si="76"/>
        <v>0</v>
      </c>
      <c r="N158" s="152"/>
    </row>
    <row r="159" spans="1:14" ht="22.5" customHeight="1">
      <c r="A159" s="76"/>
      <c r="B159" s="150"/>
      <c r="C159" s="82"/>
      <c r="D159" s="85"/>
      <c r="E159" s="82"/>
      <c r="F159" s="34" t="s">
        <v>116</v>
      </c>
      <c r="G159" s="35">
        <f t="shared" ref="G159:G161" si="77">H159+I159+J159+K159+L159</f>
        <v>38550119.420000002</v>
      </c>
      <c r="H159" s="35">
        <f>H163+H191+H203+H207+H195+H199+H215+H219+H211+H171+H183+H175+H179+H187+H167</f>
        <v>6382119.4199999999</v>
      </c>
      <c r="I159" s="35">
        <f t="shared" ref="I159:M161" si="78">I163+I191+I203+I207+I195+I199+I215+I219+I211+I171+I183+I175+I179+I187+I167</f>
        <v>20042000</v>
      </c>
      <c r="J159" s="35">
        <f t="shared" si="78"/>
        <v>4042000</v>
      </c>
      <c r="K159" s="35">
        <f t="shared" si="78"/>
        <v>4042000</v>
      </c>
      <c r="L159" s="35">
        <f t="shared" si="78"/>
        <v>4042000</v>
      </c>
      <c r="M159" s="35">
        <f t="shared" si="78"/>
        <v>0</v>
      </c>
      <c r="N159" s="153"/>
    </row>
    <row r="160" spans="1:14" ht="22.5" customHeight="1">
      <c r="A160" s="76"/>
      <c r="B160" s="150"/>
      <c r="C160" s="82"/>
      <c r="D160" s="85"/>
      <c r="E160" s="82"/>
      <c r="F160" s="34" t="s">
        <v>16</v>
      </c>
      <c r="G160" s="35">
        <f t="shared" si="77"/>
        <v>51233494.420000002</v>
      </c>
      <c r="H160" s="35">
        <f t="shared" ref="H160:L161" si="79">H164+H192+H204+H208+H196+H200+H216+H220+H212+H172+H184+H176+H180+H188+H168</f>
        <v>40095420</v>
      </c>
      <c r="I160" s="35">
        <f t="shared" si="79"/>
        <v>0</v>
      </c>
      <c r="J160" s="35">
        <f t="shared" si="79"/>
        <v>11138074.42</v>
      </c>
      <c r="K160" s="35">
        <f t="shared" si="79"/>
        <v>0</v>
      </c>
      <c r="L160" s="35">
        <f t="shared" si="79"/>
        <v>0</v>
      </c>
      <c r="M160" s="35">
        <f t="shared" si="78"/>
        <v>0</v>
      </c>
      <c r="N160" s="153"/>
    </row>
    <row r="161" spans="1:26" ht="22.5" customHeight="1">
      <c r="A161" s="77"/>
      <c r="B161" s="151"/>
      <c r="C161" s="83"/>
      <c r="D161" s="86"/>
      <c r="E161" s="83"/>
      <c r="F161" s="34" t="s">
        <v>17</v>
      </c>
      <c r="G161" s="35">
        <f t="shared" si="77"/>
        <v>71139080</v>
      </c>
      <c r="H161" s="35">
        <f t="shared" si="79"/>
        <v>2719480</v>
      </c>
      <c r="I161" s="35">
        <f t="shared" si="79"/>
        <v>0</v>
      </c>
      <c r="J161" s="35">
        <f t="shared" si="79"/>
        <v>68419600</v>
      </c>
      <c r="K161" s="35">
        <f t="shared" si="79"/>
        <v>0</v>
      </c>
      <c r="L161" s="35">
        <f t="shared" si="79"/>
        <v>0</v>
      </c>
      <c r="M161" s="35">
        <f t="shared" si="78"/>
        <v>0</v>
      </c>
      <c r="N161" s="154"/>
      <c r="Z161" s="3"/>
    </row>
    <row r="162" spans="1:26" ht="21.75" customHeight="1">
      <c r="A162" s="92" t="s">
        <v>18</v>
      </c>
      <c r="B162" s="114" t="s">
        <v>67</v>
      </c>
      <c r="C162" s="90" t="s">
        <v>11</v>
      </c>
      <c r="D162" s="98" t="s">
        <v>39</v>
      </c>
      <c r="E162" s="90" t="s">
        <v>127</v>
      </c>
      <c r="F162" s="12" t="s">
        <v>14</v>
      </c>
      <c r="G162" s="22">
        <f t="shared" ref="G162:M162" si="80">G163+G164+G165</f>
        <v>31594900</v>
      </c>
      <c r="H162" s="22">
        <f t="shared" si="80"/>
        <v>11914900</v>
      </c>
      <c r="I162" s="22">
        <f t="shared" si="80"/>
        <v>16920000</v>
      </c>
      <c r="J162" s="47">
        <f t="shared" si="80"/>
        <v>920000</v>
      </c>
      <c r="K162" s="22">
        <f t="shared" si="80"/>
        <v>920000</v>
      </c>
      <c r="L162" s="22">
        <f>L163+L164+L165</f>
        <v>920000</v>
      </c>
      <c r="M162" s="22">
        <f t="shared" si="80"/>
        <v>0</v>
      </c>
      <c r="N162" s="178" t="s">
        <v>148</v>
      </c>
    </row>
    <row r="163" spans="1:26" ht="21.75" customHeight="1">
      <c r="A163" s="93"/>
      <c r="B163" s="115"/>
      <c r="C163" s="91"/>
      <c r="D163" s="99"/>
      <c r="E163" s="91"/>
      <c r="F163" s="12" t="s">
        <v>116</v>
      </c>
      <c r="G163" s="22">
        <f t="shared" ref="G163:G165" si="81">H163+I163+J163+K163+L163</f>
        <v>22130000</v>
      </c>
      <c r="H163" s="22">
        <f>60000+2000000+390000</f>
        <v>2450000</v>
      </c>
      <c r="I163" s="22">
        <f>560000+2000000+360000+14000000</f>
        <v>16920000</v>
      </c>
      <c r="J163" s="22">
        <f>560000+360000</f>
        <v>920000</v>
      </c>
      <c r="K163" s="22">
        <f>J163</f>
        <v>920000</v>
      </c>
      <c r="L163" s="22">
        <f>K163</f>
        <v>920000</v>
      </c>
      <c r="M163" s="22"/>
      <c r="N163" s="178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93"/>
      <c r="B164" s="115"/>
      <c r="C164" s="91"/>
      <c r="D164" s="99"/>
      <c r="E164" s="91"/>
      <c r="F164" s="12" t="s">
        <v>16</v>
      </c>
      <c r="G164" s="22">
        <f t="shared" si="81"/>
        <v>9464900</v>
      </c>
      <c r="H164" s="22">
        <f>605000*2+100000+7754900+300000+100000</f>
        <v>9464900</v>
      </c>
      <c r="I164" s="22">
        <v>0</v>
      </c>
      <c r="J164" s="47">
        <v>0</v>
      </c>
      <c r="K164" s="22">
        <v>0</v>
      </c>
      <c r="L164" s="22">
        <v>0</v>
      </c>
      <c r="M164" s="22"/>
      <c r="N164" s="178"/>
      <c r="Q164" s="3"/>
    </row>
    <row r="165" spans="1:26" ht="21.75" customHeight="1">
      <c r="A165" s="94"/>
      <c r="B165" s="116"/>
      <c r="C165" s="101"/>
      <c r="D165" s="100"/>
      <c r="E165" s="101"/>
      <c r="F165" s="12" t="s">
        <v>17</v>
      </c>
      <c r="G165" s="22">
        <f t="shared" si="81"/>
        <v>0</v>
      </c>
      <c r="H165" s="22"/>
      <c r="I165" s="22"/>
      <c r="J165" s="47"/>
      <c r="K165" s="22"/>
      <c r="L165" s="22"/>
      <c r="M165" s="22"/>
      <c r="N165" s="178"/>
      <c r="O165" s="3"/>
    </row>
    <row r="166" spans="1:26" ht="21.75" customHeight="1">
      <c r="A166" s="92" t="s">
        <v>24</v>
      </c>
      <c r="B166" s="114" t="s">
        <v>103</v>
      </c>
      <c r="C166" s="90" t="s">
        <v>11</v>
      </c>
      <c r="D166" s="98" t="s">
        <v>171</v>
      </c>
      <c r="E166" s="90" t="s">
        <v>127</v>
      </c>
      <c r="F166" s="12" t="s">
        <v>14</v>
      </c>
      <c r="G166" s="22">
        <f t="shared" ref="G166:K166" si="82">G167+G168+G169</f>
        <v>102557674.42</v>
      </c>
      <c r="H166" s="22">
        <f t="shared" si="82"/>
        <v>23000000</v>
      </c>
      <c r="I166" s="22">
        <f t="shared" si="82"/>
        <v>0</v>
      </c>
      <c r="J166" s="47">
        <f t="shared" si="82"/>
        <v>79557674.420000002</v>
      </c>
      <c r="K166" s="22">
        <f t="shared" si="82"/>
        <v>0</v>
      </c>
      <c r="L166" s="22">
        <f>L167+L168+L169</f>
        <v>0</v>
      </c>
      <c r="M166" s="22">
        <f t="shared" ref="M166" si="83">M167+M168+M169</f>
        <v>0</v>
      </c>
      <c r="N166" s="178"/>
    </row>
    <row r="167" spans="1:26" ht="21.75" customHeight="1">
      <c r="A167" s="93"/>
      <c r="B167" s="115"/>
      <c r="C167" s="91"/>
      <c r="D167" s="99"/>
      <c r="E167" s="91"/>
      <c r="F167" s="12" t="s">
        <v>116</v>
      </c>
      <c r="G167" s="22">
        <f t="shared" ref="G167:G169" si="84">H167+I167+J167+K167+L167</f>
        <v>0</v>
      </c>
      <c r="H167" s="22"/>
      <c r="I167" s="22"/>
      <c r="J167" s="47"/>
      <c r="K167" s="22"/>
      <c r="L167" s="22"/>
      <c r="M167" s="22"/>
      <c r="N167" s="178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93"/>
      <c r="B168" s="115"/>
      <c r="C168" s="91"/>
      <c r="D168" s="99"/>
      <c r="E168" s="91"/>
      <c r="F168" s="12" t="s">
        <v>16</v>
      </c>
      <c r="G168" s="22">
        <f t="shared" si="84"/>
        <v>34138074.420000002</v>
      </c>
      <c r="H168" s="22">
        <v>23000000</v>
      </c>
      <c r="I168" s="22">
        <v>0</v>
      </c>
      <c r="J168" s="47">
        <v>11138074.42</v>
      </c>
      <c r="K168" s="22">
        <v>0</v>
      </c>
      <c r="L168" s="22">
        <v>0</v>
      </c>
      <c r="M168" s="22"/>
      <c r="N168" s="178"/>
      <c r="Q168" s="3"/>
    </row>
    <row r="169" spans="1:26" ht="21.75" customHeight="1">
      <c r="A169" s="94"/>
      <c r="B169" s="116"/>
      <c r="C169" s="91"/>
      <c r="D169" s="100"/>
      <c r="E169" s="101"/>
      <c r="F169" s="12" t="s">
        <v>17</v>
      </c>
      <c r="G169" s="22">
        <f t="shared" si="84"/>
        <v>68419600</v>
      </c>
      <c r="H169" s="22">
        <v>0</v>
      </c>
      <c r="I169" s="22">
        <v>0</v>
      </c>
      <c r="J169" s="47">
        <v>68419600</v>
      </c>
      <c r="K169" s="22">
        <v>0</v>
      </c>
      <c r="L169" s="22">
        <v>0</v>
      </c>
      <c r="M169" s="22"/>
      <c r="N169" s="178"/>
      <c r="O169" s="3"/>
    </row>
    <row r="170" spans="1:26" ht="21.75" customHeight="1">
      <c r="A170" s="136" t="s">
        <v>40</v>
      </c>
      <c r="B170" s="114" t="s">
        <v>133</v>
      </c>
      <c r="C170" s="90" t="s">
        <v>11</v>
      </c>
      <c r="D170" s="98" t="s">
        <v>39</v>
      </c>
      <c r="E170" s="90" t="s">
        <v>127</v>
      </c>
      <c r="F170" s="12" t="s">
        <v>14</v>
      </c>
      <c r="G170" s="22">
        <f t="shared" ref="G170:M170" si="85">G171+G172+G173</f>
        <v>0</v>
      </c>
      <c r="H170" s="22">
        <f t="shared" si="85"/>
        <v>0</v>
      </c>
      <c r="I170" s="22">
        <f t="shared" si="85"/>
        <v>0</v>
      </c>
      <c r="J170" s="47">
        <f t="shared" si="85"/>
        <v>0</v>
      </c>
      <c r="K170" s="22">
        <f t="shared" si="85"/>
        <v>0</v>
      </c>
      <c r="L170" s="22">
        <f>L171+L172+L173</f>
        <v>0</v>
      </c>
      <c r="M170" s="22">
        <f t="shared" si="85"/>
        <v>0</v>
      </c>
      <c r="N170" s="178"/>
    </row>
    <row r="171" spans="1:26" ht="21.75" customHeight="1">
      <c r="A171" s="137"/>
      <c r="B171" s="115"/>
      <c r="C171" s="91"/>
      <c r="D171" s="99"/>
      <c r="E171" s="91"/>
      <c r="F171" s="12" t="s">
        <v>116</v>
      </c>
      <c r="G171" s="22">
        <f t="shared" ref="G171:G173" si="86">H171+I171+J171+K171+L171</f>
        <v>0</v>
      </c>
      <c r="H171" s="22"/>
      <c r="I171" s="22"/>
      <c r="J171" s="47"/>
      <c r="K171" s="22"/>
      <c r="L171" s="22"/>
      <c r="M171" s="22"/>
      <c r="N171" s="178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37"/>
      <c r="B172" s="115"/>
      <c r="C172" s="91"/>
      <c r="D172" s="99"/>
      <c r="E172" s="91"/>
      <c r="F172" s="12" t="s">
        <v>16</v>
      </c>
      <c r="G172" s="22">
        <f t="shared" si="86"/>
        <v>0</v>
      </c>
      <c r="H172" s="22"/>
      <c r="I172" s="22"/>
      <c r="J172" s="47"/>
      <c r="K172" s="22"/>
      <c r="L172" s="22"/>
      <c r="M172" s="22"/>
      <c r="N172" s="178"/>
      <c r="Q172" s="3"/>
    </row>
    <row r="173" spans="1:26" ht="21.75" customHeight="1">
      <c r="A173" s="141"/>
      <c r="B173" s="116"/>
      <c r="C173" s="91"/>
      <c r="D173" s="100"/>
      <c r="E173" s="101"/>
      <c r="F173" s="12" t="s">
        <v>17</v>
      </c>
      <c r="G173" s="22">
        <f t="shared" si="86"/>
        <v>0</v>
      </c>
      <c r="H173" s="22"/>
      <c r="I173" s="22"/>
      <c r="J173" s="47"/>
      <c r="K173" s="22"/>
      <c r="L173" s="22"/>
      <c r="M173" s="22"/>
      <c r="N173" s="178"/>
      <c r="O173" s="3"/>
    </row>
    <row r="174" spans="1:26" ht="21.75" customHeight="1">
      <c r="A174" s="92" t="s">
        <v>44</v>
      </c>
      <c r="B174" s="114" t="s">
        <v>51</v>
      </c>
      <c r="C174" s="90" t="s">
        <v>11</v>
      </c>
      <c r="D174" s="98" t="s">
        <v>39</v>
      </c>
      <c r="E174" s="90" t="s">
        <v>127</v>
      </c>
      <c r="F174" s="12" t="s">
        <v>14</v>
      </c>
      <c r="G174" s="22">
        <f t="shared" ref="G174:M174" si="87">G175+G176+G177</f>
        <v>4850000</v>
      </c>
      <c r="H174" s="22">
        <f t="shared" si="87"/>
        <v>4850000</v>
      </c>
      <c r="I174" s="22">
        <f t="shared" si="87"/>
        <v>0</v>
      </c>
      <c r="J174" s="22">
        <f t="shared" si="87"/>
        <v>0</v>
      </c>
      <c r="K174" s="22">
        <f t="shared" si="87"/>
        <v>0</v>
      </c>
      <c r="L174" s="22">
        <f t="shared" si="87"/>
        <v>0</v>
      </c>
      <c r="M174" s="22">
        <f t="shared" si="87"/>
        <v>0</v>
      </c>
      <c r="N174" s="193" t="s">
        <v>149</v>
      </c>
    </row>
    <row r="175" spans="1:26" ht="21.75" customHeight="1">
      <c r="A175" s="93"/>
      <c r="B175" s="115"/>
      <c r="C175" s="91"/>
      <c r="D175" s="99"/>
      <c r="E175" s="91"/>
      <c r="F175" s="12" t="s">
        <v>116</v>
      </c>
      <c r="G175" s="22">
        <f t="shared" ref="G175:G177" si="88">H175+I175+J175+K175+L175</f>
        <v>350000</v>
      </c>
      <c r="H175" s="22">
        <f>'[1]Иные цели 2024'!$S$9</f>
        <v>350000</v>
      </c>
      <c r="I175" s="22">
        <v>0</v>
      </c>
      <c r="J175" s="22">
        <v>0</v>
      </c>
      <c r="K175" s="22">
        <v>0</v>
      </c>
      <c r="L175" s="22">
        <v>0</v>
      </c>
      <c r="M175" s="22"/>
      <c r="N175" s="193"/>
    </row>
    <row r="176" spans="1:26" ht="21.75" customHeight="1">
      <c r="A176" s="93"/>
      <c r="B176" s="115"/>
      <c r="C176" s="91"/>
      <c r="D176" s="99"/>
      <c r="E176" s="91"/>
      <c r="F176" s="12" t="s">
        <v>16</v>
      </c>
      <c r="G176" s="22">
        <f t="shared" si="88"/>
        <v>3140260</v>
      </c>
      <c r="H176" s="22">
        <v>3140260</v>
      </c>
      <c r="I176" s="22">
        <v>0</v>
      </c>
      <c r="J176" s="22">
        <v>0</v>
      </c>
      <c r="K176" s="22">
        <v>0</v>
      </c>
      <c r="L176" s="22">
        <v>0</v>
      </c>
      <c r="M176" s="22"/>
      <c r="N176" s="193"/>
    </row>
    <row r="177" spans="1:23" ht="21.75" customHeight="1">
      <c r="A177" s="94"/>
      <c r="B177" s="116"/>
      <c r="C177" s="91"/>
      <c r="D177" s="100"/>
      <c r="E177" s="101"/>
      <c r="F177" s="12" t="s">
        <v>17</v>
      </c>
      <c r="G177" s="22">
        <f t="shared" si="88"/>
        <v>1359740</v>
      </c>
      <c r="H177" s="22">
        <v>1359740</v>
      </c>
      <c r="I177" s="22">
        <v>0</v>
      </c>
      <c r="J177" s="22">
        <v>0</v>
      </c>
      <c r="K177" s="22">
        <v>0</v>
      </c>
      <c r="L177" s="22">
        <v>0</v>
      </c>
      <c r="M177" s="22"/>
      <c r="N177" s="193"/>
    </row>
    <row r="178" spans="1:23" s="31" customFormat="1" ht="21.75" customHeight="1">
      <c r="A178" s="92" t="s">
        <v>66</v>
      </c>
      <c r="B178" s="114" t="s">
        <v>52</v>
      </c>
      <c r="C178" s="90" t="s">
        <v>11</v>
      </c>
      <c r="D178" s="98" t="s">
        <v>39</v>
      </c>
      <c r="E178" s="90" t="s">
        <v>127</v>
      </c>
      <c r="F178" s="12" t="s">
        <v>14</v>
      </c>
      <c r="G178" s="22">
        <f t="shared" ref="G178:M178" si="89">G179+G180+G181</f>
        <v>0</v>
      </c>
      <c r="H178" s="22">
        <f t="shared" si="89"/>
        <v>0</v>
      </c>
      <c r="I178" s="22">
        <f t="shared" si="89"/>
        <v>0</v>
      </c>
      <c r="J178" s="22">
        <f t="shared" si="89"/>
        <v>0</v>
      </c>
      <c r="K178" s="22">
        <f t="shared" si="89"/>
        <v>0</v>
      </c>
      <c r="L178" s="22">
        <f t="shared" si="89"/>
        <v>0</v>
      </c>
      <c r="M178" s="22">
        <f t="shared" si="89"/>
        <v>0</v>
      </c>
      <c r="N178" s="193"/>
    </row>
    <row r="179" spans="1:23" s="31" customFormat="1" ht="21.75" customHeight="1">
      <c r="A179" s="93"/>
      <c r="B179" s="115"/>
      <c r="C179" s="91"/>
      <c r="D179" s="99"/>
      <c r="E179" s="91"/>
      <c r="F179" s="12" t="s">
        <v>116</v>
      </c>
      <c r="G179" s="22">
        <f t="shared" ref="G179:G181" si="90">H179+I179+J179+K179+L179</f>
        <v>0</v>
      </c>
      <c r="H179" s="22"/>
      <c r="I179" s="22"/>
      <c r="J179" s="22"/>
      <c r="K179" s="22"/>
      <c r="L179" s="22"/>
      <c r="M179" s="22"/>
      <c r="N179" s="193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>
      <c r="A180" s="93"/>
      <c r="B180" s="115"/>
      <c r="C180" s="91"/>
      <c r="D180" s="99"/>
      <c r="E180" s="91"/>
      <c r="F180" s="12" t="s">
        <v>16</v>
      </c>
      <c r="G180" s="22">
        <f t="shared" si="90"/>
        <v>0</v>
      </c>
      <c r="H180" s="22"/>
      <c r="I180" s="22"/>
      <c r="J180" s="22"/>
      <c r="K180" s="22"/>
      <c r="L180" s="22"/>
      <c r="M180" s="22"/>
      <c r="N180" s="193"/>
      <c r="Q180" s="32"/>
    </row>
    <row r="181" spans="1:23" s="31" customFormat="1" ht="21.75" customHeight="1">
      <c r="A181" s="94"/>
      <c r="B181" s="116"/>
      <c r="C181" s="101"/>
      <c r="D181" s="100"/>
      <c r="E181" s="101"/>
      <c r="F181" s="12" t="s">
        <v>17</v>
      </c>
      <c r="G181" s="22">
        <f t="shared" si="90"/>
        <v>0</v>
      </c>
      <c r="H181" s="22"/>
      <c r="I181" s="22"/>
      <c r="J181" s="22"/>
      <c r="K181" s="22"/>
      <c r="L181" s="22"/>
      <c r="M181" s="22"/>
      <c r="N181" s="193"/>
      <c r="O181" s="32"/>
    </row>
    <row r="182" spans="1:23" ht="21.75" customHeight="1">
      <c r="A182" s="92" t="s">
        <v>68</v>
      </c>
      <c r="B182" s="114" t="s">
        <v>50</v>
      </c>
      <c r="C182" s="90" t="s">
        <v>11</v>
      </c>
      <c r="D182" s="98" t="s">
        <v>39</v>
      </c>
      <c r="E182" s="90" t="s">
        <v>127</v>
      </c>
      <c r="F182" s="12" t="s">
        <v>14</v>
      </c>
      <c r="G182" s="22">
        <f t="shared" ref="G182:M182" si="91">G183+G184+G185</f>
        <v>0</v>
      </c>
      <c r="H182" s="22">
        <f t="shared" si="91"/>
        <v>0</v>
      </c>
      <c r="I182" s="22">
        <f t="shared" si="91"/>
        <v>0</v>
      </c>
      <c r="J182" s="22">
        <f t="shared" si="91"/>
        <v>0</v>
      </c>
      <c r="K182" s="22">
        <f t="shared" si="91"/>
        <v>0</v>
      </c>
      <c r="L182" s="22">
        <f t="shared" si="91"/>
        <v>0</v>
      </c>
      <c r="M182" s="22">
        <f t="shared" si="91"/>
        <v>0</v>
      </c>
      <c r="N182" s="193"/>
    </row>
    <row r="183" spans="1:23" ht="21.75" customHeight="1">
      <c r="A183" s="93"/>
      <c r="B183" s="115"/>
      <c r="C183" s="91"/>
      <c r="D183" s="99"/>
      <c r="E183" s="91"/>
      <c r="F183" s="12" t="s">
        <v>116</v>
      </c>
      <c r="G183" s="22">
        <f t="shared" ref="G183:G185" si="92">H183+I183+J183+K183+L183</f>
        <v>0</v>
      </c>
      <c r="H183" s="22"/>
      <c r="I183" s="22"/>
      <c r="J183" s="22"/>
      <c r="K183" s="22"/>
      <c r="L183" s="22"/>
      <c r="M183" s="22"/>
      <c r="N183" s="193"/>
    </row>
    <row r="184" spans="1:23" ht="21.75" customHeight="1">
      <c r="A184" s="93"/>
      <c r="B184" s="115"/>
      <c r="C184" s="91"/>
      <c r="D184" s="99"/>
      <c r="E184" s="91"/>
      <c r="F184" s="12" t="s">
        <v>16</v>
      </c>
      <c r="G184" s="22">
        <f t="shared" si="92"/>
        <v>0</v>
      </c>
      <c r="H184" s="22"/>
      <c r="I184" s="22"/>
      <c r="J184" s="22"/>
      <c r="K184" s="22"/>
      <c r="L184" s="22"/>
      <c r="M184" s="22"/>
      <c r="N184" s="193"/>
    </row>
    <row r="185" spans="1:23" ht="21.75" customHeight="1">
      <c r="A185" s="94"/>
      <c r="B185" s="116"/>
      <c r="C185" s="91"/>
      <c r="D185" s="100"/>
      <c r="E185" s="101"/>
      <c r="F185" s="12" t="s">
        <v>17</v>
      </c>
      <c r="G185" s="22">
        <f t="shared" si="92"/>
        <v>0</v>
      </c>
      <c r="H185" s="22"/>
      <c r="I185" s="22"/>
      <c r="J185" s="22"/>
      <c r="K185" s="22"/>
      <c r="L185" s="22"/>
      <c r="M185" s="22"/>
      <c r="N185" s="193"/>
    </row>
    <row r="186" spans="1:23" ht="21.75" customHeight="1">
      <c r="A186" s="136" t="s">
        <v>69</v>
      </c>
      <c r="B186" s="114" t="s">
        <v>59</v>
      </c>
      <c r="C186" s="90" t="s">
        <v>11</v>
      </c>
      <c r="D186" s="138" t="s">
        <v>170</v>
      </c>
      <c r="E186" s="90" t="s">
        <v>127</v>
      </c>
      <c r="F186" s="12" t="s">
        <v>14</v>
      </c>
      <c r="G186" s="22">
        <f>G187+G188+G189</f>
        <v>5850000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97" t="s">
        <v>169</v>
      </c>
    </row>
    <row r="187" spans="1:23" ht="21.75" customHeight="1">
      <c r="A187" s="137"/>
      <c r="B187" s="115"/>
      <c r="C187" s="91"/>
      <c r="D187" s="139"/>
      <c r="E187" s="91"/>
      <c r="F187" s="12" t="s">
        <v>116</v>
      </c>
      <c r="G187" s="22">
        <f t="shared" ref="G187:G189" si="93">H187+I187+J187+K187+L187</f>
        <v>0</v>
      </c>
      <c r="H187" s="22"/>
      <c r="I187" s="22"/>
      <c r="J187" s="22"/>
      <c r="K187" s="22"/>
      <c r="L187" s="22"/>
      <c r="M187" s="22"/>
      <c r="N187" s="198"/>
    </row>
    <row r="188" spans="1:23" ht="21.75" customHeight="1">
      <c r="A188" s="137"/>
      <c r="B188" s="115"/>
      <c r="C188" s="91"/>
      <c r="D188" s="139"/>
      <c r="E188" s="91"/>
      <c r="F188" s="12" t="s">
        <v>16</v>
      </c>
      <c r="G188" s="22">
        <f t="shared" si="93"/>
        <v>4490260</v>
      </c>
      <c r="H188" s="22">
        <v>4490260</v>
      </c>
      <c r="I188" s="22">
        <v>0</v>
      </c>
      <c r="J188" s="22">
        <v>0</v>
      </c>
      <c r="K188" s="22">
        <v>0</v>
      </c>
      <c r="L188" s="22">
        <v>0</v>
      </c>
      <c r="M188" s="22"/>
      <c r="N188" s="198"/>
    </row>
    <row r="189" spans="1:23" ht="21.75" customHeight="1">
      <c r="A189" s="141"/>
      <c r="B189" s="116"/>
      <c r="C189" s="91"/>
      <c r="D189" s="140"/>
      <c r="E189" s="101"/>
      <c r="F189" s="12" t="s">
        <v>17</v>
      </c>
      <c r="G189" s="22">
        <f t="shared" si="93"/>
        <v>1359740</v>
      </c>
      <c r="H189" s="22">
        <v>1359740</v>
      </c>
      <c r="I189" s="22">
        <v>0</v>
      </c>
      <c r="J189" s="22">
        <v>0</v>
      </c>
      <c r="K189" s="22">
        <v>0</v>
      </c>
      <c r="L189" s="22">
        <v>0</v>
      </c>
      <c r="M189" s="22"/>
      <c r="N189" s="199"/>
    </row>
    <row r="190" spans="1:23" ht="21.75" customHeight="1">
      <c r="A190" s="92" t="s">
        <v>104</v>
      </c>
      <c r="B190" s="114" t="s">
        <v>137</v>
      </c>
      <c r="C190" s="90" t="s">
        <v>11</v>
      </c>
      <c r="D190" s="98" t="s">
        <v>39</v>
      </c>
      <c r="E190" s="90" t="s">
        <v>127</v>
      </c>
      <c r="F190" s="12" t="s">
        <v>14</v>
      </c>
      <c r="G190" s="22">
        <f t="shared" ref="G190:M190" si="94">G191+G192+G193</f>
        <v>0</v>
      </c>
      <c r="H190" s="22">
        <f t="shared" si="94"/>
        <v>0</v>
      </c>
      <c r="I190" s="22">
        <f t="shared" si="94"/>
        <v>0</v>
      </c>
      <c r="J190" s="22">
        <f t="shared" si="94"/>
        <v>0</v>
      </c>
      <c r="K190" s="22">
        <f t="shared" si="94"/>
        <v>0</v>
      </c>
      <c r="L190" s="22">
        <f>L191+L192+L193</f>
        <v>0</v>
      </c>
      <c r="M190" s="22">
        <f t="shared" si="94"/>
        <v>0</v>
      </c>
      <c r="N190" s="193" t="s">
        <v>181</v>
      </c>
      <c r="O190" s="3"/>
      <c r="W190" s="3" t="e">
        <f>#REF!+#REF!+#REF!+#REF!</f>
        <v>#REF!</v>
      </c>
    </row>
    <row r="191" spans="1:23" ht="21.75" customHeight="1">
      <c r="A191" s="93"/>
      <c r="B191" s="115"/>
      <c r="C191" s="91"/>
      <c r="D191" s="99"/>
      <c r="E191" s="91"/>
      <c r="F191" s="12" t="s">
        <v>116</v>
      </c>
      <c r="G191" s="22">
        <f t="shared" ref="G191:G193" si="95">H191+I191+J191+K191+L191</f>
        <v>0</v>
      </c>
      <c r="H191" s="22"/>
      <c r="I191" s="22"/>
      <c r="J191" s="22"/>
      <c r="K191" s="22"/>
      <c r="L191" s="22"/>
      <c r="M191" s="22"/>
      <c r="N191" s="193"/>
    </row>
    <row r="192" spans="1:23" ht="21.75" customHeight="1">
      <c r="A192" s="93"/>
      <c r="B192" s="115"/>
      <c r="C192" s="91"/>
      <c r="D192" s="99"/>
      <c r="E192" s="91"/>
      <c r="F192" s="12" t="s">
        <v>16</v>
      </c>
      <c r="G192" s="22">
        <f t="shared" si="95"/>
        <v>0</v>
      </c>
      <c r="H192" s="22"/>
      <c r="I192" s="22"/>
      <c r="J192" s="22"/>
      <c r="K192" s="22"/>
      <c r="L192" s="22"/>
      <c r="M192" s="22"/>
      <c r="N192" s="193"/>
    </row>
    <row r="193" spans="1:16" ht="21.75" customHeight="1">
      <c r="A193" s="94"/>
      <c r="B193" s="116"/>
      <c r="C193" s="101"/>
      <c r="D193" s="100"/>
      <c r="E193" s="101"/>
      <c r="F193" s="12" t="s">
        <v>17</v>
      </c>
      <c r="G193" s="22">
        <f t="shared" si="95"/>
        <v>0</v>
      </c>
      <c r="H193" s="22"/>
      <c r="I193" s="22"/>
      <c r="J193" s="22"/>
      <c r="K193" s="22"/>
      <c r="L193" s="22"/>
      <c r="M193" s="22"/>
      <c r="N193" s="193"/>
    </row>
    <row r="194" spans="1:16" s="10" customFormat="1" ht="21.75" hidden="1" customHeight="1" outlineLevel="1">
      <c r="A194" s="92" t="s">
        <v>72</v>
      </c>
      <c r="B194" s="114" t="s">
        <v>78</v>
      </c>
      <c r="C194" s="90" t="s">
        <v>11</v>
      </c>
      <c r="D194" s="98" t="s">
        <v>39</v>
      </c>
      <c r="E194" s="90" t="s">
        <v>127</v>
      </c>
      <c r="F194" s="12" t="s">
        <v>14</v>
      </c>
      <c r="G194" s="22">
        <f t="shared" ref="G194:M194" si="96">G195+G196+G197</f>
        <v>0</v>
      </c>
      <c r="H194" s="22">
        <f t="shared" si="96"/>
        <v>0</v>
      </c>
      <c r="I194" s="22">
        <f t="shared" si="96"/>
        <v>0</v>
      </c>
      <c r="J194" s="22">
        <f t="shared" si="96"/>
        <v>0</v>
      </c>
      <c r="K194" s="22">
        <f t="shared" si="96"/>
        <v>0</v>
      </c>
      <c r="L194" s="22">
        <f t="shared" si="96"/>
        <v>0</v>
      </c>
      <c r="M194" s="22">
        <f t="shared" si="96"/>
        <v>0</v>
      </c>
      <c r="N194" s="217"/>
    </row>
    <row r="195" spans="1:16" s="10" customFormat="1" ht="21.75" hidden="1" customHeight="1" outlineLevel="1">
      <c r="A195" s="93"/>
      <c r="B195" s="115"/>
      <c r="C195" s="91"/>
      <c r="D195" s="99"/>
      <c r="E195" s="91"/>
      <c r="F195" s="12" t="s">
        <v>116</v>
      </c>
      <c r="G195" s="22">
        <f>H195+I195+J195+K195+M195</f>
        <v>0</v>
      </c>
      <c r="H195" s="22"/>
      <c r="I195" s="22"/>
      <c r="J195" s="22"/>
      <c r="K195" s="22"/>
      <c r="L195" s="22"/>
      <c r="M195" s="22"/>
      <c r="N195" s="217"/>
    </row>
    <row r="196" spans="1:16" s="10" customFormat="1" ht="21.75" hidden="1" customHeight="1" outlineLevel="1">
      <c r="A196" s="93"/>
      <c r="B196" s="115"/>
      <c r="C196" s="91"/>
      <c r="D196" s="99"/>
      <c r="E196" s="91"/>
      <c r="F196" s="12" t="s">
        <v>16</v>
      </c>
      <c r="G196" s="22">
        <f>H196+I196+J196+K196+M196</f>
        <v>0</v>
      </c>
      <c r="H196" s="22"/>
      <c r="I196" s="22"/>
      <c r="J196" s="22"/>
      <c r="K196" s="22"/>
      <c r="L196" s="22"/>
      <c r="M196" s="22"/>
      <c r="N196" s="217"/>
    </row>
    <row r="197" spans="1:16" s="10" customFormat="1" ht="21.75" hidden="1" customHeight="1" outlineLevel="1">
      <c r="A197" s="94"/>
      <c r="B197" s="116"/>
      <c r="C197" s="101"/>
      <c r="D197" s="100"/>
      <c r="E197" s="101"/>
      <c r="F197" s="12" t="s">
        <v>17</v>
      </c>
      <c r="G197" s="22">
        <f>H197+I197+J197+K197+M197</f>
        <v>0</v>
      </c>
      <c r="H197" s="22"/>
      <c r="I197" s="22"/>
      <c r="J197" s="22"/>
      <c r="K197" s="22"/>
      <c r="L197" s="22"/>
      <c r="M197" s="22"/>
      <c r="N197" s="217"/>
    </row>
    <row r="198" spans="1:16" ht="21.75" hidden="1" customHeight="1" outlineLevel="1">
      <c r="A198" s="92" t="s">
        <v>105</v>
      </c>
      <c r="B198" s="114" t="s">
        <v>76</v>
      </c>
      <c r="C198" s="90" t="s">
        <v>11</v>
      </c>
      <c r="D198" s="98" t="s">
        <v>39</v>
      </c>
      <c r="E198" s="90" t="s">
        <v>127</v>
      </c>
      <c r="F198" s="12" t="s">
        <v>14</v>
      </c>
      <c r="G198" s="22">
        <f t="shared" ref="G198:M198" si="97">G199+G200+G201</f>
        <v>0</v>
      </c>
      <c r="H198" s="22">
        <f t="shared" si="97"/>
        <v>0</v>
      </c>
      <c r="I198" s="22">
        <f t="shared" si="97"/>
        <v>0</v>
      </c>
      <c r="J198" s="22">
        <f t="shared" si="97"/>
        <v>0</v>
      </c>
      <c r="K198" s="22">
        <f t="shared" si="97"/>
        <v>0</v>
      </c>
      <c r="L198" s="22">
        <f t="shared" si="97"/>
        <v>0</v>
      </c>
      <c r="M198" s="22">
        <f t="shared" si="97"/>
        <v>0</v>
      </c>
      <c r="N198" s="210"/>
    </row>
    <row r="199" spans="1:16" ht="21.75" hidden="1" customHeight="1" outlineLevel="1">
      <c r="A199" s="93"/>
      <c r="B199" s="115"/>
      <c r="C199" s="91"/>
      <c r="D199" s="99"/>
      <c r="E199" s="91"/>
      <c r="F199" s="12" t="s">
        <v>116</v>
      </c>
      <c r="G199" s="22">
        <f>H199+I199+J199+K199+M199</f>
        <v>0</v>
      </c>
      <c r="H199" s="22"/>
      <c r="I199" s="22"/>
      <c r="J199" s="22"/>
      <c r="K199" s="22"/>
      <c r="L199" s="22"/>
      <c r="M199" s="22"/>
      <c r="N199" s="210"/>
    </row>
    <row r="200" spans="1:16" ht="21.75" hidden="1" customHeight="1" outlineLevel="1">
      <c r="A200" s="93"/>
      <c r="B200" s="115"/>
      <c r="C200" s="91"/>
      <c r="D200" s="99"/>
      <c r="E200" s="91"/>
      <c r="F200" s="12" t="s">
        <v>16</v>
      </c>
      <c r="G200" s="22">
        <f>H200+I200+J200+K200+M200</f>
        <v>0</v>
      </c>
      <c r="H200" s="22"/>
      <c r="I200" s="22"/>
      <c r="J200" s="22"/>
      <c r="K200" s="22"/>
      <c r="L200" s="22"/>
      <c r="M200" s="22"/>
      <c r="N200" s="210"/>
    </row>
    <row r="201" spans="1:16" ht="21.75" hidden="1" customHeight="1" outlineLevel="1">
      <c r="A201" s="94"/>
      <c r="B201" s="116"/>
      <c r="C201" s="101"/>
      <c r="D201" s="100"/>
      <c r="E201" s="101"/>
      <c r="F201" s="12" t="s">
        <v>17</v>
      </c>
      <c r="G201" s="22">
        <f>H201+I201+J201+K201+M201</f>
        <v>0</v>
      </c>
      <c r="H201" s="22"/>
      <c r="I201" s="22"/>
      <c r="J201" s="22"/>
      <c r="K201" s="22"/>
      <c r="L201" s="22"/>
      <c r="M201" s="22"/>
      <c r="N201" s="210"/>
    </row>
    <row r="202" spans="1:16" ht="21.75" customHeight="1" collapsed="1">
      <c r="A202" s="92" t="s">
        <v>80</v>
      </c>
      <c r="B202" s="114" t="s">
        <v>70</v>
      </c>
      <c r="C202" s="90" t="s">
        <v>11</v>
      </c>
      <c r="D202" s="98" t="s">
        <v>12</v>
      </c>
      <c r="E202" s="90" t="s">
        <v>127</v>
      </c>
      <c r="F202" s="12" t="s">
        <v>14</v>
      </c>
      <c r="G202" s="22">
        <f t="shared" ref="G202:M202" si="98">G203+G204+G205</f>
        <v>2070119.42</v>
      </c>
      <c r="H202" s="22">
        <f t="shared" si="98"/>
        <v>782119.41999999993</v>
      </c>
      <c r="I202" s="22">
        <f t="shared" si="98"/>
        <v>322000</v>
      </c>
      <c r="J202" s="22">
        <f t="shared" si="98"/>
        <v>322000</v>
      </c>
      <c r="K202" s="22">
        <f t="shared" si="98"/>
        <v>322000</v>
      </c>
      <c r="L202" s="22">
        <f>L203+L204+L205</f>
        <v>322000</v>
      </c>
      <c r="M202" s="22">
        <f t="shared" si="98"/>
        <v>0</v>
      </c>
      <c r="N202" s="183" t="s">
        <v>180</v>
      </c>
    </row>
    <row r="203" spans="1:16" ht="21.75" customHeight="1">
      <c r="A203" s="93"/>
      <c r="B203" s="115"/>
      <c r="C203" s="91"/>
      <c r="D203" s="99"/>
      <c r="E203" s="91"/>
      <c r="F203" s="12" t="s">
        <v>116</v>
      </c>
      <c r="G203" s="22">
        <f t="shared" ref="G203:G205" si="99">H203+I203+J203+K203+L203</f>
        <v>2070119.42</v>
      </c>
      <c r="H203" s="22">
        <v>782119.41999999993</v>
      </c>
      <c r="I203" s="22">
        <f>112000+185000+25000</f>
        <v>322000</v>
      </c>
      <c r="J203" s="22">
        <f>I203</f>
        <v>322000</v>
      </c>
      <c r="K203" s="22">
        <f>J203</f>
        <v>322000</v>
      </c>
      <c r="L203" s="22">
        <f>K203</f>
        <v>322000</v>
      </c>
      <c r="M203" s="22"/>
      <c r="N203" s="183"/>
    </row>
    <row r="204" spans="1:16" ht="21.75" customHeight="1">
      <c r="A204" s="93"/>
      <c r="B204" s="115"/>
      <c r="C204" s="91"/>
      <c r="D204" s="99"/>
      <c r="E204" s="91"/>
      <c r="F204" s="12" t="s">
        <v>16</v>
      </c>
      <c r="G204" s="22">
        <f t="shared" si="99"/>
        <v>0</v>
      </c>
      <c r="H204" s="22"/>
      <c r="I204" s="22"/>
      <c r="J204" s="22"/>
      <c r="K204" s="22"/>
      <c r="L204" s="22"/>
      <c r="M204" s="22"/>
      <c r="N204" s="183"/>
      <c r="P204" s="3"/>
    </row>
    <row r="205" spans="1:16" ht="21.75" customHeight="1">
      <c r="A205" s="94"/>
      <c r="B205" s="116"/>
      <c r="C205" s="101"/>
      <c r="D205" s="100"/>
      <c r="E205" s="101"/>
      <c r="F205" s="12" t="s">
        <v>17</v>
      </c>
      <c r="G205" s="22">
        <f t="shared" si="99"/>
        <v>0</v>
      </c>
      <c r="H205" s="22"/>
      <c r="I205" s="22"/>
      <c r="J205" s="22"/>
      <c r="K205" s="22"/>
      <c r="L205" s="22"/>
      <c r="M205" s="22"/>
      <c r="N205" s="183"/>
      <c r="P205" s="3"/>
    </row>
    <row r="206" spans="1:16" ht="21.75" customHeight="1">
      <c r="A206" s="158" t="s">
        <v>87</v>
      </c>
      <c r="B206" s="114" t="s">
        <v>73</v>
      </c>
      <c r="C206" s="90" t="s">
        <v>11</v>
      </c>
      <c r="D206" s="98" t="s">
        <v>39</v>
      </c>
      <c r="E206" s="90" t="s">
        <v>127</v>
      </c>
      <c r="F206" s="12" t="s">
        <v>14</v>
      </c>
      <c r="G206" s="22">
        <f t="shared" ref="G206:M206" si="100">G207+G208+G209</f>
        <v>14000000</v>
      </c>
      <c r="H206" s="22">
        <f t="shared" si="100"/>
        <v>2800000</v>
      </c>
      <c r="I206" s="22">
        <f t="shared" si="100"/>
        <v>2800000</v>
      </c>
      <c r="J206" s="22">
        <f t="shared" si="100"/>
        <v>2800000</v>
      </c>
      <c r="K206" s="22">
        <f t="shared" si="100"/>
        <v>2800000</v>
      </c>
      <c r="L206" s="22">
        <f>L207+L208+L209</f>
        <v>2800000</v>
      </c>
      <c r="M206" s="22">
        <f t="shared" si="100"/>
        <v>0</v>
      </c>
      <c r="N206" s="178" t="s">
        <v>150</v>
      </c>
    </row>
    <row r="207" spans="1:16" ht="21.75" customHeight="1">
      <c r="A207" s="93"/>
      <c r="B207" s="115"/>
      <c r="C207" s="91"/>
      <c r="D207" s="99"/>
      <c r="E207" s="91"/>
      <c r="F207" s="12" t="s">
        <v>116</v>
      </c>
      <c r="G207" s="22">
        <f t="shared" ref="G207:G209" si="101">H207+I207+J207+K207+L207</f>
        <v>14000000</v>
      </c>
      <c r="H207" s="22">
        <v>2800000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178"/>
      <c r="P207" s="2">
        <v>854209197.39999998</v>
      </c>
    </row>
    <row r="208" spans="1:16" ht="21.75" customHeight="1">
      <c r="A208" s="93"/>
      <c r="B208" s="115"/>
      <c r="C208" s="91"/>
      <c r="D208" s="99"/>
      <c r="E208" s="91"/>
      <c r="F208" s="12" t="s">
        <v>16</v>
      </c>
      <c r="G208" s="22">
        <f t="shared" si="101"/>
        <v>0</v>
      </c>
      <c r="H208" s="22"/>
      <c r="I208" s="22"/>
      <c r="J208" s="22"/>
      <c r="K208" s="22"/>
      <c r="L208" s="22"/>
      <c r="M208" s="22"/>
      <c r="N208" s="178"/>
      <c r="P208" s="2">
        <v>852492090</v>
      </c>
    </row>
    <row r="209" spans="1:16" ht="21.75" customHeight="1">
      <c r="A209" s="94"/>
      <c r="B209" s="116"/>
      <c r="C209" s="101"/>
      <c r="D209" s="100"/>
      <c r="E209" s="101"/>
      <c r="F209" s="12" t="s">
        <v>17</v>
      </c>
      <c r="G209" s="22">
        <f t="shared" si="101"/>
        <v>0</v>
      </c>
      <c r="H209" s="22"/>
      <c r="I209" s="22"/>
      <c r="J209" s="22"/>
      <c r="K209" s="22"/>
      <c r="L209" s="22"/>
      <c r="M209" s="22"/>
      <c r="N209" s="178"/>
      <c r="P209" s="2">
        <f>P207-P208</f>
        <v>1717107.3999999762</v>
      </c>
    </row>
    <row r="210" spans="1:16" ht="21.75" hidden="1" customHeight="1" outlineLevel="1">
      <c r="A210" s="65"/>
      <c r="B210" s="114" t="s">
        <v>74</v>
      </c>
      <c r="C210" s="90" t="s">
        <v>11</v>
      </c>
      <c r="D210" s="90"/>
      <c r="E210" s="90" t="s">
        <v>127</v>
      </c>
      <c r="F210" s="12" t="s">
        <v>14</v>
      </c>
      <c r="G210" s="22">
        <f t="shared" ref="G210:M210" si="102">G211+G212+G213</f>
        <v>0</v>
      </c>
      <c r="H210" s="22">
        <f t="shared" si="102"/>
        <v>0</v>
      </c>
      <c r="I210" s="22">
        <f t="shared" si="102"/>
        <v>0</v>
      </c>
      <c r="J210" s="22">
        <f t="shared" si="102"/>
        <v>0</v>
      </c>
      <c r="K210" s="22">
        <f t="shared" si="102"/>
        <v>0</v>
      </c>
      <c r="L210" s="22">
        <f>L211+L212+L213</f>
        <v>0</v>
      </c>
      <c r="M210" s="22">
        <f t="shared" si="102"/>
        <v>0</v>
      </c>
      <c r="N210" s="54"/>
    </row>
    <row r="211" spans="1:16" ht="21.75" hidden="1" customHeight="1" outlineLevel="1">
      <c r="A211" s="66" t="s">
        <v>75</v>
      </c>
      <c r="B211" s="115"/>
      <c r="C211" s="91"/>
      <c r="D211" s="91"/>
      <c r="E211" s="91"/>
      <c r="F211" s="12" t="s">
        <v>15</v>
      </c>
      <c r="G211" s="22">
        <f t="shared" ref="G211:G213" si="103">H211+I211+J211+K211+M211</f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>
      <c r="A212" s="65"/>
      <c r="B212" s="115"/>
      <c r="C212" s="91"/>
      <c r="D212" s="91"/>
      <c r="E212" s="91"/>
      <c r="F212" s="12" t="s">
        <v>16</v>
      </c>
      <c r="G212" s="22">
        <f t="shared" si="103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>
      <c r="A213" s="65"/>
      <c r="B213" s="116"/>
      <c r="C213" s="101"/>
      <c r="D213" s="101"/>
      <c r="E213" s="101"/>
      <c r="F213" s="12" t="s">
        <v>17</v>
      </c>
      <c r="G213" s="22">
        <f t="shared" si="10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>
      <c r="A214" s="92" t="s">
        <v>77</v>
      </c>
      <c r="B214" s="114" t="s">
        <v>76</v>
      </c>
      <c r="C214" s="90" t="s">
        <v>11</v>
      </c>
      <c r="D214" s="90"/>
      <c r="E214" s="90" t="s">
        <v>127</v>
      </c>
      <c r="F214" s="12" t="s">
        <v>14</v>
      </c>
      <c r="G214" s="22">
        <f t="shared" ref="G214:M214" si="104">G215+G216+G217</f>
        <v>0</v>
      </c>
      <c r="H214" s="22">
        <f t="shared" si="104"/>
        <v>0</v>
      </c>
      <c r="I214" s="22">
        <f t="shared" si="104"/>
        <v>0</v>
      </c>
      <c r="J214" s="22">
        <f t="shared" si="104"/>
        <v>0</v>
      </c>
      <c r="K214" s="22">
        <f t="shared" si="104"/>
        <v>0</v>
      </c>
      <c r="L214" s="22">
        <f>L215+L216+L217</f>
        <v>0</v>
      </c>
      <c r="M214" s="22">
        <f t="shared" si="104"/>
        <v>0</v>
      </c>
      <c r="N214" s="54"/>
    </row>
    <row r="215" spans="1:16" ht="21.75" hidden="1" customHeight="1" outlineLevel="1">
      <c r="A215" s="93"/>
      <c r="B215" s="115"/>
      <c r="C215" s="91"/>
      <c r="D215" s="91"/>
      <c r="E215" s="91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>
      <c r="A216" s="93"/>
      <c r="B216" s="115"/>
      <c r="C216" s="91"/>
      <c r="D216" s="91"/>
      <c r="E216" s="91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>
      <c r="A217" s="94"/>
      <c r="B217" s="116"/>
      <c r="C217" s="101"/>
      <c r="D217" s="101"/>
      <c r="E217" s="101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>
      <c r="A218" s="65"/>
      <c r="B218" s="114" t="s">
        <v>71</v>
      </c>
      <c r="C218" s="90" t="s">
        <v>11</v>
      </c>
      <c r="D218" s="90"/>
      <c r="E218" s="90" t="s">
        <v>127</v>
      </c>
      <c r="F218" s="12" t="s">
        <v>14</v>
      </c>
      <c r="G218" s="22">
        <f t="shared" ref="G218:M218" si="105">G219+G220+G221</f>
        <v>0</v>
      </c>
      <c r="H218" s="22">
        <f t="shared" si="105"/>
        <v>0</v>
      </c>
      <c r="I218" s="22">
        <f t="shared" si="105"/>
        <v>0</v>
      </c>
      <c r="J218" s="22">
        <f t="shared" si="105"/>
        <v>0</v>
      </c>
      <c r="K218" s="22">
        <f t="shared" si="105"/>
        <v>0</v>
      </c>
      <c r="L218" s="22">
        <f>L219+L220+L221</f>
        <v>0</v>
      </c>
      <c r="M218" s="22">
        <f t="shared" si="105"/>
        <v>0</v>
      </c>
      <c r="N218" s="54"/>
      <c r="P218" s="3"/>
    </row>
    <row r="219" spans="1:16" ht="21.75" hidden="1" customHeight="1" outlineLevel="1">
      <c r="A219" s="65"/>
      <c r="B219" s="115"/>
      <c r="C219" s="91"/>
      <c r="D219" s="91"/>
      <c r="E219" s="91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>
      <c r="A220" s="66" t="s">
        <v>106</v>
      </c>
      <c r="B220" s="115"/>
      <c r="C220" s="91"/>
      <c r="D220" s="91"/>
      <c r="E220" s="91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>
      <c r="A221" s="65"/>
      <c r="B221" s="116"/>
      <c r="C221" s="101"/>
      <c r="D221" s="101"/>
      <c r="E221" s="101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>
      <c r="A222" s="75"/>
      <c r="B222" s="149" t="s">
        <v>158</v>
      </c>
      <c r="C222" s="81" t="s">
        <v>11</v>
      </c>
      <c r="D222" s="84" t="s">
        <v>79</v>
      </c>
      <c r="E222" s="81" t="s">
        <v>127</v>
      </c>
      <c r="F222" s="34" t="s">
        <v>14</v>
      </c>
      <c r="G222" s="35">
        <f t="shared" ref="G222:M222" si="106">G223+G224+G225</f>
        <v>17056881</v>
      </c>
      <c r="H222" s="35">
        <f t="shared" si="106"/>
        <v>5163289.97</v>
      </c>
      <c r="I222" s="35">
        <f t="shared" si="106"/>
        <v>5349832.93</v>
      </c>
      <c r="J222" s="35">
        <f t="shared" si="106"/>
        <v>5543758.0999999996</v>
      </c>
      <c r="K222" s="35">
        <f t="shared" si="106"/>
        <v>500000</v>
      </c>
      <c r="L222" s="35">
        <f>L223+L224+L225</f>
        <v>500000</v>
      </c>
      <c r="M222" s="35">
        <f t="shared" si="106"/>
        <v>0</v>
      </c>
      <c r="N222" s="152"/>
    </row>
    <row r="223" spans="1:16" ht="21.75" customHeight="1">
      <c r="A223" s="76"/>
      <c r="B223" s="150"/>
      <c r="C223" s="82"/>
      <c r="D223" s="82"/>
      <c r="E223" s="82"/>
      <c r="F223" s="34" t="s">
        <v>116</v>
      </c>
      <c r="G223" s="35">
        <f t="shared" ref="G223:G225" si="107">H223+I223+J223+K223+L223</f>
        <v>2500000</v>
      </c>
      <c r="H223" s="35">
        <f t="shared" ref="H223:I225" si="108">H227+H231+H235+H243+H239</f>
        <v>500000</v>
      </c>
      <c r="I223" s="35">
        <f>I227+I231+I235+I243+I239</f>
        <v>500000</v>
      </c>
      <c r="J223" s="35">
        <f t="shared" ref="J223:M225" si="109">J227+J231+J235+J243+J239</f>
        <v>500000</v>
      </c>
      <c r="K223" s="35">
        <f t="shared" si="109"/>
        <v>500000</v>
      </c>
      <c r="L223" s="35">
        <f>L227+L231+L235+L243+L239</f>
        <v>500000</v>
      </c>
      <c r="M223" s="35">
        <f t="shared" si="109"/>
        <v>0</v>
      </c>
      <c r="N223" s="153"/>
    </row>
    <row r="224" spans="1:16" ht="21.75" customHeight="1">
      <c r="A224" s="76"/>
      <c r="B224" s="150"/>
      <c r="C224" s="82"/>
      <c r="D224" s="82"/>
      <c r="E224" s="82"/>
      <c r="F224" s="34" t="s">
        <v>16</v>
      </c>
      <c r="G224" s="35">
        <f t="shared" si="107"/>
        <v>14556880.999999998</v>
      </c>
      <c r="H224" s="35">
        <f t="shared" si="108"/>
        <v>4663289.97</v>
      </c>
      <c r="I224" s="35">
        <f t="shared" si="108"/>
        <v>4849832.93</v>
      </c>
      <c r="J224" s="35">
        <f t="shared" si="109"/>
        <v>5043758.0999999996</v>
      </c>
      <c r="K224" s="35">
        <f t="shared" si="109"/>
        <v>0</v>
      </c>
      <c r="L224" s="35">
        <f>L228+L232+L236+L244+L240</f>
        <v>0</v>
      </c>
      <c r="M224" s="35">
        <f t="shared" si="109"/>
        <v>0</v>
      </c>
      <c r="N224" s="153"/>
    </row>
    <row r="225" spans="1:14" ht="21.75" customHeight="1">
      <c r="A225" s="77"/>
      <c r="B225" s="151"/>
      <c r="C225" s="83"/>
      <c r="D225" s="83"/>
      <c r="E225" s="83"/>
      <c r="F225" s="34" t="s">
        <v>17</v>
      </c>
      <c r="G225" s="35">
        <f t="shared" si="107"/>
        <v>0</v>
      </c>
      <c r="H225" s="35">
        <f t="shared" si="108"/>
        <v>0</v>
      </c>
      <c r="I225" s="35">
        <f t="shared" si="108"/>
        <v>0</v>
      </c>
      <c r="J225" s="35">
        <f t="shared" si="109"/>
        <v>0</v>
      </c>
      <c r="K225" s="35">
        <f t="shared" si="109"/>
        <v>0</v>
      </c>
      <c r="L225" s="35">
        <f>L229+L233+L237+L245+L241</f>
        <v>0</v>
      </c>
      <c r="M225" s="35">
        <f t="shared" si="109"/>
        <v>0</v>
      </c>
      <c r="N225" s="154"/>
    </row>
    <row r="226" spans="1:14" ht="21.75" customHeight="1">
      <c r="A226" s="92" t="s">
        <v>18</v>
      </c>
      <c r="B226" s="114" t="s">
        <v>121</v>
      </c>
      <c r="C226" s="90" t="s">
        <v>11</v>
      </c>
      <c r="D226" s="98" t="s">
        <v>81</v>
      </c>
      <c r="E226" s="90" t="s">
        <v>127</v>
      </c>
      <c r="F226" s="12" t="s">
        <v>14</v>
      </c>
      <c r="G226" s="22">
        <f t="shared" ref="G226:M226" si="110">G227+G228+G229</f>
        <v>120340</v>
      </c>
      <c r="H226" s="22">
        <f t="shared" si="110"/>
        <v>24068</v>
      </c>
      <c r="I226" s="22">
        <f t="shared" si="110"/>
        <v>24068</v>
      </c>
      <c r="J226" s="47">
        <f t="shared" si="110"/>
        <v>24068</v>
      </c>
      <c r="K226" s="22">
        <f t="shared" si="110"/>
        <v>24068</v>
      </c>
      <c r="L226" s="22">
        <f>L227+L228+L229</f>
        <v>24068</v>
      </c>
      <c r="M226" s="22">
        <f t="shared" si="110"/>
        <v>0</v>
      </c>
      <c r="N226" s="136" t="s">
        <v>184</v>
      </c>
    </row>
    <row r="227" spans="1:14" ht="21.75" customHeight="1">
      <c r="A227" s="93"/>
      <c r="B227" s="115"/>
      <c r="C227" s="91"/>
      <c r="D227" s="99"/>
      <c r="E227" s="91"/>
      <c r="F227" s="12" t="s">
        <v>116</v>
      </c>
      <c r="G227" s="22">
        <f t="shared" ref="G227:G229" si="111">H227+I227+J227+K227+L227</f>
        <v>120340</v>
      </c>
      <c r="H227" s="22">
        <f>'[5]на 01.09'!$K$235</f>
        <v>24068</v>
      </c>
      <c r="I227" s="22">
        <f>H227</f>
        <v>24068</v>
      </c>
      <c r="J227" s="22">
        <f t="shared" ref="J227:L227" si="112">I227</f>
        <v>24068</v>
      </c>
      <c r="K227" s="22">
        <f t="shared" si="112"/>
        <v>24068</v>
      </c>
      <c r="L227" s="22">
        <f t="shared" si="112"/>
        <v>24068</v>
      </c>
      <c r="M227" s="22"/>
      <c r="N227" s="137"/>
    </row>
    <row r="228" spans="1:14" ht="21.75" customHeight="1">
      <c r="A228" s="93"/>
      <c r="B228" s="115"/>
      <c r="C228" s="91"/>
      <c r="D228" s="99"/>
      <c r="E228" s="91"/>
      <c r="F228" s="12" t="s">
        <v>16</v>
      </c>
      <c r="G228" s="22">
        <f t="shared" si="111"/>
        <v>0</v>
      </c>
      <c r="H228" s="22"/>
      <c r="I228" s="22"/>
      <c r="J228" s="47"/>
      <c r="K228" s="22"/>
      <c r="L228" s="22"/>
      <c r="M228" s="22"/>
      <c r="N228" s="137"/>
    </row>
    <row r="229" spans="1:14" ht="21.75" customHeight="1">
      <c r="A229" s="94"/>
      <c r="B229" s="116"/>
      <c r="C229" s="91"/>
      <c r="D229" s="100"/>
      <c r="E229" s="101"/>
      <c r="F229" s="12" t="s">
        <v>17</v>
      </c>
      <c r="G229" s="22">
        <f t="shared" si="111"/>
        <v>0</v>
      </c>
      <c r="H229" s="22"/>
      <c r="I229" s="22"/>
      <c r="J229" s="47"/>
      <c r="K229" s="22"/>
      <c r="L229" s="22"/>
      <c r="M229" s="22"/>
      <c r="N229" s="141"/>
    </row>
    <row r="230" spans="1:14" ht="21.75" customHeight="1">
      <c r="A230" s="92" t="s">
        <v>66</v>
      </c>
      <c r="B230" s="114" t="s">
        <v>135</v>
      </c>
      <c r="C230" s="90" t="s">
        <v>11</v>
      </c>
      <c r="D230" s="98" t="s">
        <v>79</v>
      </c>
      <c r="E230" s="90" t="s">
        <v>127</v>
      </c>
      <c r="F230" s="12" t="s">
        <v>14</v>
      </c>
      <c r="G230" s="22">
        <f t="shared" ref="G230:M230" si="113">G231+G232+G233</f>
        <v>1421854.15</v>
      </c>
      <c r="H230" s="22">
        <f t="shared" si="113"/>
        <v>284370.82999999996</v>
      </c>
      <c r="I230" s="22">
        <f t="shared" si="113"/>
        <v>284370.82999999996</v>
      </c>
      <c r="J230" s="47">
        <f t="shared" si="113"/>
        <v>284370.82999999996</v>
      </c>
      <c r="K230" s="22">
        <f t="shared" si="113"/>
        <v>284370.82999999996</v>
      </c>
      <c r="L230" s="22">
        <f>L231+L232+L233</f>
        <v>284370.82999999996</v>
      </c>
      <c r="M230" s="22">
        <f t="shared" si="113"/>
        <v>0</v>
      </c>
      <c r="N230" s="179" t="s">
        <v>179</v>
      </c>
    </row>
    <row r="231" spans="1:14" ht="21.75" customHeight="1">
      <c r="A231" s="93"/>
      <c r="B231" s="115"/>
      <c r="C231" s="91"/>
      <c r="D231" s="99"/>
      <c r="E231" s="91"/>
      <c r="F231" s="12" t="s">
        <v>116</v>
      </c>
      <c r="G231" s="22">
        <f t="shared" ref="G231:G233" si="114">H231+I231+J231+K231+L231</f>
        <v>1421854.15</v>
      </c>
      <c r="H231" s="22">
        <f>'[5]на 01.09'!$K$239-11413.21</f>
        <v>284370.82999999996</v>
      </c>
      <c r="I231" s="22">
        <f>H231</f>
        <v>284370.82999999996</v>
      </c>
      <c r="J231" s="22">
        <f t="shared" ref="J231:L231" si="115">I231</f>
        <v>284370.82999999996</v>
      </c>
      <c r="K231" s="22">
        <f t="shared" si="115"/>
        <v>284370.82999999996</v>
      </c>
      <c r="L231" s="22">
        <f t="shared" si="115"/>
        <v>284370.82999999996</v>
      </c>
      <c r="M231" s="22"/>
      <c r="N231" s="180"/>
    </row>
    <row r="232" spans="1:14" ht="21.75" customHeight="1">
      <c r="A232" s="93"/>
      <c r="B232" s="115"/>
      <c r="C232" s="91"/>
      <c r="D232" s="99"/>
      <c r="E232" s="91"/>
      <c r="F232" s="12" t="s">
        <v>16</v>
      </c>
      <c r="G232" s="22">
        <f t="shared" si="114"/>
        <v>0</v>
      </c>
      <c r="H232" s="22"/>
      <c r="I232" s="22"/>
      <c r="J232" s="47"/>
      <c r="K232" s="22"/>
      <c r="L232" s="22"/>
      <c r="M232" s="22"/>
      <c r="N232" s="180"/>
    </row>
    <row r="233" spans="1:14" ht="21.75" customHeight="1">
      <c r="A233" s="94"/>
      <c r="B233" s="116"/>
      <c r="C233" s="91"/>
      <c r="D233" s="100"/>
      <c r="E233" s="101"/>
      <c r="F233" s="12" t="s">
        <v>17</v>
      </c>
      <c r="G233" s="22">
        <f t="shared" si="114"/>
        <v>0</v>
      </c>
      <c r="H233" s="22"/>
      <c r="I233" s="22"/>
      <c r="J233" s="47"/>
      <c r="K233" s="22"/>
      <c r="L233" s="22"/>
      <c r="M233" s="22"/>
      <c r="N233" s="181"/>
    </row>
    <row r="234" spans="1:14" ht="21.75" hidden="1" customHeight="1" outlineLevel="1">
      <c r="A234" s="92" t="s">
        <v>68</v>
      </c>
      <c r="B234" s="114" t="s">
        <v>82</v>
      </c>
      <c r="C234" s="90" t="s">
        <v>11</v>
      </c>
      <c r="D234" s="98" t="s">
        <v>39</v>
      </c>
      <c r="E234" s="90" t="s">
        <v>127</v>
      </c>
      <c r="F234" s="12" t="s">
        <v>14</v>
      </c>
      <c r="G234" s="22">
        <f t="shared" ref="G234:M234" si="116">G235+G236+G237</f>
        <v>0</v>
      </c>
      <c r="H234" s="22">
        <f t="shared" si="116"/>
        <v>0</v>
      </c>
      <c r="I234" s="22">
        <f t="shared" si="116"/>
        <v>0</v>
      </c>
      <c r="J234" s="47">
        <f t="shared" si="116"/>
        <v>0</v>
      </c>
      <c r="K234" s="22">
        <f t="shared" si="116"/>
        <v>0</v>
      </c>
      <c r="L234" s="22">
        <f>L235+L236+L237</f>
        <v>0</v>
      </c>
      <c r="M234" s="22">
        <f t="shared" si="116"/>
        <v>0</v>
      </c>
      <c r="N234" s="214" t="s">
        <v>155</v>
      </c>
    </row>
    <row r="235" spans="1:14" ht="21.75" hidden="1" customHeight="1" outlineLevel="1">
      <c r="A235" s="93"/>
      <c r="B235" s="115"/>
      <c r="C235" s="91"/>
      <c r="D235" s="99"/>
      <c r="E235" s="91"/>
      <c r="F235" s="12" t="s">
        <v>116</v>
      </c>
      <c r="G235" s="22">
        <f>H235+I235+J235+K235+M235</f>
        <v>0</v>
      </c>
      <c r="H235" s="22"/>
      <c r="I235" s="22"/>
      <c r="J235" s="47"/>
      <c r="K235" s="22"/>
      <c r="L235" s="22"/>
      <c r="M235" s="22"/>
      <c r="N235" s="215"/>
    </row>
    <row r="236" spans="1:14" ht="21.75" hidden="1" customHeight="1" outlineLevel="1">
      <c r="A236" s="93"/>
      <c r="B236" s="115"/>
      <c r="C236" s="91"/>
      <c r="D236" s="99"/>
      <c r="E236" s="91"/>
      <c r="F236" s="12" t="s">
        <v>16</v>
      </c>
      <c r="G236" s="22">
        <f>H236+I236+J236+K236+M236</f>
        <v>0</v>
      </c>
      <c r="H236" s="22"/>
      <c r="I236" s="22"/>
      <c r="J236" s="47"/>
      <c r="K236" s="22"/>
      <c r="L236" s="22"/>
      <c r="M236" s="22"/>
      <c r="N236" s="215"/>
    </row>
    <row r="237" spans="1:14" ht="21.75" hidden="1" customHeight="1" outlineLevel="1">
      <c r="A237" s="94"/>
      <c r="B237" s="116"/>
      <c r="C237" s="91"/>
      <c r="D237" s="100"/>
      <c r="E237" s="101"/>
      <c r="F237" s="12" t="s">
        <v>17</v>
      </c>
      <c r="G237" s="22">
        <f>H237+I237+J237+K237+M237</f>
        <v>0</v>
      </c>
      <c r="H237" s="22"/>
      <c r="I237" s="22"/>
      <c r="J237" s="47"/>
      <c r="K237" s="22"/>
      <c r="L237" s="22"/>
      <c r="M237" s="22"/>
      <c r="N237" s="216"/>
    </row>
    <row r="238" spans="1:14" ht="21.75" customHeight="1" collapsed="1">
      <c r="A238" s="92" t="s">
        <v>80</v>
      </c>
      <c r="B238" s="114" t="s">
        <v>83</v>
      </c>
      <c r="C238" s="90" t="s">
        <v>11</v>
      </c>
      <c r="D238" s="98" t="s">
        <v>84</v>
      </c>
      <c r="E238" s="90" t="s">
        <v>127</v>
      </c>
      <c r="F238" s="12" t="s">
        <v>14</v>
      </c>
      <c r="G238" s="22">
        <f t="shared" ref="G238:M238" si="117">G239+G240+G241</f>
        <v>957805.85000000009</v>
      </c>
      <c r="H238" s="22">
        <f t="shared" si="117"/>
        <v>191561.17</v>
      </c>
      <c r="I238" s="22">
        <f t="shared" si="117"/>
        <v>191561.17</v>
      </c>
      <c r="J238" s="47">
        <f t="shared" si="117"/>
        <v>191561.17</v>
      </c>
      <c r="K238" s="22">
        <f t="shared" si="117"/>
        <v>191561.17</v>
      </c>
      <c r="L238" s="22">
        <f>L239+L240+L241</f>
        <v>191561.17</v>
      </c>
      <c r="M238" s="22">
        <f t="shared" si="117"/>
        <v>0</v>
      </c>
      <c r="N238" s="146" t="s">
        <v>153</v>
      </c>
    </row>
    <row r="239" spans="1:14" ht="21.75" customHeight="1">
      <c r="A239" s="93"/>
      <c r="B239" s="115"/>
      <c r="C239" s="91"/>
      <c r="D239" s="99"/>
      <c r="E239" s="91"/>
      <c r="F239" s="12" t="s">
        <v>116</v>
      </c>
      <c r="G239" s="22">
        <f t="shared" ref="G239:G241" si="118">H239+I239+J239+K239+L239</f>
        <v>957805.85000000009</v>
      </c>
      <c r="H239" s="22">
        <v>191561.17</v>
      </c>
      <c r="I239" s="22">
        <f>H239</f>
        <v>191561.17</v>
      </c>
      <c r="J239" s="22">
        <f t="shared" ref="J239:L239" si="119">I239</f>
        <v>191561.17</v>
      </c>
      <c r="K239" s="22">
        <f t="shared" si="119"/>
        <v>191561.17</v>
      </c>
      <c r="L239" s="22">
        <f t="shared" si="119"/>
        <v>191561.17</v>
      </c>
      <c r="M239" s="22"/>
      <c r="N239" s="147"/>
    </row>
    <row r="240" spans="1:14" ht="21.75" customHeight="1">
      <c r="A240" s="93"/>
      <c r="B240" s="115"/>
      <c r="C240" s="91"/>
      <c r="D240" s="99"/>
      <c r="E240" s="91"/>
      <c r="F240" s="12" t="s">
        <v>16</v>
      </c>
      <c r="G240" s="22">
        <f t="shared" si="118"/>
        <v>0</v>
      </c>
      <c r="H240" s="22"/>
      <c r="I240" s="22"/>
      <c r="J240" s="47"/>
      <c r="K240" s="22"/>
      <c r="L240" s="22"/>
      <c r="M240" s="22"/>
      <c r="N240" s="147"/>
    </row>
    <row r="241" spans="1:14" ht="21.75" customHeight="1">
      <c r="A241" s="94"/>
      <c r="B241" s="116"/>
      <c r="C241" s="91"/>
      <c r="D241" s="100"/>
      <c r="E241" s="101"/>
      <c r="F241" s="12" t="s">
        <v>17</v>
      </c>
      <c r="G241" s="22">
        <f t="shared" si="118"/>
        <v>0</v>
      </c>
      <c r="H241" s="22"/>
      <c r="I241" s="22"/>
      <c r="J241" s="47"/>
      <c r="K241" s="22"/>
      <c r="L241" s="22"/>
      <c r="M241" s="22"/>
      <c r="N241" s="148"/>
    </row>
    <row r="242" spans="1:14" ht="21.75" customHeight="1">
      <c r="A242" s="92" t="s">
        <v>87</v>
      </c>
      <c r="B242" s="114" t="s">
        <v>85</v>
      </c>
      <c r="C242" s="90" t="s">
        <v>11</v>
      </c>
      <c r="D242" s="98" t="s">
        <v>86</v>
      </c>
      <c r="E242" s="90" t="s">
        <v>127</v>
      </c>
      <c r="F242" s="12" t="s">
        <v>14</v>
      </c>
      <c r="G242" s="22">
        <f t="shared" ref="G242:M242" si="120">G243+G244+G245</f>
        <v>14556880.999999998</v>
      </c>
      <c r="H242" s="22">
        <f t="shared" si="120"/>
        <v>4663289.97</v>
      </c>
      <c r="I242" s="22">
        <f t="shared" si="120"/>
        <v>4849832.93</v>
      </c>
      <c r="J242" s="47">
        <f t="shared" si="120"/>
        <v>5043758.0999999996</v>
      </c>
      <c r="K242" s="22">
        <f t="shared" si="120"/>
        <v>0</v>
      </c>
      <c r="L242" s="22">
        <f>L243+L244+L245</f>
        <v>0</v>
      </c>
      <c r="M242" s="22">
        <f t="shared" si="120"/>
        <v>0</v>
      </c>
      <c r="N242" s="211" t="s">
        <v>154</v>
      </c>
    </row>
    <row r="243" spans="1:14" ht="21.75" customHeight="1">
      <c r="A243" s="93"/>
      <c r="B243" s="115"/>
      <c r="C243" s="91"/>
      <c r="D243" s="99"/>
      <c r="E243" s="91"/>
      <c r="F243" s="12" t="s">
        <v>116</v>
      </c>
      <c r="G243" s="22">
        <f t="shared" ref="G243:G249" si="121">H243+I243+J243+K243+L243</f>
        <v>0</v>
      </c>
      <c r="H243" s="22"/>
      <c r="I243" s="22"/>
      <c r="J243" s="47"/>
      <c r="K243" s="22"/>
      <c r="L243" s="22"/>
      <c r="M243" s="22"/>
      <c r="N243" s="212"/>
    </row>
    <row r="244" spans="1:14" ht="21.75" customHeight="1">
      <c r="A244" s="93"/>
      <c r="B244" s="115"/>
      <c r="C244" s="91"/>
      <c r="D244" s="99"/>
      <c r="E244" s="91"/>
      <c r="F244" s="12" t="s">
        <v>16</v>
      </c>
      <c r="G244" s="22">
        <f t="shared" si="121"/>
        <v>14556880.999999998</v>
      </c>
      <c r="H244" s="22">
        <v>4663289.97</v>
      </c>
      <c r="I244" s="22">
        <v>4849832.93</v>
      </c>
      <c r="J244" s="47">
        <v>5043758.0999999996</v>
      </c>
      <c r="K244" s="22"/>
      <c r="L244" s="22"/>
      <c r="M244" s="22"/>
      <c r="N244" s="212"/>
    </row>
    <row r="245" spans="1:14" ht="21.75" customHeight="1">
      <c r="A245" s="94"/>
      <c r="B245" s="116"/>
      <c r="C245" s="91"/>
      <c r="D245" s="100"/>
      <c r="E245" s="101"/>
      <c r="F245" s="12" t="s">
        <v>17</v>
      </c>
      <c r="G245" s="22">
        <f t="shared" si="121"/>
        <v>0</v>
      </c>
      <c r="H245" s="22"/>
      <c r="I245" s="22"/>
      <c r="J245" s="22"/>
      <c r="K245" s="22"/>
      <c r="L245" s="22"/>
      <c r="M245" s="22"/>
      <c r="N245" s="213"/>
    </row>
    <row r="246" spans="1:14" ht="21.75" customHeight="1">
      <c r="A246" s="75"/>
      <c r="B246" s="149" t="s">
        <v>157</v>
      </c>
      <c r="C246" s="81" t="s">
        <v>11</v>
      </c>
      <c r="D246" s="159" t="s">
        <v>39</v>
      </c>
      <c r="E246" s="81" t="s">
        <v>127</v>
      </c>
      <c r="F246" s="34" t="s">
        <v>14</v>
      </c>
      <c r="G246" s="35">
        <f t="shared" ref="G246:M246" si="122">G247+G248+G249</f>
        <v>7705170</v>
      </c>
      <c r="H246" s="35">
        <f t="shared" si="122"/>
        <v>1541034</v>
      </c>
      <c r="I246" s="35">
        <f t="shared" si="122"/>
        <v>1541034</v>
      </c>
      <c r="J246" s="35">
        <f t="shared" si="122"/>
        <v>1541034</v>
      </c>
      <c r="K246" s="35">
        <f t="shared" si="122"/>
        <v>1541034</v>
      </c>
      <c r="L246" s="35">
        <f>L247+L248+L249</f>
        <v>1541034</v>
      </c>
      <c r="M246" s="35">
        <f t="shared" si="122"/>
        <v>216000</v>
      </c>
      <c r="N246" s="152"/>
    </row>
    <row r="247" spans="1:14" ht="21.75" customHeight="1">
      <c r="A247" s="76"/>
      <c r="B247" s="150"/>
      <c r="C247" s="82"/>
      <c r="D247" s="160"/>
      <c r="E247" s="82"/>
      <c r="F247" s="34" t="s">
        <v>116</v>
      </c>
      <c r="G247" s="35">
        <f t="shared" si="121"/>
        <v>7705170</v>
      </c>
      <c r="H247" s="35">
        <f t="shared" ref="H247:M249" si="123">H251+H259+H275+H279+H255+H263+H267+H271</f>
        <v>1541034</v>
      </c>
      <c r="I247" s="35">
        <f t="shared" si="123"/>
        <v>1541034</v>
      </c>
      <c r="J247" s="35">
        <f t="shared" si="123"/>
        <v>1541034</v>
      </c>
      <c r="K247" s="35">
        <f t="shared" si="123"/>
        <v>1541034</v>
      </c>
      <c r="L247" s="35">
        <f t="shared" si="123"/>
        <v>1541034</v>
      </c>
      <c r="M247" s="35">
        <f t="shared" si="123"/>
        <v>216000</v>
      </c>
      <c r="N247" s="153"/>
    </row>
    <row r="248" spans="1:14" ht="21.75" customHeight="1">
      <c r="A248" s="76"/>
      <c r="B248" s="150"/>
      <c r="C248" s="82"/>
      <c r="D248" s="160"/>
      <c r="E248" s="82"/>
      <c r="F248" s="34" t="s">
        <v>16</v>
      </c>
      <c r="G248" s="35">
        <f t="shared" si="121"/>
        <v>0</v>
      </c>
      <c r="H248" s="35">
        <f t="shared" si="123"/>
        <v>0</v>
      </c>
      <c r="I248" s="35">
        <f t="shared" si="123"/>
        <v>0</v>
      </c>
      <c r="J248" s="35">
        <f t="shared" si="123"/>
        <v>0</v>
      </c>
      <c r="K248" s="35">
        <f t="shared" si="123"/>
        <v>0</v>
      </c>
      <c r="L248" s="35">
        <f t="shared" si="123"/>
        <v>0</v>
      </c>
      <c r="M248" s="35">
        <f t="shared" si="123"/>
        <v>0</v>
      </c>
      <c r="N248" s="153"/>
    </row>
    <row r="249" spans="1:14" ht="21.75" customHeight="1">
      <c r="A249" s="77"/>
      <c r="B249" s="151"/>
      <c r="C249" s="83"/>
      <c r="D249" s="161"/>
      <c r="E249" s="83"/>
      <c r="F249" s="34" t="s">
        <v>17</v>
      </c>
      <c r="G249" s="35">
        <f t="shared" si="121"/>
        <v>0</v>
      </c>
      <c r="H249" s="35">
        <f t="shared" si="123"/>
        <v>0</v>
      </c>
      <c r="I249" s="35">
        <f t="shared" si="123"/>
        <v>0</v>
      </c>
      <c r="J249" s="35">
        <f t="shared" si="123"/>
        <v>0</v>
      </c>
      <c r="K249" s="35">
        <f t="shared" si="123"/>
        <v>0</v>
      </c>
      <c r="L249" s="35">
        <f t="shared" si="123"/>
        <v>0</v>
      </c>
      <c r="M249" s="35">
        <f t="shared" si="123"/>
        <v>0</v>
      </c>
      <c r="N249" s="154"/>
    </row>
    <row r="250" spans="1:14" ht="21.75" customHeight="1">
      <c r="A250" s="92" t="s">
        <v>18</v>
      </c>
      <c r="B250" s="114" t="s">
        <v>89</v>
      </c>
      <c r="C250" s="90" t="s">
        <v>11</v>
      </c>
      <c r="D250" s="98" t="s">
        <v>39</v>
      </c>
      <c r="E250" s="90" t="s">
        <v>127</v>
      </c>
      <c r="F250" s="12" t="s">
        <v>14</v>
      </c>
      <c r="G250" s="22">
        <f t="shared" ref="G250:M250" si="124">G251+G252+G253</f>
        <v>1080000</v>
      </c>
      <c r="H250" s="22">
        <f t="shared" si="124"/>
        <v>216000</v>
      </c>
      <c r="I250" s="22">
        <f t="shared" si="124"/>
        <v>216000</v>
      </c>
      <c r="J250" s="22">
        <f t="shared" si="124"/>
        <v>216000</v>
      </c>
      <c r="K250" s="22">
        <f t="shared" si="124"/>
        <v>216000</v>
      </c>
      <c r="L250" s="22">
        <f>L251+L252+L253</f>
        <v>216000</v>
      </c>
      <c r="M250" s="22">
        <f t="shared" si="124"/>
        <v>216000</v>
      </c>
      <c r="N250" s="203" t="s">
        <v>162</v>
      </c>
    </row>
    <row r="251" spans="1:14" ht="21.75" customHeight="1">
      <c r="A251" s="93"/>
      <c r="B251" s="115"/>
      <c r="C251" s="91"/>
      <c r="D251" s="99"/>
      <c r="E251" s="91"/>
      <c r="F251" s="12" t="s">
        <v>116</v>
      </c>
      <c r="G251" s="22">
        <f t="shared" ref="G251:G253" si="125">H251+I251+J251+K251+L251</f>
        <v>1080000</v>
      </c>
      <c r="H251" s="22">
        <v>216000</v>
      </c>
      <c r="I251" s="22">
        <f>H251</f>
        <v>216000</v>
      </c>
      <c r="J251" s="22">
        <f t="shared" ref="J251:M251" si="126">I251</f>
        <v>216000</v>
      </c>
      <c r="K251" s="22">
        <f t="shared" si="126"/>
        <v>216000</v>
      </c>
      <c r="L251" s="22">
        <f t="shared" si="126"/>
        <v>216000</v>
      </c>
      <c r="M251" s="22">
        <f t="shared" si="126"/>
        <v>216000</v>
      </c>
      <c r="N251" s="203"/>
    </row>
    <row r="252" spans="1:14" ht="21.75" customHeight="1">
      <c r="A252" s="93"/>
      <c r="B252" s="115"/>
      <c r="C252" s="91"/>
      <c r="D252" s="99"/>
      <c r="E252" s="91"/>
      <c r="F252" s="12" t="s">
        <v>16</v>
      </c>
      <c r="G252" s="22">
        <f t="shared" si="125"/>
        <v>0</v>
      </c>
      <c r="H252" s="22"/>
      <c r="I252" s="22"/>
      <c r="J252" s="22"/>
      <c r="K252" s="22"/>
      <c r="L252" s="22"/>
      <c r="M252" s="22"/>
      <c r="N252" s="203"/>
    </row>
    <row r="253" spans="1:14" ht="21.75" customHeight="1">
      <c r="A253" s="94"/>
      <c r="B253" s="116"/>
      <c r="C253" s="91"/>
      <c r="D253" s="100"/>
      <c r="E253" s="101"/>
      <c r="F253" s="12" t="s">
        <v>17</v>
      </c>
      <c r="G253" s="22">
        <f t="shared" si="125"/>
        <v>0</v>
      </c>
      <c r="H253" s="22"/>
      <c r="I253" s="22"/>
      <c r="J253" s="22"/>
      <c r="K253" s="22"/>
      <c r="L253" s="22"/>
      <c r="M253" s="22"/>
      <c r="N253" s="203"/>
    </row>
    <row r="254" spans="1:14" ht="21.75" customHeight="1">
      <c r="A254" s="90" t="s">
        <v>24</v>
      </c>
      <c r="B254" s="114" t="s">
        <v>188</v>
      </c>
      <c r="C254" s="90" t="s">
        <v>11</v>
      </c>
      <c r="D254" s="98" t="s">
        <v>39</v>
      </c>
      <c r="E254" s="90" t="s">
        <v>127</v>
      </c>
      <c r="F254" s="12" t="s">
        <v>14</v>
      </c>
      <c r="G254" s="22">
        <f t="shared" ref="G254:M254" si="127">G255+G256+G257</f>
        <v>250000</v>
      </c>
      <c r="H254" s="22">
        <f t="shared" si="127"/>
        <v>50000</v>
      </c>
      <c r="I254" s="22">
        <f t="shared" si="127"/>
        <v>50000</v>
      </c>
      <c r="J254" s="22">
        <f t="shared" si="127"/>
        <v>50000</v>
      </c>
      <c r="K254" s="22">
        <f t="shared" si="127"/>
        <v>50000</v>
      </c>
      <c r="L254" s="22">
        <f>L255+L256+L257</f>
        <v>50000</v>
      </c>
      <c r="M254" s="22">
        <f t="shared" si="127"/>
        <v>0</v>
      </c>
      <c r="N254" s="203" t="s">
        <v>161</v>
      </c>
    </row>
    <row r="255" spans="1:14" ht="21.75" customHeight="1">
      <c r="A255" s="91"/>
      <c r="B255" s="115"/>
      <c r="C255" s="91"/>
      <c r="D255" s="99"/>
      <c r="E255" s="91"/>
      <c r="F255" s="12" t="s">
        <v>116</v>
      </c>
      <c r="G255" s="22">
        <f t="shared" ref="G255:G257" si="128">H255+I255+J255+K255+L255</f>
        <v>250000</v>
      </c>
      <c r="H255" s="22">
        <v>50000</v>
      </c>
      <c r="I255" s="22">
        <f>H255</f>
        <v>50000</v>
      </c>
      <c r="J255" s="22">
        <f t="shared" ref="J255:L255" si="129">I255</f>
        <v>50000</v>
      </c>
      <c r="K255" s="22">
        <f t="shared" si="129"/>
        <v>50000</v>
      </c>
      <c r="L255" s="22">
        <f t="shared" si="129"/>
        <v>50000</v>
      </c>
      <c r="M255" s="22"/>
      <c r="N255" s="203"/>
    </row>
    <row r="256" spans="1:14" ht="21.75" customHeight="1">
      <c r="A256" s="91"/>
      <c r="B256" s="115"/>
      <c r="C256" s="91"/>
      <c r="D256" s="99"/>
      <c r="E256" s="91"/>
      <c r="F256" s="12" t="s">
        <v>16</v>
      </c>
      <c r="G256" s="22">
        <f t="shared" si="128"/>
        <v>0</v>
      </c>
      <c r="H256" s="22"/>
      <c r="I256" s="22"/>
      <c r="J256" s="22"/>
      <c r="K256" s="22"/>
      <c r="L256" s="22"/>
      <c r="M256" s="22"/>
      <c r="N256" s="203"/>
    </row>
    <row r="257" spans="1:14" ht="21.75" customHeight="1">
      <c r="A257" s="101"/>
      <c r="B257" s="116"/>
      <c r="C257" s="91"/>
      <c r="D257" s="100"/>
      <c r="E257" s="101"/>
      <c r="F257" s="12" t="s">
        <v>17</v>
      </c>
      <c r="G257" s="22">
        <f t="shared" si="128"/>
        <v>0</v>
      </c>
      <c r="H257" s="22"/>
      <c r="I257" s="22"/>
      <c r="J257" s="22"/>
      <c r="K257" s="22"/>
      <c r="L257" s="22"/>
      <c r="M257" s="22"/>
      <c r="N257" s="203"/>
    </row>
    <row r="258" spans="1:14" ht="21.75" customHeight="1">
      <c r="A258" s="92" t="s">
        <v>40</v>
      </c>
      <c r="B258" s="114" t="s">
        <v>92</v>
      </c>
      <c r="C258" s="90" t="s">
        <v>11</v>
      </c>
      <c r="D258" s="98" t="s">
        <v>39</v>
      </c>
      <c r="E258" s="90" t="s">
        <v>127</v>
      </c>
      <c r="F258" s="12" t="s">
        <v>14</v>
      </c>
      <c r="G258" s="22">
        <f t="shared" ref="G258:M258" si="130">G259+G260+G261</f>
        <v>300000</v>
      </c>
      <c r="H258" s="22">
        <f t="shared" si="130"/>
        <v>60000</v>
      </c>
      <c r="I258" s="22">
        <f t="shared" si="130"/>
        <v>60000</v>
      </c>
      <c r="J258" s="22">
        <f t="shared" si="130"/>
        <v>60000</v>
      </c>
      <c r="K258" s="22">
        <f t="shared" si="130"/>
        <v>60000</v>
      </c>
      <c r="L258" s="22">
        <f>L259+L260+L261</f>
        <v>60000</v>
      </c>
      <c r="M258" s="22">
        <f t="shared" si="130"/>
        <v>0</v>
      </c>
      <c r="N258" s="203" t="s">
        <v>165</v>
      </c>
    </row>
    <row r="259" spans="1:14" ht="21.75" customHeight="1">
      <c r="A259" s="93"/>
      <c r="B259" s="115"/>
      <c r="C259" s="91"/>
      <c r="D259" s="99"/>
      <c r="E259" s="91"/>
      <c r="F259" s="12" t="s">
        <v>116</v>
      </c>
      <c r="G259" s="22">
        <f t="shared" ref="G259:G261" si="131">H259+I259+J259+K259+L259</f>
        <v>300000</v>
      </c>
      <c r="H259" s="22">
        <v>60000</v>
      </c>
      <c r="I259" s="22">
        <f>H259</f>
        <v>60000</v>
      </c>
      <c r="J259" s="22">
        <f t="shared" ref="J259:L259" si="132">I259</f>
        <v>60000</v>
      </c>
      <c r="K259" s="22">
        <f t="shared" si="132"/>
        <v>60000</v>
      </c>
      <c r="L259" s="22">
        <f t="shared" si="132"/>
        <v>60000</v>
      </c>
      <c r="M259" s="22"/>
      <c r="N259" s="203"/>
    </row>
    <row r="260" spans="1:14" ht="21.75" customHeight="1">
      <c r="A260" s="93"/>
      <c r="B260" s="115"/>
      <c r="C260" s="91"/>
      <c r="D260" s="99"/>
      <c r="E260" s="91"/>
      <c r="F260" s="12" t="s">
        <v>16</v>
      </c>
      <c r="G260" s="22">
        <f t="shared" si="131"/>
        <v>0</v>
      </c>
      <c r="H260" s="22"/>
      <c r="I260" s="22"/>
      <c r="J260" s="22"/>
      <c r="K260" s="22"/>
      <c r="L260" s="22"/>
      <c r="M260" s="22"/>
      <c r="N260" s="203"/>
    </row>
    <row r="261" spans="1:14" ht="21.75" customHeight="1">
      <c r="A261" s="94"/>
      <c r="B261" s="116"/>
      <c r="C261" s="91"/>
      <c r="D261" s="100"/>
      <c r="E261" s="101"/>
      <c r="F261" s="12" t="s">
        <v>17</v>
      </c>
      <c r="G261" s="22">
        <f t="shared" si="131"/>
        <v>0</v>
      </c>
      <c r="H261" s="22"/>
      <c r="I261" s="22"/>
      <c r="J261" s="22"/>
      <c r="K261" s="22"/>
      <c r="L261" s="22"/>
      <c r="M261" s="22"/>
      <c r="N261" s="203"/>
    </row>
    <row r="262" spans="1:14" ht="21.75" customHeight="1">
      <c r="A262" s="90" t="s">
        <v>66</v>
      </c>
      <c r="B262" s="114" t="s">
        <v>163</v>
      </c>
      <c r="C262" s="90" t="s">
        <v>11</v>
      </c>
      <c r="D262" s="127" t="s">
        <v>34</v>
      </c>
      <c r="E262" s="90" t="s">
        <v>127</v>
      </c>
      <c r="F262" s="12" t="s">
        <v>14</v>
      </c>
      <c r="G262" s="22">
        <f t="shared" ref="G262:M262" si="133">G263+G264+G265</f>
        <v>3375000</v>
      </c>
      <c r="H262" s="22">
        <f t="shared" si="133"/>
        <v>675000</v>
      </c>
      <c r="I262" s="22">
        <f t="shared" si="133"/>
        <v>675000</v>
      </c>
      <c r="J262" s="22">
        <f t="shared" si="133"/>
        <v>675000</v>
      </c>
      <c r="K262" s="22">
        <f t="shared" si="133"/>
        <v>675000</v>
      </c>
      <c r="L262" s="22">
        <f t="shared" si="133"/>
        <v>675000</v>
      </c>
      <c r="M262" s="22">
        <f t="shared" si="133"/>
        <v>0</v>
      </c>
      <c r="N262" s="204" t="s">
        <v>164</v>
      </c>
    </row>
    <row r="263" spans="1:14" ht="21.75" customHeight="1">
      <c r="A263" s="91"/>
      <c r="B263" s="115"/>
      <c r="C263" s="91"/>
      <c r="D263" s="128"/>
      <c r="E263" s="91"/>
      <c r="F263" s="12" t="s">
        <v>116</v>
      </c>
      <c r="G263" s="22">
        <f t="shared" ref="G263:G265" si="134">H263+I263+J263+K263+L263</f>
        <v>3375000</v>
      </c>
      <c r="H263" s="22">
        <v>675000</v>
      </c>
      <c r="I263" s="22">
        <f>H263</f>
        <v>675000</v>
      </c>
      <c r="J263" s="22">
        <f t="shared" ref="J263:L263" si="135">I263</f>
        <v>675000</v>
      </c>
      <c r="K263" s="22">
        <f t="shared" si="135"/>
        <v>675000</v>
      </c>
      <c r="L263" s="22">
        <f t="shared" si="135"/>
        <v>675000</v>
      </c>
      <c r="M263" s="22"/>
      <c r="N263" s="204"/>
    </row>
    <row r="264" spans="1:14" ht="21.75" customHeight="1">
      <c r="A264" s="91"/>
      <c r="B264" s="115"/>
      <c r="C264" s="91"/>
      <c r="D264" s="128"/>
      <c r="E264" s="91"/>
      <c r="F264" s="12" t="s">
        <v>16</v>
      </c>
      <c r="G264" s="22">
        <f t="shared" si="134"/>
        <v>0</v>
      </c>
      <c r="H264" s="22"/>
      <c r="I264" s="22"/>
      <c r="J264" s="22"/>
      <c r="K264" s="22"/>
      <c r="L264" s="22"/>
      <c r="M264" s="22"/>
      <c r="N264" s="204"/>
    </row>
    <row r="265" spans="1:14" ht="21.75" customHeight="1">
      <c r="A265" s="101"/>
      <c r="B265" s="116"/>
      <c r="C265" s="91"/>
      <c r="D265" s="129"/>
      <c r="E265" s="101"/>
      <c r="F265" s="12" t="s">
        <v>17</v>
      </c>
      <c r="G265" s="22">
        <f t="shared" si="134"/>
        <v>0</v>
      </c>
      <c r="H265" s="22"/>
      <c r="I265" s="22"/>
      <c r="J265" s="22"/>
      <c r="K265" s="22"/>
      <c r="L265" s="22"/>
      <c r="M265" s="22"/>
      <c r="N265" s="204"/>
    </row>
    <row r="266" spans="1:14" ht="21.75" customHeight="1">
      <c r="A266" s="124" t="s">
        <v>80</v>
      </c>
      <c r="B266" s="114" t="s">
        <v>38</v>
      </c>
      <c r="C266" s="90" t="s">
        <v>11</v>
      </c>
      <c r="D266" s="98" t="s">
        <v>39</v>
      </c>
      <c r="E266" s="90" t="s">
        <v>127</v>
      </c>
      <c r="F266" s="12" t="s">
        <v>14</v>
      </c>
      <c r="G266" s="22">
        <f t="shared" ref="G266:M266" si="136">G267+G268+G269</f>
        <v>2700170</v>
      </c>
      <c r="H266" s="22">
        <f t="shared" si="136"/>
        <v>540034</v>
      </c>
      <c r="I266" s="22">
        <f t="shared" si="136"/>
        <v>540034</v>
      </c>
      <c r="J266" s="22">
        <f t="shared" si="136"/>
        <v>540034</v>
      </c>
      <c r="K266" s="22">
        <f t="shared" si="136"/>
        <v>540034</v>
      </c>
      <c r="L266" s="22">
        <f t="shared" si="136"/>
        <v>540034</v>
      </c>
      <c r="M266" s="22">
        <f t="shared" si="136"/>
        <v>0</v>
      </c>
      <c r="N266" s="205" t="s">
        <v>166</v>
      </c>
    </row>
    <row r="267" spans="1:14" ht="21.75" customHeight="1">
      <c r="A267" s="125"/>
      <c r="B267" s="115"/>
      <c r="C267" s="91"/>
      <c r="D267" s="99"/>
      <c r="E267" s="91"/>
      <c r="F267" s="12" t="s">
        <v>116</v>
      </c>
      <c r="G267" s="22">
        <f t="shared" ref="G267:G269" si="137">H267+I267+J267+K267+L267</f>
        <v>2700170</v>
      </c>
      <c r="H267" s="47">
        <v>540034</v>
      </c>
      <c r="I267" s="22">
        <f>H267</f>
        <v>540034</v>
      </c>
      <c r="J267" s="22">
        <f>I267</f>
        <v>540034</v>
      </c>
      <c r="K267" s="22">
        <f>J267</f>
        <v>540034</v>
      </c>
      <c r="L267" s="22">
        <f>K267</f>
        <v>540034</v>
      </c>
      <c r="M267" s="22"/>
      <c r="N267" s="69"/>
    </row>
    <row r="268" spans="1:14" ht="21.75" customHeight="1">
      <c r="A268" s="125"/>
      <c r="B268" s="115"/>
      <c r="C268" s="91"/>
      <c r="D268" s="99"/>
      <c r="E268" s="91"/>
      <c r="F268" s="12" t="s">
        <v>16</v>
      </c>
      <c r="G268" s="22">
        <f t="shared" si="137"/>
        <v>0</v>
      </c>
      <c r="H268" s="22"/>
      <c r="I268" s="22"/>
      <c r="J268" s="22"/>
      <c r="K268" s="22"/>
      <c r="L268" s="22"/>
      <c r="M268" s="22"/>
      <c r="N268" s="69"/>
    </row>
    <row r="269" spans="1:14" ht="21.75" customHeight="1">
      <c r="A269" s="126"/>
      <c r="B269" s="116"/>
      <c r="C269" s="91"/>
      <c r="D269" s="100"/>
      <c r="E269" s="101"/>
      <c r="F269" s="12" t="s">
        <v>17</v>
      </c>
      <c r="G269" s="22">
        <f t="shared" si="137"/>
        <v>0</v>
      </c>
      <c r="H269" s="22"/>
      <c r="I269" s="22"/>
      <c r="J269" s="22"/>
      <c r="K269" s="22"/>
      <c r="L269" s="22"/>
      <c r="M269" s="22"/>
      <c r="N269" s="206"/>
    </row>
    <row r="270" spans="1:14" ht="21.75" customHeight="1">
      <c r="A270" s="92" t="s">
        <v>87</v>
      </c>
      <c r="B270" s="114" t="s">
        <v>185</v>
      </c>
      <c r="C270" s="90" t="s">
        <v>11</v>
      </c>
      <c r="D270" s="90"/>
      <c r="E270" s="90" t="s">
        <v>127</v>
      </c>
      <c r="F270" s="12" t="s">
        <v>14</v>
      </c>
      <c r="G270" s="22">
        <f t="shared" ref="G270:M270" si="138">G271+G272+G273</f>
        <v>0</v>
      </c>
      <c r="H270" s="22">
        <f t="shared" si="138"/>
        <v>0</v>
      </c>
      <c r="I270" s="22">
        <f t="shared" si="138"/>
        <v>0</v>
      </c>
      <c r="J270" s="22">
        <f t="shared" si="138"/>
        <v>0</v>
      </c>
      <c r="K270" s="22">
        <f t="shared" si="138"/>
        <v>0</v>
      </c>
      <c r="L270" s="22">
        <f>L271+L272+L273</f>
        <v>0</v>
      </c>
      <c r="M270" s="22">
        <f t="shared" si="138"/>
        <v>0</v>
      </c>
      <c r="N270" s="69" t="s">
        <v>186</v>
      </c>
    </row>
    <row r="271" spans="1:14" ht="21.75" customHeight="1">
      <c r="A271" s="93"/>
      <c r="B271" s="115"/>
      <c r="C271" s="91"/>
      <c r="D271" s="91"/>
      <c r="E271" s="91"/>
      <c r="F271" s="12" t="s">
        <v>15</v>
      </c>
      <c r="G271" s="22">
        <f t="shared" ref="G271:G273" si="139">H271+I271+J271+K271+L271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69"/>
    </row>
    <row r="272" spans="1:14" ht="21.75" customHeight="1">
      <c r="A272" s="93"/>
      <c r="B272" s="115"/>
      <c r="C272" s="91"/>
      <c r="D272" s="91"/>
      <c r="E272" s="91"/>
      <c r="F272" s="12" t="s">
        <v>16</v>
      </c>
      <c r="G272" s="22">
        <f t="shared" si="139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69"/>
    </row>
    <row r="273" spans="1:14" ht="21.75" customHeight="1">
      <c r="A273" s="94"/>
      <c r="B273" s="116"/>
      <c r="C273" s="91"/>
      <c r="D273" s="101"/>
      <c r="E273" s="101"/>
      <c r="F273" s="12" t="s">
        <v>17</v>
      </c>
      <c r="G273" s="22">
        <f t="shared" si="139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69"/>
    </row>
    <row r="274" spans="1:14" ht="21.75" hidden="1" customHeight="1" outlineLevel="1">
      <c r="A274" s="92" t="s">
        <v>93</v>
      </c>
      <c r="B274" s="114" t="s">
        <v>94</v>
      </c>
      <c r="C274" s="90" t="s">
        <v>11</v>
      </c>
      <c r="D274" s="90"/>
      <c r="E274" s="90" t="s">
        <v>127</v>
      </c>
      <c r="F274" s="12" t="s">
        <v>14</v>
      </c>
      <c r="G274" s="22">
        <f t="shared" ref="G274:M274" si="140">G275+G276+G277</f>
        <v>0</v>
      </c>
      <c r="H274" s="22">
        <f t="shared" si="140"/>
        <v>0</v>
      </c>
      <c r="I274" s="22">
        <f t="shared" si="140"/>
        <v>0</v>
      </c>
      <c r="J274" s="22">
        <f t="shared" si="140"/>
        <v>0</v>
      </c>
      <c r="K274" s="22">
        <f t="shared" si="140"/>
        <v>0</v>
      </c>
      <c r="L274" s="22">
        <f>L275+L276+L277</f>
        <v>0</v>
      </c>
      <c r="M274" s="22">
        <f t="shared" si="140"/>
        <v>0</v>
      </c>
      <c r="N274" s="56"/>
    </row>
    <row r="275" spans="1:14" ht="21.75" hidden="1" customHeight="1" outlineLevel="1">
      <c r="A275" s="93"/>
      <c r="B275" s="115"/>
      <c r="C275" s="91"/>
      <c r="D275" s="91"/>
      <c r="E275" s="91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>
      <c r="A276" s="93"/>
      <c r="B276" s="115"/>
      <c r="C276" s="91"/>
      <c r="D276" s="91"/>
      <c r="E276" s="91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>
      <c r="A277" s="94"/>
      <c r="B277" s="116"/>
      <c r="C277" s="91"/>
      <c r="D277" s="101"/>
      <c r="E277" s="101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>
      <c r="A278" s="65"/>
      <c r="B278" s="114" t="s">
        <v>95</v>
      </c>
      <c r="C278" s="90" t="s">
        <v>11</v>
      </c>
      <c r="D278" s="90"/>
      <c r="E278" s="90" t="s">
        <v>127</v>
      </c>
      <c r="F278" s="12" t="s">
        <v>14</v>
      </c>
      <c r="G278" s="22">
        <f t="shared" ref="G278:M278" si="141">G279+G280+G281</f>
        <v>0</v>
      </c>
      <c r="H278" s="22">
        <f t="shared" si="141"/>
        <v>0</v>
      </c>
      <c r="I278" s="22">
        <f t="shared" si="141"/>
        <v>0</v>
      </c>
      <c r="J278" s="22">
        <f t="shared" si="141"/>
        <v>0</v>
      </c>
      <c r="K278" s="22">
        <f t="shared" si="141"/>
        <v>0</v>
      </c>
      <c r="L278" s="22">
        <f>L279+L280+L281</f>
        <v>0</v>
      </c>
      <c r="M278" s="22">
        <f t="shared" si="141"/>
        <v>0</v>
      </c>
      <c r="N278" s="56"/>
    </row>
    <row r="279" spans="1:14" ht="21.75" hidden="1" customHeight="1" outlineLevel="1">
      <c r="A279" s="65" t="s">
        <v>96</v>
      </c>
      <c r="B279" s="115"/>
      <c r="C279" s="91"/>
      <c r="D279" s="91"/>
      <c r="E279" s="91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>
      <c r="A280" s="65"/>
      <c r="B280" s="115"/>
      <c r="C280" s="91"/>
      <c r="D280" s="91"/>
      <c r="E280" s="91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>
      <c r="A281" s="65"/>
      <c r="B281" s="116"/>
      <c r="C281" s="91"/>
      <c r="D281" s="101"/>
      <c r="E281" s="101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>
      <c r="A282" s="75">
        <v>5</v>
      </c>
      <c r="B282" s="149" t="s">
        <v>156</v>
      </c>
      <c r="C282" s="81" t="s">
        <v>11</v>
      </c>
      <c r="D282" s="40"/>
      <c r="E282" s="81" t="s">
        <v>127</v>
      </c>
      <c r="F282" s="34" t="s">
        <v>14</v>
      </c>
      <c r="G282" s="35">
        <f>G283+G284+G285</f>
        <v>102695415.19999999</v>
      </c>
      <c r="H282" s="35">
        <f t="shared" ref="H282:M282" si="142">H283+H284+H285</f>
        <v>20398283.039999999</v>
      </c>
      <c r="I282" s="35">
        <f t="shared" si="142"/>
        <v>20574283.039999999</v>
      </c>
      <c r="J282" s="35">
        <f t="shared" si="142"/>
        <v>20574283.039999999</v>
      </c>
      <c r="K282" s="35">
        <f t="shared" si="142"/>
        <v>20574283.039999999</v>
      </c>
      <c r="L282" s="35">
        <f>L283+L284+L285</f>
        <v>20574283.039999999</v>
      </c>
      <c r="M282" s="35">
        <f t="shared" si="142"/>
        <v>0</v>
      </c>
      <c r="N282" s="207"/>
    </row>
    <row r="283" spans="1:14" ht="21.75" customHeight="1">
      <c r="A283" s="76"/>
      <c r="B283" s="150"/>
      <c r="C283" s="82"/>
      <c r="D283" s="41"/>
      <c r="E283" s="82"/>
      <c r="F283" s="34" t="s">
        <v>116</v>
      </c>
      <c r="G283" s="35">
        <f t="shared" ref="G283:G285" si="143">H283+I283+J283+K283+L283</f>
        <v>102695415.19999999</v>
      </c>
      <c r="H283" s="35">
        <f t="shared" ref="H283:M285" si="144">H287</f>
        <v>20398283.039999999</v>
      </c>
      <c r="I283" s="35">
        <f t="shared" si="144"/>
        <v>20574283.039999999</v>
      </c>
      <c r="J283" s="35">
        <f t="shared" si="144"/>
        <v>20574283.039999999</v>
      </c>
      <c r="K283" s="35">
        <f t="shared" si="144"/>
        <v>20574283.039999999</v>
      </c>
      <c r="L283" s="35">
        <f t="shared" si="144"/>
        <v>20574283.039999999</v>
      </c>
      <c r="M283" s="35">
        <f t="shared" si="144"/>
        <v>0</v>
      </c>
      <c r="N283" s="208"/>
    </row>
    <row r="284" spans="1:14" ht="21.75" customHeight="1">
      <c r="A284" s="76"/>
      <c r="B284" s="150"/>
      <c r="C284" s="82"/>
      <c r="D284" s="41"/>
      <c r="E284" s="82"/>
      <c r="F284" s="34" t="s">
        <v>16</v>
      </c>
      <c r="G284" s="35">
        <f t="shared" si="143"/>
        <v>0</v>
      </c>
      <c r="H284" s="35">
        <f t="shared" si="144"/>
        <v>0</v>
      </c>
      <c r="I284" s="35">
        <f t="shared" si="144"/>
        <v>0</v>
      </c>
      <c r="J284" s="35">
        <f t="shared" si="144"/>
        <v>0</v>
      </c>
      <c r="K284" s="35">
        <f t="shared" si="144"/>
        <v>0</v>
      </c>
      <c r="L284" s="35">
        <f>L288</f>
        <v>0</v>
      </c>
      <c r="M284" s="35">
        <f t="shared" si="144"/>
        <v>0</v>
      </c>
      <c r="N284" s="208"/>
    </row>
    <row r="285" spans="1:14" ht="21.75" customHeight="1">
      <c r="A285" s="77"/>
      <c r="B285" s="151"/>
      <c r="C285" s="83"/>
      <c r="D285" s="42"/>
      <c r="E285" s="83"/>
      <c r="F285" s="34" t="s">
        <v>17</v>
      </c>
      <c r="G285" s="35">
        <f t="shared" si="143"/>
        <v>0</v>
      </c>
      <c r="H285" s="35">
        <f t="shared" si="144"/>
        <v>0</v>
      </c>
      <c r="I285" s="35">
        <f t="shared" si="144"/>
        <v>0</v>
      </c>
      <c r="J285" s="35">
        <f t="shared" si="144"/>
        <v>0</v>
      </c>
      <c r="K285" s="35">
        <f t="shared" si="144"/>
        <v>0</v>
      </c>
      <c r="L285" s="35">
        <f>L289</f>
        <v>0</v>
      </c>
      <c r="M285" s="35">
        <f t="shared" si="144"/>
        <v>0</v>
      </c>
      <c r="N285" s="209"/>
    </row>
    <row r="286" spans="1:14" ht="21.75" customHeight="1">
      <c r="A286" s="92" t="s">
        <v>18</v>
      </c>
      <c r="B286" s="114" t="s">
        <v>122</v>
      </c>
      <c r="C286" s="90" t="s">
        <v>11</v>
      </c>
      <c r="D286" s="90" t="s">
        <v>98</v>
      </c>
      <c r="E286" s="90" t="s">
        <v>127</v>
      </c>
      <c r="F286" s="12" t="s">
        <v>14</v>
      </c>
      <c r="G286" s="22">
        <f t="shared" ref="G286:M286" si="145">G287+G288+G289</f>
        <v>102695415.19999999</v>
      </c>
      <c r="H286" s="22">
        <f t="shared" si="145"/>
        <v>20398283.039999999</v>
      </c>
      <c r="I286" s="22">
        <f t="shared" si="145"/>
        <v>20574283.039999999</v>
      </c>
      <c r="J286" s="22">
        <f t="shared" si="145"/>
        <v>20574283.039999999</v>
      </c>
      <c r="K286" s="22">
        <f t="shared" si="145"/>
        <v>20574283.039999999</v>
      </c>
      <c r="L286" s="22">
        <f>L287+L288+L289</f>
        <v>20574283.039999999</v>
      </c>
      <c r="M286" s="22">
        <f t="shared" si="145"/>
        <v>0</v>
      </c>
      <c r="N286" s="162" t="s">
        <v>98</v>
      </c>
    </row>
    <row r="287" spans="1:14" ht="21.75" customHeight="1">
      <c r="A287" s="93"/>
      <c r="B287" s="115"/>
      <c r="C287" s="91"/>
      <c r="D287" s="91"/>
      <c r="E287" s="91"/>
      <c r="F287" s="12" t="s">
        <v>116</v>
      </c>
      <c r="G287" s="22">
        <f t="shared" ref="G287:G289" si="146">H287+I287+J287+K287+L287</f>
        <v>102695415.19999999</v>
      </c>
      <c r="H287" s="22">
        <v>20398283.039999999</v>
      </c>
      <c r="I287" s="22">
        <v>20574283.039999999</v>
      </c>
      <c r="J287" s="47">
        <v>20574283.039999999</v>
      </c>
      <c r="K287" s="22">
        <f>J287</f>
        <v>20574283.039999999</v>
      </c>
      <c r="L287" s="22">
        <f>K287</f>
        <v>20574283.039999999</v>
      </c>
      <c r="M287" s="22"/>
      <c r="N287" s="163"/>
    </row>
    <row r="288" spans="1:14" ht="21.75" customHeight="1">
      <c r="A288" s="93"/>
      <c r="B288" s="115"/>
      <c r="C288" s="91"/>
      <c r="D288" s="91"/>
      <c r="E288" s="91"/>
      <c r="F288" s="12" t="s">
        <v>16</v>
      </c>
      <c r="G288" s="22">
        <f t="shared" si="146"/>
        <v>0</v>
      </c>
      <c r="H288" s="22"/>
      <c r="I288" s="22"/>
      <c r="J288" s="22"/>
      <c r="K288" s="22"/>
      <c r="L288" s="22"/>
      <c r="M288" s="22"/>
      <c r="N288" s="163"/>
    </row>
    <row r="289" spans="1:14" ht="21.75" customHeight="1">
      <c r="A289" s="94"/>
      <c r="B289" s="116"/>
      <c r="C289" s="101"/>
      <c r="D289" s="101"/>
      <c r="E289" s="101"/>
      <c r="F289" s="12" t="s">
        <v>17</v>
      </c>
      <c r="G289" s="22">
        <f t="shared" si="146"/>
        <v>0</v>
      </c>
      <c r="H289" s="22"/>
      <c r="I289" s="22"/>
      <c r="J289" s="22"/>
      <c r="K289" s="22"/>
      <c r="L289" s="22"/>
      <c r="M289" s="22"/>
      <c r="N289" s="163"/>
    </row>
    <row r="290" spans="1:14" ht="23.25" hidden="1" customHeight="1" outlineLevel="1">
      <c r="A290" s="75">
        <v>6</v>
      </c>
      <c r="B290" s="149" t="s">
        <v>107</v>
      </c>
      <c r="C290" s="81" t="s">
        <v>11</v>
      </c>
      <c r="D290" s="40"/>
      <c r="E290" s="81" t="s">
        <v>13</v>
      </c>
      <c r="F290" s="34" t="s">
        <v>14</v>
      </c>
      <c r="G290" s="35">
        <f t="shared" ref="G290:M290" si="147">G291+G292+G293</f>
        <v>0</v>
      </c>
      <c r="H290" s="35">
        <f t="shared" si="147"/>
        <v>0</v>
      </c>
      <c r="I290" s="35">
        <f t="shared" si="147"/>
        <v>0</v>
      </c>
      <c r="J290" s="35">
        <f t="shared" si="147"/>
        <v>0</v>
      </c>
      <c r="K290" s="35">
        <f t="shared" si="147"/>
        <v>0</v>
      </c>
      <c r="L290" s="35">
        <f>L291+L292+L293</f>
        <v>0</v>
      </c>
      <c r="M290" s="35">
        <f t="shared" si="147"/>
        <v>0</v>
      </c>
      <c r="N290" s="61"/>
    </row>
    <row r="291" spans="1:14" ht="23.25" hidden="1" customHeight="1" outlineLevel="1">
      <c r="A291" s="76"/>
      <c r="B291" s="185"/>
      <c r="C291" s="82"/>
      <c r="D291" s="41"/>
      <c r="E291" s="82"/>
      <c r="F291" s="34" t="s">
        <v>15</v>
      </c>
      <c r="G291" s="35">
        <f>H291+I291+J291+K291+M291</f>
        <v>0</v>
      </c>
      <c r="H291" s="35">
        <f t="shared" ref="H291:M293" si="148">H295</f>
        <v>0</v>
      </c>
      <c r="I291" s="35">
        <f t="shared" si="148"/>
        <v>0</v>
      </c>
      <c r="J291" s="35">
        <f t="shared" si="148"/>
        <v>0</v>
      </c>
      <c r="K291" s="35">
        <f t="shared" si="148"/>
        <v>0</v>
      </c>
      <c r="L291" s="35">
        <f>L295</f>
        <v>0</v>
      </c>
      <c r="M291" s="35">
        <f t="shared" si="148"/>
        <v>0</v>
      </c>
      <c r="N291" s="61"/>
    </row>
    <row r="292" spans="1:14" ht="23.25" hidden="1" customHeight="1" outlineLevel="1">
      <c r="A292" s="76"/>
      <c r="B292" s="185"/>
      <c r="C292" s="82"/>
      <c r="D292" s="41"/>
      <c r="E292" s="82"/>
      <c r="F292" s="34" t="s">
        <v>16</v>
      </c>
      <c r="G292" s="35">
        <f>H292+I292+J292+K292+M292</f>
        <v>0</v>
      </c>
      <c r="H292" s="35">
        <f t="shared" si="148"/>
        <v>0</v>
      </c>
      <c r="I292" s="35">
        <f t="shared" si="148"/>
        <v>0</v>
      </c>
      <c r="J292" s="35">
        <f t="shared" si="148"/>
        <v>0</v>
      </c>
      <c r="K292" s="35">
        <f t="shared" si="148"/>
        <v>0</v>
      </c>
      <c r="L292" s="35">
        <f>L296</f>
        <v>0</v>
      </c>
      <c r="M292" s="35">
        <f t="shared" si="148"/>
        <v>0</v>
      </c>
      <c r="N292" s="61"/>
    </row>
    <row r="293" spans="1:14" ht="27" hidden="1" customHeight="1" outlineLevel="1">
      <c r="A293" s="77"/>
      <c r="B293" s="186"/>
      <c r="C293" s="83"/>
      <c r="D293" s="42"/>
      <c r="E293" s="83"/>
      <c r="F293" s="34" t="s">
        <v>17</v>
      </c>
      <c r="G293" s="35">
        <f>H293+I293+J293+K293+M293</f>
        <v>0</v>
      </c>
      <c r="H293" s="35">
        <f t="shared" si="148"/>
        <v>0</v>
      </c>
      <c r="I293" s="35">
        <f t="shared" si="148"/>
        <v>0</v>
      </c>
      <c r="J293" s="35">
        <f t="shared" si="148"/>
        <v>0</v>
      </c>
      <c r="K293" s="35">
        <f t="shared" si="148"/>
        <v>0</v>
      </c>
      <c r="L293" s="35">
        <f>L297</f>
        <v>0</v>
      </c>
      <c r="M293" s="35">
        <f t="shared" si="148"/>
        <v>0</v>
      </c>
      <c r="N293" s="61"/>
    </row>
    <row r="294" spans="1:14" ht="21.75" hidden="1" customHeight="1" outlineLevel="1">
      <c r="A294" s="92" t="s">
        <v>108</v>
      </c>
      <c r="B294" s="114" t="s">
        <v>109</v>
      </c>
      <c r="C294" s="90" t="s">
        <v>11</v>
      </c>
      <c r="D294" s="90" t="s">
        <v>98</v>
      </c>
      <c r="E294" s="90" t="s">
        <v>13</v>
      </c>
      <c r="F294" s="12" t="s">
        <v>14</v>
      </c>
      <c r="G294" s="22">
        <f t="shared" ref="G294:M294" si="149">G295+G296+G297</f>
        <v>0</v>
      </c>
      <c r="H294" s="22">
        <f t="shared" si="149"/>
        <v>0</v>
      </c>
      <c r="I294" s="22">
        <f t="shared" si="149"/>
        <v>0</v>
      </c>
      <c r="J294" s="22">
        <f t="shared" si="149"/>
        <v>0</v>
      </c>
      <c r="K294" s="22">
        <f t="shared" si="149"/>
        <v>0</v>
      </c>
      <c r="L294" s="22">
        <f>L295+L296+L297</f>
        <v>0</v>
      </c>
      <c r="M294" s="22">
        <f t="shared" si="149"/>
        <v>0</v>
      </c>
      <c r="N294" s="146" t="s">
        <v>110</v>
      </c>
    </row>
    <row r="295" spans="1:14" ht="21.75" hidden="1" customHeight="1" outlineLevel="1">
      <c r="A295" s="93"/>
      <c r="B295" s="115"/>
      <c r="C295" s="91"/>
      <c r="D295" s="91"/>
      <c r="E295" s="91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47"/>
    </row>
    <row r="296" spans="1:14" ht="21.75" hidden="1" customHeight="1" outlineLevel="1">
      <c r="A296" s="93"/>
      <c r="B296" s="115"/>
      <c r="C296" s="91"/>
      <c r="D296" s="91"/>
      <c r="E296" s="91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47"/>
    </row>
    <row r="297" spans="1:14" ht="21.75" hidden="1" customHeight="1" outlineLevel="1">
      <c r="A297" s="94"/>
      <c r="B297" s="116"/>
      <c r="C297" s="101"/>
      <c r="D297" s="101"/>
      <c r="E297" s="10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47"/>
    </row>
    <row r="298" spans="1:14" ht="21.75" hidden="1" customHeight="1" outlineLevel="1">
      <c r="A298" s="75">
        <v>7</v>
      </c>
      <c r="B298" s="149" t="s">
        <v>111</v>
      </c>
      <c r="C298" s="81" t="s">
        <v>11</v>
      </c>
      <c r="D298" s="40"/>
      <c r="E298" s="81" t="s">
        <v>13</v>
      </c>
      <c r="F298" s="34" t="s">
        <v>14</v>
      </c>
      <c r="G298" s="35">
        <f t="shared" ref="G298:M298" si="150">G299+G300+G301</f>
        <v>0</v>
      </c>
      <c r="H298" s="35">
        <f t="shared" si="150"/>
        <v>0</v>
      </c>
      <c r="I298" s="35">
        <f t="shared" si="150"/>
        <v>0</v>
      </c>
      <c r="J298" s="35">
        <f t="shared" si="150"/>
        <v>0</v>
      </c>
      <c r="K298" s="35">
        <f t="shared" si="150"/>
        <v>0</v>
      </c>
      <c r="L298" s="35">
        <f>L299+L300+L301</f>
        <v>0</v>
      </c>
      <c r="M298" s="35">
        <f t="shared" si="150"/>
        <v>0</v>
      </c>
      <c r="N298" s="61"/>
    </row>
    <row r="299" spans="1:14" ht="21.75" hidden="1" customHeight="1" outlineLevel="1">
      <c r="A299" s="76"/>
      <c r="B299" s="150"/>
      <c r="C299" s="82"/>
      <c r="D299" s="41"/>
      <c r="E299" s="82"/>
      <c r="F299" s="34" t="s">
        <v>15</v>
      </c>
      <c r="G299" s="35">
        <f>H299+I299+J299+K299+M299</f>
        <v>0</v>
      </c>
      <c r="H299" s="35">
        <f t="shared" ref="H299:M301" si="151">H303</f>
        <v>0</v>
      </c>
      <c r="I299" s="35">
        <f t="shared" si="151"/>
        <v>0</v>
      </c>
      <c r="J299" s="35">
        <f t="shared" si="151"/>
        <v>0</v>
      </c>
      <c r="K299" s="35">
        <f t="shared" si="151"/>
        <v>0</v>
      </c>
      <c r="L299" s="35">
        <f>L303</f>
        <v>0</v>
      </c>
      <c r="M299" s="35">
        <f t="shared" si="151"/>
        <v>0</v>
      </c>
      <c r="N299" s="61"/>
    </row>
    <row r="300" spans="1:14" ht="21.75" hidden="1" customHeight="1" outlineLevel="1">
      <c r="A300" s="76"/>
      <c r="B300" s="150"/>
      <c r="C300" s="82"/>
      <c r="D300" s="41"/>
      <c r="E300" s="82"/>
      <c r="F300" s="34" t="s">
        <v>16</v>
      </c>
      <c r="G300" s="35">
        <f>H300+I300+J300+K300+M300</f>
        <v>0</v>
      </c>
      <c r="H300" s="35">
        <f t="shared" si="151"/>
        <v>0</v>
      </c>
      <c r="I300" s="35">
        <f t="shared" si="151"/>
        <v>0</v>
      </c>
      <c r="J300" s="35">
        <f t="shared" si="151"/>
        <v>0</v>
      </c>
      <c r="K300" s="35">
        <f t="shared" si="151"/>
        <v>0</v>
      </c>
      <c r="L300" s="35">
        <f>L304</f>
        <v>0</v>
      </c>
      <c r="M300" s="35">
        <f t="shared" si="151"/>
        <v>0</v>
      </c>
      <c r="N300" s="61"/>
    </row>
    <row r="301" spans="1:14" ht="21.75" hidden="1" customHeight="1" outlineLevel="1">
      <c r="A301" s="77"/>
      <c r="B301" s="151"/>
      <c r="C301" s="83"/>
      <c r="D301" s="42"/>
      <c r="E301" s="83"/>
      <c r="F301" s="34" t="s">
        <v>17</v>
      </c>
      <c r="G301" s="35">
        <f>H301+I301+J301+K301+M301</f>
        <v>0</v>
      </c>
      <c r="H301" s="35">
        <f t="shared" si="151"/>
        <v>0</v>
      </c>
      <c r="I301" s="35">
        <f t="shared" si="151"/>
        <v>0</v>
      </c>
      <c r="J301" s="35">
        <f t="shared" si="151"/>
        <v>0</v>
      </c>
      <c r="K301" s="35">
        <f t="shared" si="151"/>
        <v>0</v>
      </c>
      <c r="L301" s="35">
        <f>L305</f>
        <v>0</v>
      </c>
      <c r="M301" s="35">
        <f t="shared" si="151"/>
        <v>0</v>
      </c>
      <c r="N301" s="61"/>
    </row>
    <row r="302" spans="1:14" ht="30.75" hidden="1" customHeight="1" outlineLevel="1">
      <c r="A302" s="92" t="s">
        <v>112</v>
      </c>
      <c r="B302" s="114" t="s">
        <v>113</v>
      </c>
      <c r="C302" s="90" t="s">
        <v>11</v>
      </c>
      <c r="D302" s="90" t="s">
        <v>98</v>
      </c>
      <c r="E302" s="90" t="s">
        <v>13</v>
      </c>
      <c r="F302" s="12" t="s">
        <v>14</v>
      </c>
      <c r="G302" s="22">
        <f t="shared" ref="G302:M302" si="152">G303+G304+G305</f>
        <v>0</v>
      </c>
      <c r="H302" s="22">
        <f t="shared" si="152"/>
        <v>0</v>
      </c>
      <c r="I302" s="22">
        <f t="shared" si="152"/>
        <v>0</v>
      </c>
      <c r="J302" s="22">
        <f t="shared" si="152"/>
        <v>0</v>
      </c>
      <c r="K302" s="22">
        <f t="shared" si="152"/>
        <v>0</v>
      </c>
      <c r="L302" s="22">
        <f>L303+L304+L305</f>
        <v>0</v>
      </c>
      <c r="M302" s="22">
        <f t="shared" si="152"/>
        <v>0</v>
      </c>
      <c r="N302" s="164" t="s">
        <v>114</v>
      </c>
    </row>
    <row r="303" spans="1:14" ht="30.75" hidden="1" customHeight="1" outlineLevel="1">
      <c r="A303" s="93"/>
      <c r="B303" s="115"/>
      <c r="C303" s="91"/>
      <c r="D303" s="91"/>
      <c r="E303" s="91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30.75" hidden="1" customHeight="1" outlineLevel="1">
      <c r="A304" s="93"/>
      <c r="B304" s="115"/>
      <c r="C304" s="91"/>
      <c r="D304" s="91"/>
      <c r="E304" s="91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41" ht="30.75" hidden="1" customHeight="1" outlineLevel="1">
      <c r="A305" s="94"/>
      <c r="B305" s="116"/>
      <c r="C305" s="101"/>
      <c r="D305" s="101"/>
      <c r="E305" s="10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41" ht="21.75" customHeight="1" collapsed="1">
      <c r="A306" s="166" t="s">
        <v>99</v>
      </c>
      <c r="B306" s="169" t="s">
        <v>100</v>
      </c>
      <c r="C306" s="170"/>
      <c r="D306" s="170"/>
      <c r="E306" s="171"/>
      <c r="F306" s="44" t="s">
        <v>14</v>
      </c>
      <c r="G306" s="45">
        <f>G307+G308+G309+0.01</f>
        <v>4908951416.0501442</v>
      </c>
      <c r="H306" s="45">
        <f t="shared" ref="H306:M306" si="153">H307+H308+H309</f>
        <v>1322328687.98</v>
      </c>
      <c r="I306" s="45">
        <f t="shared" si="153"/>
        <v>1336729448.76</v>
      </c>
      <c r="J306" s="45">
        <f t="shared" si="153"/>
        <v>1416231213.54</v>
      </c>
      <c r="K306" s="45">
        <f t="shared" si="153"/>
        <v>409281700.61360008</v>
      </c>
      <c r="L306" s="45">
        <f>L307+L308+L309</f>
        <v>424380365.14654398</v>
      </c>
      <c r="M306" s="45">
        <f t="shared" si="153"/>
        <v>216000</v>
      </c>
      <c r="N306" s="61"/>
    </row>
    <row r="307" spans="1:41" ht="21.75" customHeight="1">
      <c r="A307" s="167"/>
      <c r="B307" s="172"/>
      <c r="C307" s="173"/>
      <c r="D307" s="173"/>
      <c r="E307" s="174"/>
      <c r="F307" s="44" t="s">
        <v>116</v>
      </c>
      <c r="G307" s="45">
        <f t="shared" ref="G307:G309" si="154">H307+I307+J307+K307+L307</f>
        <v>2003089369.470144</v>
      </c>
      <c r="H307" s="45">
        <f t="shared" ref="H307:M309" si="155">H299+H247+H223+H159+H11+H283+H291</f>
        <v>376048905.92000002</v>
      </c>
      <c r="I307" s="45">
        <f t="shared" si="155"/>
        <v>398614643.82999998</v>
      </c>
      <c r="J307" s="45">
        <f t="shared" si="155"/>
        <v>394763753.96000004</v>
      </c>
      <c r="K307" s="45">
        <f t="shared" si="155"/>
        <v>409281700.61360008</v>
      </c>
      <c r="L307" s="45">
        <f t="shared" si="155"/>
        <v>424380365.14654398</v>
      </c>
      <c r="M307" s="45">
        <f t="shared" si="155"/>
        <v>216000</v>
      </c>
      <c r="N307" s="61"/>
    </row>
    <row r="308" spans="1:41" ht="21.75" customHeight="1">
      <c r="A308" s="167"/>
      <c r="B308" s="172"/>
      <c r="C308" s="173"/>
      <c r="D308" s="173"/>
      <c r="E308" s="174"/>
      <c r="F308" s="44" t="s">
        <v>16</v>
      </c>
      <c r="G308" s="45">
        <f t="shared" si="154"/>
        <v>2684648318.6999998</v>
      </c>
      <c r="H308" s="45">
        <f t="shared" si="155"/>
        <v>892864458.81000006</v>
      </c>
      <c r="I308" s="45">
        <f t="shared" si="155"/>
        <v>887857612.4799999</v>
      </c>
      <c r="J308" s="45">
        <f t="shared" si="155"/>
        <v>903926247.40999997</v>
      </c>
      <c r="K308" s="45">
        <f t="shared" si="155"/>
        <v>0</v>
      </c>
      <c r="L308" s="45">
        <f t="shared" si="155"/>
        <v>0</v>
      </c>
      <c r="M308" s="45">
        <f t="shared" si="155"/>
        <v>0</v>
      </c>
      <c r="N308" s="61"/>
    </row>
    <row r="309" spans="1:41" ht="21.75" customHeight="1">
      <c r="A309" s="168"/>
      <c r="B309" s="175"/>
      <c r="C309" s="176"/>
      <c r="D309" s="176"/>
      <c r="E309" s="177"/>
      <c r="F309" s="44" t="s">
        <v>17</v>
      </c>
      <c r="G309" s="45">
        <f t="shared" si="154"/>
        <v>221213727.87</v>
      </c>
      <c r="H309" s="45">
        <f t="shared" si="155"/>
        <v>53415323.25</v>
      </c>
      <c r="I309" s="45">
        <f t="shared" si="155"/>
        <v>50257192.450000003</v>
      </c>
      <c r="J309" s="45">
        <f t="shared" si="155"/>
        <v>117541212.17</v>
      </c>
      <c r="K309" s="45">
        <f t="shared" si="155"/>
        <v>0</v>
      </c>
      <c r="L309" s="45">
        <f t="shared" si="155"/>
        <v>0</v>
      </c>
      <c r="M309" s="45">
        <f t="shared" si="155"/>
        <v>0</v>
      </c>
      <c r="N309" s="61"/>
    </row>
    <row r="310" spans="1:41">
      <c r="H310" s="43" t="b">
        <f>H306='[9]СРБ на план. период_1'!$T$77</f>
        <v>1</v>
      </c>
      <c r="I310" s="43" t="b">
        <f>I306='[9]СРБ на план. период_1'!$U$77</f>
        <v>1</v>
      </c>
      <c r="J310" s="43" t="b">
        <f>J306='[9]СРБ на план. период_1'!$V$77</f>
        <v>1</v>
      </c>
      <c r="K310" s="43"/>
      <c r="L310" s="43"/>
      <c r="M310" s="43"/>
    </row>
    <row r="311" spans="1:41">
      <c r="H311" s="68">
        <f>H306-'[9]СРБ на план. период_1'!$T$77</f>
        <v>0</v>
      </c>
      <c r="I311" s="68">
        <f>I306-'[9]СРБ на план. период_1'!$U$77</f>
        <v>0</v>
      </c>
      <c r="J311" s="68">
        <f>J306-'[9]СРБ на план. период_1'!$V$77</f>
        <v>0</v>
      </c>
      <c r="K311" s="43"/>
      <c r="L311" s="43"/>
      <c r="M311" s="43"/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7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A18:A21"/>
    <mergeCell ref="B18:B21"/>
    <mergeCell ref="C18:C21"/>
    <mergeCell ref="D18:D21"/>
    <mergeCell ref="E18:E21"/>
    <mergeCell ref="N18:N21"/>
    <mergeCell ref="A14:A17"/>
    <mergeCell ref="B14:B17"/>
    <mergeCell ref="C14:C17"/>
    <mergeCell ref="D14:D17"/>
    <mergeCell ref="E14:E17"/>
    <mergeCell ref="N14:N17"/>
    <mergeCell ref="A26:A29"/>
    <mergeCell ref="B26:B29"/>
    <mergeCell ref="C26:C29"/>
    <mergeCell ref="D26:D29"/>
    <mergeCell ref="E26:E29"/>
    <mergeCell ref="N26:N29"/>
    <mergeCell ref="A22:A25"/>
    <mergeCell ref="B22:B25"/>
    <mergeCell ref="C22:C25"/>
    <mergeCell ref="D22:D25"/>
    <mergeCell ref="E22:E25"/>
    <mergeCell ref="N22:N25"/>
    <mergeCell ref="A34:A37"/>
    <mergeCell ref="B34:B37"/>
    <mergeCell ref="C34:C37"/>
    <mergeCell ref="D34:D37"/>
    <mergeCell ref="E34:E37"/>
    <mergeCell ref="N34:N37"/>
    <mergeCell ref="A30:A33"/>
    <mergeCell ref="B30:B33"/>
    <mergeCell ref="C30:C33"/>
    <mergeCell ref="D30:D33"/>
    <mergeCell ref="E30:E33"/>
    <mergeCell ref="N30:N33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N50:N53"/>
    <mergeCell ref="A54:A57"/>
    <mergeCell ref="B54:B57"/>
    <mergeCell ref="C54:C57"/>
    <mergeCell ref="D54:D57"/>
    <mergeCell ref="E54:E57"/>
    <mergeCell ref="N54:N5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62:A65"/>
    <mergeCell ref="B62:B65"/>
    <mergeCell ref="C62:C65"/>
    <mergeCell ref="D62:D65"/>
    <mergeCell ref="E62:E65"/>
    <mergeCell ref="N62:N65"/>
    <mergeCell ref="A58:A61"/>
    <mergeCell ref="B58:B61"/>
    <mergeCell ref="C58:C61"/>
    <mergeCell ref="D58:D61"/>
    <mergeCell ref="E58:E61"/>
    <mergeCell ref="N58:N61"/>
    <mergeCell ref="A70:A73"/>
    <mergeCell ref="B70:B73"/>
    <mergeCell ref="C70:C73"/>
    <mergeCell ref="D70:D73"/>
    <mergeCell ref="E70:E73"/>
    <mergeCell ref="N70:N73"/>
    <mergeCell ref="A66:A69"/>
    <mergeCell ref="B66:B69"/>
    <mergeCell ref="C66:C69"/>
    <mergeCell ref="D66:D69"/>
    <mergeCell ref="E66:E69"/>
    <mergeCell ref="N66:N69"/>
    <mergeCell ref="A78:A81"/>
    <mergeCell ref="B78:B81"/>
    <mergeCell ref="C78:C81"/>
    <mergeCell ref="D78:D81"/>
    <mergeCell ref="E78:E81"/>
    <mergeCell ref="N78:N81"/>
    <mergeCell ref="A74:A77"/>
    <mergeCell ref="B74:B77"/>
    <mergeCell ref="C74:C77"/>
    <mergeCell ref="D74:D77"/>
    <mergeCell ref="E74:E77"/>
    <mergeCell ref="N74:N77"/>
    <mergeCell ref="A86:A89"/>
    <mergeCell ref="B86:B89"/>
    <mergeCell ref="C86:C89"/>
    <mergeCell ref="D86:D89"/>
    <mergeCell ref="E86:E89"/>
    <mergeCell ref="N86:N89"/>
    <mergeCell ref="A82:A85"/>
    <mergeCell ref="B82:B85"/>
    <mergeCell ref="C82:C85"/>
    <mergeCell ref="D82:D85"/>
    <mergeCell ref="E82:E85"/>
    <mergeCell ref="N82:N85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102:A105"/>
    <mergeCell ref="B102:B105"/>
    <mergeCell ref="C102:C105"/>
    <mergeCell ref="D102:D105"/>
    <mergeCell ref="E102:E105"/>
    <mergeCell ref="N102:N105"/>
    <mergeCell ref="N94:N97"/>
    <mergeCell ref="A98:A101"/>
    <mergeCell ref="B98:B101"/>
    <mergeCell ref="C98:C101"/>
    <mergeCell ref="D98:D101"/>
    <mergeCell ref="E98:E101"/>
    <mergeCell ref="N98:N101"/>
    <mergeCell ref="A110:A113"/>
    <mergeCell ref="B110:B113"/>
    <mergeCell ref="C110:C113"/>
    <mergeCell ref="D110:D113"/>
    <mergeCell ref="E110:E113"/>
    <mergeCell ref="N110:N113"/>
    <mergeCell ref="A106:A109"/>
    <mergeCell ref="B106:B109"/>
    <mergeCell ref="C106:C109"/>
    <mergeCell ref="D106:D109"/>
    <mergeCell ref="E106:E109"/>
    <mergeCell ref="N106:N109"/>
    <mergeCell ref="A118:A121"/>
    <mergeCell ref="B118:B121"/>
    <mergeCell ref="C118:C121"/>
    <mergeCell ref="D118:D121"/>
    <mergeCell ref="E118:E121"/>
    <mergeCell ref="N118:N121"/>
    <mergeCell ref="A114:A117"/>
    <mergeCell ref="B114:B117"/>
    <mergeCell ref="C114:C117"/>
    <mergeCell ref="D114:D117"/>
    <mergeCell ref="E114:E117"/>
    <mergeCell ref="N114:N117"/>
    <mergeCell ref="A126:A129"/>
    <mergeCell ref="B126:B129"/>
    <mergeCell ref="C126:C129"/>
    <mergeCell ref="D126:D129"/>
    <mergeCell ref="E126:E129"/>
    <mergeCell ref="N126:N129"/>
    <mergeCell ref="A122:A125"/>
    <mergeCell ref="B122:B125"/>
    <mergeCell ref="C122:C125"/>
    <mergeCell ref="D122:D125"/>
    <mergeCell ref="E122:E125"/>
    <mergeCell ref="N122:N125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62:A165"/>
    <mergeCell ref="B162:B165"/>
    <mergeCell ref="C162:C165"/>
    <mergeCell ref="D162:D165"/>
    <mergeCell ref="E162:E165"/>
    <mergeCell ref="N162:N173"/>
    <mergeCell ref="A166:A169"/>
    <mergeCell ref="B166:B169"/>
    <mergeCell ref="C166:C169"/>
    <mergeCell ref="D166:D169"/>
    <mergeCell ref="N174:N185"/>
    <mergeCell ref="A178:A181"/>
    <mergeCell ref="B178:B181"/>
    <mergeCell ref="C178:C181"/>
    <mergeCell ref="D178:D181"/>
    <mergeCell ref="E166:E169"/>
    <mergeCell ref="A170:A173"/>
    <mergeCell ref="B170:B173"/>
    <mergeCell ref="C170:C173"/>
    <mergeCell ref="D170:D173"/>
    <mergeCell ref="E170:E173"/>
    <mergeCell ref="E178:E181"/>
    <mergeCell ref="A182:A185"/>
    <mergeCell ref="B182:B185"/>
    <mergeCell ref="C182:C185"/>
    <mergeCell ref="D182:D185"/>
    <mergeCell ref="E182:E185"/>
    <mergeCell ref="A174:A177"/>
    <mergeCell ref="B174:B177"/>
    <mergeCell ref="C174:C177"/>
    <mergeCell ref="D174:D177"/>
    <mergeCell ref="E174:E177"/>
    <mergeCell ref="A190:A193"/>
    <mergeCell ref="B190:B193"/>
    <mergeCell ref="C190:C193"/>
    <mergeCell ref="D190:D193"/>
    <mergeCell ref="E190:E193"/>
    <mergeCell ref="N190:N193"/>
    <mergeCell ref="A186:A189"/>
    <mergeCell ref="B186:B189"/>
    <mergeCell ref="C186:C189"/>
    <mergeCell ref="D186:D189"/>
    <mergeCell ref="E186:E189"/>
    <mergeCell ref="N186:N189"/>
    <mergeCell ref="A198:A201"/>
    <mergeCell ref="B198:B201"/>
    <mergeCell ref="C198:C201"/>
    <mergeCell ref="D198:D201"/>
    <mergeCell ref="E198:E201"/>
    <mergeCell ref="N198:N201"/>
    <mergeCell ref="A194:A197"/>
    <mergeCell ref="B194:B197"/>
    <mergeCell ref="C194:C197"/>
    <mergeCell ref="D194:D197"/>
    <mergeCell ref="E194:E197"/>
    <mergeCell ref="N194:N197"/>
    <mergeCell ref="A206:A209"/>
    <mergeCell ref="B206:B209"/>
    <mergeCell ref="C206:C209"/>
    <mergeCell ref="D206:D209"/>
    <mergeCell ref="E206:E209"/>
    <mergeCell ref="N206:N209"/>
    <mergeCell ref="A202:A205"/>
    <mergeCell ref="B202:B205"/>
    <mergeCell ref="C202:C205"/>
    <mergeCell ref="D202:D205"/>
    <mergeCell ref="E202:E205"/>
    <mergeCell ref="N202:N20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A230:A233"/>
    <mergeCell ref="B230:B233"/>
    <mergeCell ref="C230:C233"/>
    <mergeCell ref="D230:D233"/>
    <mergeCell ref="E230:E233"/>
    <mergeCell ref="N230:N233"/>
    <mergeCell ref="N222:N225"/>
    <mergeCell ref="A226:A229"/>
    <mergeCell ref="B226:B229"/>
    <mergeCell ref="C226:C229"/>
    <mergeCell ref="D226:D229"/>
    <mergeCell ref="E226:E229"/>
    <mergeCell ref="N226:N229"/>
    <mergeCell ref="A238:A241"/>
    <mergeCell ref="B238:B241"/>
    <mergeCell ref="C238:C241"/>
    <mergeCell ref="D238:D241"/>
    <mergeCell ref="E238:E241"/>
    <mergeCell ref="N238:N241"/>
    <mergeCell ref="A234:A237"/>
    <mergeCell ref="B234:B237"/>
    <mergeCell ref="C234:C237"/>
    <mergeCell ref="D234:D237"/>
    <mergeCell ref="E234:E237"/>
    <mergeCell ref="N234:N237"/>
    <mergeCell ref="A246:A249"/>
    <mergeCell ref="B246:B249"/>
    <mergeCell ref="C246:C249"/>
    <mergeCell ref="D246:D249"/>
    <mergeCell ref="E246:E249"/>
    <mergeCell ref="N246:N249"/>
    <mergeCell ref="A242:A245"/>
    <mergeCell ref="B242:B245"/>
    <mergeCell ref="C242:C245"/>
    <mergeCell ref="D242:D245"/>
    <mergeCell ref="E242:E245"/>
    <mergeCell ref="N242:N245"/>
    <mergeCell ref="A254:A257"/>
    <mergeCell ref="B254:B257"/>
    <mergeCell ref="C254:C257"/>
    <mergeCell ref="D254:D257"/>
    <mergeCell ref="E254:E257"/>
    <mergeCell ref="N254:N257"/>
    <mergeCell ref="A250:A253"/>
    <mergeCell ref="B250:B253"/>
    <mergeCell ref="C250:C253"/>
    <mergeCell ref="D250:D253"/>
    <mergeCell ref="E250:E253"/>
    <mergeCell ref="N250:N253"/>
    <mergeCell ref="A262:A265"/>
    <mergeCell ref="B262:B265"/>
    <mergeCell ref="C262:C265"/>
    <mergeCell ref="D262:D265"/>
    <mergeCell ref="E262:E265"/>
    <mergeCell ref="N262:N265"/>
    <mergeCell ref="A258:A261"/>
    <mergeCell ref="B258:B261"/>
    <mergeCell ref="C258:C261"/>
    <mergeCell ref="D258:D261"/>
    <mergeCell ref="E258:E261"/>
    <mergeCell ref="N258:N261"/>
    <mergeCell ref="A270:A273"/>
    <mergeCell ref="B270:B273"/>
    <mergeCell ref="C270:C273"/>
    <mergeCell ref="D270:D273"/>
    <mergeCell ref="E270:E273"/>
    <mergeCell ref="N270:N273"/>
    <mergeCell ref="A266:A269"/>
    <mergeCell ref="B266:B269"/>
    <mergeCell ref="C266:C269"/>
    <mergeCell ref="D266:D269"/>
    <mergeCell ref="E266:E269"/>
    <mergeCell ref="N266:N269"/>
    <mergeCell ref="A274:A277"/>
    <mergeCell ref="B274:B277"/>
    <mergeCell ref="C274:C277"/>
    <mergeCell ref="D274:D277"/>
    <mergeCell ref="E274:E277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82:N285"/>
    <mergeCell ref="A286:A289"/>
    <mergeCell ref="B286:B289"/>
    <mergeCell ref="C286:C289"/>
    <mergeCell ref="D286:D289"/>
    <mergeCell ref="E286:E289"/>
    <mergeCell ref="N286:N289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318"/>
  <sheetViews>
    <sheetView view="pageBreakPreview" zoomScale="80" zoomScaleNormal="100" zoomScaleSheetLayoutView="80" workbookViewId="0">
      <pane xSplit="7" ySplit="8" topLeftCell="H193" activePane="bottomRight" state="frozen"/>
      <selection pane="topRight" activeCell="G1" sqref="G1"/>
      <selection pane="bottomLeft" activeCell="A8" sqref="A8"/>
      <selection pane="bottomRight" activeCell="J243" sqref="J243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1" width="19.42578125" style="17" customWidth="1"/>
    <col min="12" max="12" width="17.5703125" style="17" customWidth="1"/>
    <col min="13" max="13" width="17.5703125" style="17" hidden="1" customWidth="1" outlineLevel="1"/>
    <col min="14" max="14" width="82.85546875" style="27" customWidth="1" collapsed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112" t="s">
        <v>115</v>
      </c>
      <c r="L1" s="112"/>
      <c r="M1" s="112"/>
      <c r="N1" s="112"/>
      <c r="O1" s="3"/>
      <c r="P1" s="3"/>
      <c r="Q1" s="3"/>
    </row>
    <row r="2" spans="1:17">
      <c r="A2" s="1"/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8"/>
      <c r="M2" s="18"/>
      <c r="N2" s="24" t="s">
        <v>136</v>
      </c>
      <c r="O2" s="3"/>
    </row>
    <row r="3" spans="1:17">
      <c r="A3" s="1"/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9"/>
      <c r="M3" s="19"/>
      <c r="N3" s="24" t="s">
        <v>118</v>
      </c>
    </row>
    <row r="4" spans="1:17" ht="15.75" customHeight="1">
      <c r="A4" s="1"/>
      <c r="B4" s="113" t="s">
        <v>117</v>
      </c>
      <c r="C4" s="113"/>
      <c r="D4" s="113"/>
      <c r="E4" s="113"/>
      <c r="F4" s="113"/>
      <c r="G4" s="113"/>
      <c r="H4" s="113"/>
      <c r="I4" s="113"/>
      <c r="J4" s="113"/>
      <c r="K4" s="113"/>
      <c r="L4" s="20"/>
      <c r="M4" s="20"/>
      <c r="N4" s="25"/>
    </row>
    <row r="5" spans="1:17">
      <c r="A5" s="1"/>
      <c r="H5" s="30"/>
      <c r="I5" s="33">
        <f>I20+I40+I44+I48+I52+I96+I104+I116</f>
        <v>0</v>
      </c>
      <c r="J5" s="33">
        <f>J20+J40+J44+J48+J52+J96+J104+J116</f>
        <v>0</v>
      </c>
      <c r="K5" s="33">
        <f>K20+K40+K44+K48+K52+K96+K104+K116</f>
        <v>0</v>
      </c>
      <c r="L5" s="33">
        <f>L20+L40+L44+L48+L52+L96+L104+L116</f>
        <v>0</v>
      </c>
      <c r="M5" s="33">
        <f>M20+M40+M44+M48+M52+M96+M104+M116</f>
        <v>0</v>
      </c>
      <c r="N5" s="58" t="s">
        <v>101</v>
      </c>
    </row>
    <row r="6" spans="1:17">
      <c r="A6" s="1"/>
      <c r="H6" s="30"/>
      <c r="I6" s="33"/>
      <c r="J6" s="46">
        <f>J28+J88+J124-2040.87</f>
        <v>-2040.87</v>
      </c>
      <c r="K6" s="46">
        <f>K28+K88+K124-1300.84</f>
        <v>-1300.8399999999999</v>
      </c>
      <c r="L6" s="46">
        <f>L28+L88+L124</f>
        <v>0</v>
      </c>
      <c r="M6" s="46">
        <f>M28+M88+M124</f>
        <v>0</v>
      </c>
      <c r="N6" s="58" t="s">
        <v>102</v>
      </c>
    </row>
    <row r="7" spans="1:17" s="28" customFormat="1" ht="21.75" customHeight="1">
      <c r="A7" s="73" t="s">
        <v>2</v>
      </c>
      <c r="B7" s="73" t="s">
        <v>3</v>
      </c>
      <c r="C7" s="73" t="s">
        <v>4</v>
      </c>
      <c r="D7" s="73" t="s">
        <v>5</v>
      </c>
      <c r="E7" s="73" t="s">
        <v>6</v>
      </c>
      <c r="F7" s="73" t="s">
        <v>7</v>
      </c>
      <c r="G7" s="70" t="s">
        <v>8</v>
      </c>
      <c r="H7" s="71"/>
      <c r="I7" s="71"/>
      <c r="J7" s="71"/>
      <c r="K7" s="71"/>
      <c r="L7" s="71"/>
      <c r="M7" s="72"/>
      <c r="N7" s="73" t="s">
        <v>9</v>
      </c>
    </row>
    <row r="8" spans="1:17" s="28" customFormat="1" ht="21.75" customHeight="1">
      <c r="A8" s="74"/>
      <c r="B8" s="74"/>
      <c r="C8" s="74"/>
      <c r="D8" s="74"/>
      <c r="E8" s="74"/>
      <c r="F8" s="74"/>
      <c r="G8" s="16" t="s">
        <v>10</v>
      </c>
      <c r="H8" s="15">
        <v>2024</v>
      </c>
      <c r="I8" s="29">
        <v>2025</v>
      </c>
      <c r="J8" s="15">
        <v>2026</v>
      </c>
      <c r="K8" s="15">
        <v>2027</v>
      </c>
      <c r="L8" s="15">
        <v>2028</v>
      </c>
      <c r="M8" s="15"/>
      <c r="N8" s="74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24" customHeight="1">
      <c r="A10" s="75"/>
      <c r="B10" s="78" t="s">
        <v>160</v>
      </c>
      <c r="C10" s="81" t="s">
        <v>11</v>
      </c>
      <c r="D10" s="84" t="s">
        <v>12</v>
      </c>
      <c r="E10" s="81" t="s">
        <v>127</v>
      </c>
      <c r="F10" s="34" t="s">
        <v>14</v>
      </c>
      <c r="G10" s="35">
        <f t="shared" ref="G10:M10" si="0">G11+G12+G13</f>
        <v>1851932626.1979918</v>
      </c>
      <c r="H10" s="35">
        <f t="shared" si="0"/>
        <v>347081468.0959729</v>
      </c>
      <c r="I10" s="35">
        <f t="shared" si="0"/>
        <v>357219851.78464454</v>
      </c>
      <c r="J10" s="35">
        <f t="shared" si="0"/>
        <v>367841687.47610402</v>
      </c>
      <c r="K10" s="35">
        <f t="shared" si="0"/>
        <v>382350320.3343482</v>
      </c>
      <c r="L10" s="35">
        <f>L11+L12+L13</f>
        <v>397439298.50692213</v>
      </c>
      <c r="M10" s="35">
        <f t="shared" si="0"/>
        <v>0</v>
      </c>
      <c r="N10" s="87"/>
      <c r="O10" s="3"/>
    </row>
    <row r="11" spans="1:17" ht="24" customHeight="1">
      <c r="A11" s="76"/>
      <c r="B11" s="79"/>
      <c r="C11" s="82"/>
      <c r="D11" s="85"/>
      <c r="E11" s="82"/>
      <c r="F11" s="34" t="s">
        <v>116</v>
      </c>
      <c r="G11" s="35">
        <f>H11+I11+J11+K11+M11+L11</f>
        <v>1851932626.1979918</v>
      </c>
      <c r="H11" s="36">
        <f t="shared" ref="H11:M13" si="1">H15+H35+H99+H127</f>
        <v>347081468.0959729</v>
      </c>
      <c r="I11" s="36">
        <f t="shared" si="1"/>
        <v>357219851.78464454</v>
      </c>
      <c r="J11" s="36">
        <f t="shared" si="1"/>
        <v>367841687.47610402</v>
      </c>
      <c r="K11" s="36">
        <f t="shared" si="1"/>
        <v>382350320.3343482</v>
      </c>
      <c r="L11" s="36">
        <f t="shared" si="1"/>
        <v>397439298.50692213</v>
      </c>
      <c r="M11" s="36">
        <f t="shared" si="1"/>
        <v>0</v>
      </c>
      <c r="N11" s="88"/>
      <c r="O11" s="3"/>
    </row>
    <row r="12" spans="1:17" ht="24" customHeight="1">
      <c r="A12" s="76"/>
      <c r="B12" s="79"/>
      <c r="C12" s="82"/>
      <c r="D12" s="85"/>
      <c r="E12" s="82"/>
      <c r="F12" s="34" t="s">
        <v>16</v>
      </c>
      <c r="G12" s="35">
        <f t="shared" ref="G12:G75" si="2">H12+I12+J12+K12+M12+L12</f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88"/>
      <c r="O12" s="3"/>
    </row>
    <row r="13" spans="1:17" ht="24" customHeight="1">
      <c r="A13" s="77"/>
      <c r="B13" s="80"/>
      <c r="C13" s="83"/>
      <c r="D13" s="86"/>
      <c r="E13" s="83"/>
      <c r="F13" s="34" t="s">
        <v>17</v>
      </c>
      <c r="G13" s="35">
        <f t="shared" si="2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89"/>
      <c r="O13" s="3"/>
    </row>
    <row r="14" spans="1:17" ht="21.75" customHeight="1">
      <c r="A14" s="102"/>
      <c r="B14" s="104" t="s">
        <v>19</v>
      </c>
      <c r="C14" s="106" t="s">
        <v>11</v>
      </c>
      <c r="D14" s="108" t="s">
        <v>12</v>
      </c>
      <c r="E14" s="106" t="s">
        <v>127</v>
      </c>
      <c r="F14" s="37" t="s">
        <v>14</v>
      </c>
      <c r="G14" s="38">
        <f t="shared" si="2"/>
        <v>714988086.03868079</v>
      </c>
      <c r="H14" s="38">
        <f t="shared" ref="H14:M14" si="3">H15+H16+H17</f>
        <v>133654048.51877213</v>
      </c>
      <c r="I14" s="38">
        <f t="shared" si="3"/>
        <v>137742905.66883639</v>
      </c>
      <c r="J14" s="38">
        <f t="shared" si="3"/>
        <v>142161069.1742287</v>
      </c>
      <c r="K14" s="38">
        <f t="shared" si="3"/>
        <v>147788675.86119786</v>
      </c>
      <c r="L14" s="38">
        <f>L15+L16+L17</f>
        <v>153641386.81564578</v>
      </c>
      <c r="M14" s="38">
        <f t="shared" si="3"/>
        <v>0</v>
      </c>
      <c r="N14" s="200"/>
      <c r="O14" s="3"/>
    </row>
    <row r="15" spans="1:17" ht="21.75" customHeight="1">
      <c r="A15" s="103"/>
      <c r="B15" s="105"/>
      <c r="C15" s="107"/>
      <c r="D15" s="109"/>
      <c r="E15" s="107"/>
      <c r="F15" s="37" t="s">
        <v>116</v>
      </c>
      <c r="G15" s="38">
        <f t="shared" si="2"/>
        <v>714988086.03868079</v>
      </c>
      <c r="H15" s="39">
        <f t="shared" ref="H15:M17" si="4">H19+H23+H27+H31</f>
        <v>133654048.51877213</v>
      </c>
      <c r="I15" s="39">
        <f t="shared" si="4"/>
        <v>137742905.66883639</v>
      </c>
      <c r="J15" s="39">
        <f>J19+J23+J27+J31</f>
        <v>142161069.1742287</v>
      </c>
      <c r="K15" s="39">
        <f t="shared" si="4"/>
        <v>147788675.86119786</v>
      </c>
      <c r="L15" s="39">
        <f>L19+L23+L27+L31</f>
        <v>153641386.81564578</v>
      </c>
      <c r="M15" s="39">
        <f t="shared" si="4"/>
        <v>0</v>
      </c>
      <c r="N15" s="201"/>
      <c r="O15" s="3"/>
    </row>
    <row r="16" spans="1:17" ht="21.75" customHeight="1">
      <c r="A16" s="103"/>
      <c r="B16" s="105"/>
      <c r="C16" s="107"/>
      <c r="D16" s="109"/>
      <c r="E16" s="107"/>
      <c r="F16" s="37" t="s">
        <v>16</v>
      </c>
      <c r="G16" s="38">
        <f t="shared" si="2"/>
        <v>0</v>
      </c>
      <c r="H16" s="39">
        <f t="shared" si="4"/>
        <v>0</v>
      </c>
      <c r="I16" s="39">
        <f t="shared" si="4"/>
        <v>0</v>
      </c>
      <c r="J16" s="39">
        <f>J20+J24+J28+J32</f>
        <v>0</v>
      </c>
      <c r="K16" s="39">
        <f t="shared" si="4"/>
        <v>0</v>
      </c>
      <c r="L16" s="39">
        <f>L20+L24+L28+L32</f>
        <v>0</v>
      </c>
      <c r="M16" s="39">
        <f t="shared" si="4"/>
        <v>0</v>
      </c>
      <c r="N16" s="201"/>
      <c r="O16" s="3"/>
    </row>
    <row r="17" spans="1:18" ht="21.75" customHeight="1">
      <c r="A17" s="103"/>
      <c r="B17" s="105"/>
      <c r="C17" s="107"/>
      <c r="D17" s="110"/>
      <c r="E17" s="107"/>
      <c r="F17" s="37" t="s">
        <v>17</v>
      </c>
      <c r="G17" s="38">
        <f t="shared" si="2"/>
        <v>0</v>
      </c>
      <c r="H17" s="39">
        <f t="shared" si="4"/>
        <v>0</v>
      </c>
      <c r="I17" s="39">
        <f t="shared" si="4"/>
        <v>0</v>
      </c>
      <c r="J17" s="39">
        <f t="shared" si="4"/>
        <v>0</v>
      </c>
      <c r="K17" s="39">
        <f t="shared" si="4"/>
        <v>0</v>
      </c>
      <c r="L17" s="39">
        <f>L21+L25+L29+L33</f>
        <v>0</v>
      </c>
      <c r="M17" s="39">
        <f t="shared" si="4"/>
        <v>0</v>
      </c>
      <c r="N17" s="202"/>
      <c r="O17" s="3"/>
    </row>
    <row r="18" spans="1:18" ht="21.75" customHeight="1">
      <c r="A18" s="111" t="s">
        <v>18</v>
      </c>
      <c r="B18" s="95" t="s">
        <v>20</v>
      </c>
      <c r="C18" s="90" t="s">
        <v>11</v>
      </c>
      <c r="D18" s="98" t="s">
        <v>12</v>
      </c>
      <c r="E18" s="90" t="s">
        <v>127</v>
      </c>
      <c r="F18" s="12" t="s">
        <v>14</v>
      </c>
      <c r="G18" s="22">
        <f t="shared" si="2"/>
        <v>707680192.03868079</v>
      </c>
      <c r="H18" s="22">
        <f t="shared" ref="H18:M18" si="5">H19+H20+H21</f>
        <v>132174367.51877213</v>
      </c>
      <c r="I18" s="22">
        <f t="shared" si="5"/>
        <v>136327398.66883639</v>
      </c>
      <c r="J18" s="47">
        <f t="shared" si="5"/>
        <v>140690167.1742287</v>
      </c>
      <c r="K18" s="22">
        <f t="shared" si="5"/>
        <v>146317773.86119786</v>
      </c>
      <c r="L18" s="22">
        <f>L19+L20+L21</f>
        <v>152170484.81564578</v>
      </c>
      <c r="M18" s="22">
        <f t="shared" si="5"/>
        <v>0</v>
      </c>
      <c r="N18" s="146" t="s">
        <v>139</v>
      </c>
      <c r="O18" s="3"/>
    </row>
    <row r="19" spans="1:18" ht="21.75" customHeight="1">
      <c r="A19" s="93"/>
      <c r="B19" s="96"/>
      <c r="C19" s="91"/>
      <c r="D19" s="99"/>
      <c r="E19" s="91"/>
      <c r="F19" s="12" t="s">
        <v>116</v>
      </c>
      <c r="G19" s="22">
        <f t="shared" si="2"/>
        <v>707680192.03868079</v>
      </c>
      <c r="H19" s="22">
        <f>'[1]мест.бюджет 2024'!$BK$19</f>
        <v>132174367.51877213</v>
      </c>
      <c r="I19" s="22">
        <f>'[1]мест.бюджет 2025'!$BK$19</f>
        <v>136327398.66883639</v>
      </c>
      <c r="J19" s="47">
        <f>'[1]мест.бюджет 2026'!$BK$19</f>
        <v>140690167.1742287</v>
      </c>
      <c r="K19" s="22">
        <f>J19*1.04</f>
        <v>146317773.86119786</v>
      </c>
      <c r="L19" s="22">
        <f>K19*1.04</f>
        <v>152170484.81564578</v>
      </c>
      <c r="M19" s="22"/>
      <c r="N19" s="147"/>
      <c r="O19" s="3"/>
    </row>
    <row r="20" spans="1:18" ht="21.75" customHeight="1">
      <c r="A20" s="93"/>
      <c r="B20" s="96"/>
      <c r="C20" s="91"/>
      <c r="D20" s="99"/>
      <c r="E20" s="91"/>
      <c r="F20" s="12" t="s">
        <v>16</v>
      </c>
      <c r="G20" s="22">
        <f t="shared" si="2"/>
        <v>0</v>
      </c>
      <c r="H20" s="22"/>
      <c r="I20" s="22"/>
      <c r="J20" s="47"/>
      <c r="K20" s="22"/>
      <c r="L20" s="22"/>
      <c r="M20" s="22"/>
      <c r="N20" s="147"/>
      <c r="O20" s="3"/>
    </row>
    <row r="21" spans="1:18" ht="21.75" customHeight="1">
      <c r="A21" s="93"/>
      <c r="B21" s="96"/>
      <c r="C21" s="91"/>
      <c r="D21" s="100"/>
      <c r="E21" s="91"/>
      <c r="F21" s="12" t="s">
        <v>17</v>
      </c>
      <c r="G21" s="22">
        <f t="shared" si="2"/>
        <v>0</v>
      </c>
      <c r="H21" s="22"/>
      <c r="I21" s="22"/>
      <c r="J21" s="47"/>
      <c r="K21" s="22"/>
      <c r="L21" s="22"/>
      <c r="M21" s="22"/>
      <c r="N21" s="148"/>
      <c r="O21" s="3"/>
    </row>
    <row r="22" spans="1:18" ht="21.75" customHeight="1">
      <c r="A22" s="92" t="s">
        <v>112</v>
      </c>
      <c r="B22" s="95" t="s">
        <v>21</v>
      </c>
      <c r="C22" s="90" t="s">
        <v>11</v>
      </c>
      <c r="D22" s="98" t="s">
        <v>12</v>
      </c>
      <c r="E22" s="90" t="s">
        <v>127</v>
      </c>
      <c r="F22" s="12" t="s">
        <v>14</v>
      </c>
      <c r="G22" s="22">
        <f t="shared" si="2"/>
        <v>7307894</v>
      </c>
      <c r="H22" s="22">
        <f t="shared" ref="H22:M22" si="6">H23+H24+H25</f>
        <v>1479681</v>
      </c>
      <c r="I22" s="22">
        <f t="shared" si="6"/>
        <v>1415507</v>
      </c>
      <c r="J22" s="47">
        <f t="shared" si="6"/>
        <v>1470902</v>
      </c>
      <c r="K22" s="22">
        <f t="shared" si="6"/>
        <v>1470902</v>
      </c>
      <c r="L22" s="22">
        <f>L23+L24+L25</f>
        <v>1470902</v>
      </c>
      <c r="M22" s="22">
        <f t="shared" si="6"/>
        <v>0</v>
      </c>
      <c r="N22" s="146" t="s">
        <v>138</v>
      </c>
      <c r="O22" s="3"/>
    </row>
    <row r="23" spans="1:18" ht="21.75" customHeight="1">
      <c r="A23" s="93"/>
      <c r="B23" s="96"/>
      <c r="C23" s="91"/>
      <c r="D23" s="99"/>
      <c r="E23" s="91"/>
      <c r="F23" s="12" t="s">
        <v>116</v>
      </c>
      <c r="G23" s="22">
        <f t="shared" si="2"/>
        <v>7307894</v>
      </c>
      <c r="H23" s="22">
        <f>'[1]Иные цели 2024'!$G$17</f>
        <v>1479681</v>
      </c>
      <c r="I23" s="22">
        <f>'[1]Иные цели 2025'!$G$17</f>
        <v>1415507</v>
      </c>
      <c r="J23" s="47">
        <f>'[1]Иные цели 2026'!$G$17</f>
        <v>1470902</v>
      </c>
      <c r="K23" s="22">
        <f>J23</f>
        <v>1470902</v>
      </c>
      <c r="L23" s="22">
        <f>K23</f>
        <v>1470902</v>
      </c>
      <c r="M23" s="22"/>
      <c r="N23" s="147"/>
      <c r="O23" s="3"/>
      <c r="R23" s="3"/>
    </row>
    <row r="24" spans="1:18" ht="21.75" customHeight="1">
      <c r="A24" s="93"/>
      <c r="B24" s="96"/>
      <c r="C24" s="91"/>
      <c r="D24" s="99"/>
      <c r="E24" s="91"/>
      <c r="F24" s="12" t="s">
        <v>16</v>
      </c>
      <c r="G24" s="22">
        <f t="shared" si="2"/>
        <v>0</v>
      </c>
      <c r="H24" s="22"/>
      <c r="I24" s="22"/>
      <c r="J24" s="47"/>
      <c r="K24" s="22"/>
      <c r="L24" s="22"/>
      <c r="M24" s="22"/>
      <c r="N24" s="147"/>
      <c r="O24" s="3"/>
    </row>
    <row r="25" spans="1:18" ht="21.75" customHeight="1">
      <c r="A25" s="94"/>
      <c r="B25" s="97"/>
      <c r="C25" s="91"/>
      <c r="D25" s="100"/>
      <c r="E25" s="101"/>
      <c r="F25" s="12" t="s">
        <v>17</v>
      </c>
      <c r="G25" s="22">
        <f t="shared" si="2"/>
        <v>0</v>
      </c>
      <c r="H25" s="22"/>
      <c r="I25" s="22"/>
      <c r="J25" s="47"/>
      <c r="K25" s="22"/>
      <c r="L25" s="22"/>
      <c r="M25" s="22"/>
      <c r="N25" s="148"/>
      <c r="O25" s="3"/>
    </row>
    <row r="26" spans="1:18" ht="21.75" customHeight="1">
      <c r="A26" s="92" t="s">
        <v>123</v>
      </c>
      <c r="B26" s="95" t="s">
        <v>22</v>
      </c>
      <c r="C26" s="90" t="s">
        <v>11</v>
      </c>
      <c r="D26" s="98" t="s">
        <v>12</v>
      </c>
      <c r="E26" s="90" t="s">
        <v>127</v>
      </c>
      <c r="F26" s="12" t="s">
        <v>14</v>
      </c>
      <c r="G26" s="22">
        <f t="shared" si="2"/>
        <v>0</v>
      </c>
      <c r="H26" s="22">
        <f t="shared" ref="H26:M26" si="7">H27+H28+H29</f>
        <v>0</v>
      </c>
      <c r="I26" s="22">
        <f t="shared" si="7"/>
        <v>0</v>
      </c>
      <c r="J26" s="47">
        <f t="shared" si="7"/>
        <v>0</v>
      </c>
      <c r="K26" s="22">
        <f t="shared" si="7"/>
        <v>0</v>
      </c>
      <c r="L26" s="22">
        <f>L27+L28+L29</f>
        <v>0</v>
      </c>
      <c r="M26" s="22">
        <f t="shared" si="7"/>
        <v>0</v>
      </c>
      <c r="N26" s="146" t="s">
        <v>138</v>
      </c>
      <c r="O26" s="3"/>
    </row>
    <row r="27" spans="1:18" ht="21.75" customHeight="1">
      <c r="A27" s="93"/>
      <c r="B27" s="96"/>
      <c r="C27" s="91"/>
      <c r="D27" s="99"/>
      <c r="E27" s="91"/>
      <c r="F27" s="12" t="s">
        <v>116</v>
      </c>
      <c r="G27" s="22">
        <f t="shared" si="2"/>
        <v>0</v>
      </c>
      <c r="H27" s="22"/>
      <c r="I27" s="22"/>
      <c r="J27" s="47"/>
      <c r="K27" s="22"/>
      <c r="L27" s="22"/>
      <c r="M27" s="22"/>
      <c r="N27" s="147"/>
      <c r="O27" s="3"/>
    </row>
    <row r="28" spans="1:18" ht="21.75" customHeight="1">
      <c r="A28" s="93"/>
      <c r="B28" s="96"/>
      <c r="C28" s="91"/>
      <c r="D28" s="99"/>
      <c r="E28" s="91"/>
      <c r="F28" s="12" t="s">
        <v>16</v>
      </c>
      <c r="G28" s="22">
        <f t="shared" si="2"/>
        <v>0</v>
      </c>
      <c r="H28" s="22"/>
      <c r="I28" s="22"/>
      <c r="J28" s="47"/>
      <c r="K28" s="22"/>
      <c r="L28" s="22"/>
      <c r="M28" s="22"/>
      <c r="N28" s="147"/>
      <c r="O28" s="3"/>
    </row>
    <row r="29" spans="1:18" ht="21.75" customHeight="1">
      <c r="A29" s="94"/>
      <c r="B29" s="97"/>
      <c r="C29" s="91"/>
      <c r="D29" s="100"/>
      <c r="E29" s="101"/>
      <c r="F29" s="12" t="s">
        <v>17</v>
      </c>
      <c r="G29" s="22">
        <f t="shared" si="2"/>
        <v>0</v>
      </c>
      <c r="H29" s="22"/>
      <c r="I29" s="22"/>
      <c r="J29" s="47"/>
      <c r="K29" s="22"/>
      <c r="L29" s="22"/>
      <c r="M29" s="22"/>
      <c r="N29" s="148"/>
      <c r="P29" s="3"/>
    </row>
    <row r="30" spans="1:18" ht="21.75" customHeight="1">
      <c r="A30" s="92" t="s">
        <v>124</v>
      </c>
      <c r="B30" s="95" t="s">
        <v>23</v>
      </c>
      <c r="C30" s="90" t="s">
        <v>11</v>
      </c>
      <c r="D30" s="98" t="s">
        <v>12</v>
      </c>
      <c r="E30" s="90" t="s">
        <v>127</v>
      </c>
      <c r="F30" s="12" t="s">
        <v>14</v>
      </c>
      <c r="G30" s="22">
        <f t="shared" si="2"/>
        <v>0</v>
      </c>
      <c r="H30" s="22">
        <f t="shared" ref="H30:M30" si="8">H31+H32+H33</f>
        <v>0</v>
      </c>
      <c r="I30" s="22">
        <f t="shared" si="8"/>
        <v>0</v>
      </c>
      <c r="J30" s="47">
        <f t="shared" si="8"/>
        <v>0</v>
      </c>
      <c r="K30" s="22">
        <f t="shared" si="8"/>
        <v>0</v>
      </c>
      <c r="L30" s="22">
        <f>L31+L32+L33</f>
        <v>0</v>
      </c>
      <c r="M30" s="22">
        <f t="shared" si="8"/>
        <v>0</v>
      </c>
      <c r="N30" s="146" t="s">
        <v>138</v>
      </c>
      <c r="O30" s="3"/>
    </row>
    <row r="31" spans="1:18" ht="21.75" customHeight="1">
      <c r="A31" s="93"/>
      <c r="B31" s="96"/>
      <c r="C31" s="91"/>
      <c r="D31" s="99"/>
      <c r="E31" s="91"/>
      <c r="F31" s="12" t="s">
        <v>116</v>
      </c>
      <c r="G31" s="22">
        <f t="shared" si="2"/>
        <v>0</v>
      </c>
      <c r="H31" s="22"/>
      <c r="I31" s="22"/>
      <c r="J31" s="47"/>
      <c r="K31" s="22"/>
      <c r="L31" s="22"/>
      <c r="M31" s="22"/>
      <c r="N31" s="147"/>
    </row>
    <row r="32" spans="1:18" ht="21.75" customHeight="1">
      <c r="A32" s="93"/>
      <c r="B32" s="96"/>
      <c r="C32" s="91"/>
      <c r="D32" s="99"/>
      <c r="E32" s="91"/>
      <c r="F32" s="12" t="s">
        <v>16</v>
      </c>
      <c r="G32" s="22">
        <f t="shared" si="2"/>
        <v>0</v>
      </c>
      <c r="H32" s="22"/>
      <c r="I32" s="22"/>
      <c r="J32" s="47"/>
      <c r="K32" s="22"/>
      <c r="L32" s="22"/>
      <c r="M32" s="22"/>
      <c r="N32" s="147"/>
    </row>
    <row r="33" spans="1:41" ht="21.75" customHeight="1">
      <c r="A33" s="94"/>
      <c r="B33" s="97"/>
      <c r="C33" s="91"/>
      <c r="D33" s="100"/>
      <c r="E33" s="101"/>
      <c r="F33" s="12" t="s">
        <v>17</v>
      </c>
      <c r="G33" s="22">
        <f t="shared" si="2"/>
        <v>0</v>
      </c>
      <c r="H33" s="22"/>
      <c r="I33" s="22"/>
      <c r="J33" s="47"/>
      <c r="K33" s="22"/>
      <c r="L33" s="22"/>
      <c r="M33" s="22"/>
      <c r="N33" s="148"/>
      <c r="P33" s="3"/>
    </row>
    <row r="34" spans="1:41" ht="21.75" customHeight="1">
      <c r="A34" s="117"/>
      <c r="B34" s="120" t="s">
        <v>25</v>
      </c>
      <c r="C34" s="106" t="s">
        <v>11</v>
      </c>
      <c r="D34" s="108" t="s">
        <v>26</v>
      </c>
      <c r="E34" s="106" t="s">
        <v>127</v>
      </c>
      <c r="F34" s="37" t="s">
        <v>14</v>
      </c>
      <c r="G34" s="38">
        <f t="shared" si="2"/>
        <v>956463035.16714847</v>
      </c>
      <c r="H34" s="38">
        <f t="shared" ref="H34:M34" si="9">H35+H36+H37</f>
        <v>179714658.67189935</v>
      </c>
      <c r="I34" s="38">
        <f t="shared" si="9"/>
        <v>184670840.29204169</v>
      </c>
      <c r="J34" s="38">
        <f t="shared" si="9"/>
        <v>189759861.10944366</v>
      </c>
      <c r="K34" s="38">
        <f t="shared" si="9"/>
        <v>197259187.71302143</v>
      </c>
      <c r="L34" s="38">
        <f>L35+L36+L37</f>
        <v>205058487.38074228</v>
      </c>
      <c r="M34" s="38">
        <f t="shared" si="9"/>
        <v>0</v>
      </c>
      <c r="N34" s="200"/>
    </row>
    <row r="35" spans="1:41" ht="21.75" customHeight="1">
      <c r="A35" s="118"/>
      <c r="B35" s="121"/>
      <c r="C35" s="107"/>
      <c r="D35" s="109"/>
      <c r="E35" s="107"/>
      <c r="F35" s="37" t="s">
        <v>116</v>
      </c>
      <c r="G35" s="38">
        <f t="shared" si="2"/>
        <v>956463035.16714847</v>
      </c>
      <c r="H35" s="38">
        <f>H39+H43+H47+H51+H83+H87+H91+H71+H75+H79+H55+H59+H63+H67</f>
        <v>179714658.67189935</v>
      </c>
      <c r="I35" s="38">
        <f t="shared" ref="I35:L35" si="10">I39+I43+I47+I51+I83+I87+I91+I71+I75+I79+I55+I59+I63+I67</f>
        <v>184670840.29204169</v>
      </c>
      <c r="J35" s="38">
        <f t="shared" si="10"/>
        <v>189759861.10944366</v>
      </c>
      <c r="K35" s="38">
        <f t="shared" si="10"/>
        <v>197259187.71302143</v>
      </c>
      <c r="L35" s="38">
        <f t="shared" si="10"/>
        <v>205058487.38074228</v>
      </c>
      <c r="M35" s="38">
        <f>M39+M43+M47+M51+M83+M87+M91+M71+M75+M79+M55+M59+M63+M67</f>
        <v>0</v>
      </c>
      <c r="N35" s="201"/>
      <c r="AO35" s="3">
        <f>SUM('2024 (3)'!$G$34:$AN$93)</f>
        <v>7660521049.3371935</v>
      </c>
    </row>
    <row r="36" spans="1:41" ht="21.75" customHeight="1">
      <c r="A36" s="118"/>
      <c r="B36" s="121"/>
      <c r="C36" s="107"/>
      <c r="D36" s="109"/>
      <c r="E36" s="107"/>
      <c r="F36" s="37" t="s">
        <v>16</v>
      </c>
      <c r="G36" s="38">
        <f t="shared" si="2"/>
        <v>0</v>
      </c>
      <c r="H36" s="38">
        <f t="shared" ref="H36:L37" si="11">H40+H44+H48+H52+H84+H88+H92+H72+H76+H80+H56+H60+H64+H68</f>
        <v>0</v>
      </c>
      <c r="I36" s="38">
        <f t="shared" si="11"/>
        <v>0</v>
      </c>
      <c r="J36" s="38">
        <f t="shared" si="11"/>
        <v>0</v>
      </c>
      <c r="K36" s="38">
        <f t="shared" si="11"/>
        <v>0</v>
      </c>
      <c r="L36" s="38">
        <f t="shared" si="11"/>
        <v>0</v>
      </c>
      <c r="M36" s="38">
        <f>M40+M44+M48+M52+M84+M88+M92+M72+M76+M80+M56+M60+M64+M68</f>
        <v>0</v>
      </c>
      <c r="N36" s="201"/>
      <c r="AO36" s="3">
        <f>SUM('2024 (3)'!$G$34:$AN$93)</f>
        <v>7660521049.3371935</v>
      </c>
    </row>
    <row r="37" spans="1:41" ht="21.75" customHeight="1">
      <c r="A37" s="119"/>
      <c r="B37" s="122"/>
      <c r="C37" s="123"/>
      <c r="D37" s="110"/>
      <c r="E37" s="123"/>
      <c r="F37" s="37" t="s">
        <v>17</v>
      </c>
      <c r="G37" s="38">
        <f t="shared" si="2"/>
        <v>0</v>
      </c>
      <c r="H37" s="38">
        <f t="shared" si="11"/>
        <v>0</v>
      </c>
      <c r="I37" s="38">
        <f t="shared" si="11"/>
        <v>0</v>
      </c>
      <c r="J37" s="38">
        <f t="shared" si="11"/>
        <v>0</v>
      </c>
      <c r="K37" s="38">
        <f t="shared" si="11"/>
        <v>0</v>
      </c>
      <c r="L37" s="38">
        <f t="shared" si="11"/>
        <v>0</v>
      </c>
      <c r="M37" s="38">
        <f>M41+M45+M49+M53+M85+M89+M93+M73+M77+M81+M57+M61+M65+M69</f>
        <v>0</v>
      </c>
      <c r="N37" s="202"/>
      <c r="AO37" s="3">
        <f>SUM('2024 (3)'!$G$34:$AN$93)</f>
        <v>7660521049.3371935</v>
      </c>
    </row>
    <row r="38" spans="1:41" ht="21.75" hidden="1" customHeight="1" outlineLevel="1">
      <c r="A38" s="92" t="s">
        <v>27</v>
      </c>
      <c r="B38" s="114" t="s">
        <v>28</v>
      </c>
      <c r="C38" s="90" t="s">
        <v>11</v>
      </c>
      <c r="D38" s="98" t="s">
        <v>26</v>
      </c>
      <c r="E38" s="90" t="s">
        <v>127</v>
      </c>
      <c r="F38" s="12" t="s">
        <v>14</v>
      </c>
      <c r="G38" s="22">
        <f t="shared" si="2"/>
        <v>0</v>
      </c>
      <c r="H38" s="22">
        <f t="shared" ref="H38:M38" si="12">H39+H40+H41</f>
        <v>0</v>
      </c>
      <c r="I38" s="22">
        <f t="shared" si="12"/>
        <v>0</v>
      </c>
      <c r="J38" s="47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52"/>
      <c r="AO38" s="3">
        <f>SUM('2024 (3)'!$G$34:$AN$93)</f>
        <v>7660521049.3371935</v>
      </c>
    </row>
    <row r="39" spans="1:41" ht="21.75" hidden="1" customHeight="1" outlineLevel="1">
      <c r="A39" s="93"/>
      <c r="B39" s="115"/>
      <c r="C39" s="91"/>
      <c r="D39" s="99"/>
      <c r="E39" s="91"/>
      <c r="F39" s="12" t="s">
        <v>116</v>
      </c>
      <c r="G39" s="22">
        <f t="shared" si="2"/>
        <v>0</v>
      </c>
      <c r="H39" s="22">
        <v>0</v>
      </c>
      <c r="I39" s="22">
        <v>0</v>
      </c>
      <c r="J39" s="47">
        <v>0</v>
      </c>
      <c r="K39" s="22">
        <v>0</v>
      </c>
      <c r="L39" s="22">
        <v>0</v>
      </c>
      <c r="M39" s="22">
        <v>0</v>
      </c>
      <c r="N39" s="52"/>
      <c r="AO39" s="3">
        <f>SUM(AO35:AO38)</f>
        <v>30642084197.348774</v>
      </c>
    </row>
    <row r="40" spans="1:41" ht="21.75" hidden="1" customHeight="1" outlineLevel="1">
      <c r="A40" s="93"/>
      <c r="B40" s="115"/>
      <c r="C40" s="91"/>
      <c r="D40" s="99"/>
      <c r="E40" s="91"/>
      <c r="F40" s="12" t="s">
        <v>16</v>
      </c>
      <c r="G40" s="22">
        <f t="shared" si="2"/>
        <v>0</v>
      </c>
      <c r="H40" s="22"/>
      <c r="I40" s="22"/>
      <c r="J40" s="47"/>
      <c r="K40" s="22"/>
      <c r="L40" s="22"/>
      <c r="M40" s="22"/>
      <c r="N40" s="52"/>
    </row>
    <row r="41" spans="1:41" ht="21.75" hidden="1" customHeight="1" outlineLevel="1">
      <c r="A41" s="94"/>
      <c r="B41" s="116"/>
      <c r="C41" s="91"/>
      <c r="D41" s="100"/>
      <c r="E41" s="101"/>
      <c r="F41" s="12" t="s">
        <v>17</v>
      </c>
      <c r="G41" s="22">
        <f t="shared" si="2"/>
        <v>0</v>
      </c>
      <c r="H41" s="22">
        <v>0</v>
      </c>
      <c r="I41" s="22">
        <v>0</v>
      </c>
      <c r="J41" s="47">
        <v>0</v>
      </c>
      <c r="K41" s="22">
        <v>0</v>
      </c>
      <c r="L41" s="22">
        <v>0</v>
      </c>
      <c r="M41" s="22">
        <v>0</v>
      </c>
      <c r="N41" s="52"/>
      <c r="O41" s="3"/>
    </row>
    <row r="42" spans="1:41" ht="21.75" hidden="1" customHeight="1" outlineLevel="1">
      <c r="A42" s="92" t="s">
        <v>29</v>
      </c>
      <c r="B42" s="114" t="s">
        <v>30</v>
      </c>
      <c r="C42" s="90" t="s">
        <v>11</v>
      </c>
      <c r="D42" s="98" t="s">
        <v>26</v>
      </c>
      <c r="E42" s="90" t="s">
        <v>127</v>
      </c>
      <c r="F42" s="12" t="s">
        <v>14</v>
      </c>
      <c r="G42" s="22">
        <f t="shared" si="2"/>
        <v>0</v>
      </c>
      <c r="H42" s="22">
        <f t="shared" ref="H42:M42" si="13">H43+H44+H45</f>
        <v>0</v>
      </c>
      <c r="I42" s="22">
        <f t="shared" si="13"/>
        <v>0</v>
      </c>
      <c r="J42" s="47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52"/>
      <c r="P42" s="3"/>
    </row>
    <row r="43" spans="1:41" ht="21.75" hidden="1" customHeight="1" outlineLevel="1">
      <c r="A43" s="93"/>
      <c r="B43" s="115"/>
      <c r="C43" s="91"/>
      <c r="D43" s="99"/>
      <c r="E43" s="91"/>
      <c r="F43" s="12" t="s">
        <v>116</v>
      </c>
      <c r="G43" s="22">
        <f t="shared" si="2"/>
        <v>0</v>
      </c>
      <c r="H43" s="22">
        <v>0</v>
      </c>
      <c r="I43" s="22">
        <v>0</v>
      </c>
      <c r="J43" s="47">
        <v>0</v>
      </c>
      <c r="K43" s="22">
        <v>0</v>
      </c>
      <c r="L43" s="22">
        <v>0</v>
      </c>
      <c r="M43" s="22">
        <v>0</v>
      </c>
      <c r="N43" s="52"/>
    </row>
    <row r="44" spans="1:41" ht="21.75" hidden="1" customHeight="1" outlineLevel="1">
      <c r="A44" s="93"/>
      <c r="B44" s="115"/>
      <c r="C44" s="91"/>
      <c r="D44" s="99"/>
      <c r="E44" s="91"/>
      <c r="F44" s="12" t="s">
        <v>16</v>
      </c>
      <c r="G44" s="22">
        <f t="shared" si="2"/>
        <v>0</v>
      </c>
      <c r="H44" s="22"/>
      <c r="I44" s="22"/>
      <c r="J44" s="47"/>
      <c r="K44" s="22"/>
      <c r="L44" s="22"/>
      <c r="M44" s="22"/>
      <c r="N44" s="52"/>
      <c r="O44" s="6">
        <f>'[2]9 мес 2021'!$H$25-I44</f>
        <v>8816768</v>
      </c>
    </row>
    <row r="45" spans="1:41" ht="21.75" hidden="1" customHeight="1" outlineLevel="1">
      <c r="A45" s="94"/>
      <c r="B45" s="116"/>
      <c r="C45" s="91"/>
      <c r="D45" s="100"/>
      <c r="E45" s="101"/>
      <c r="F45" s="12" t="s">
        <v>17</v>
      </c>
      <c r="G45" s="22">
        <f t="shared" si="2"/>
        <v>0</v>
      </c>
      <c r="H45" s="22">
        <v>0</v>
      </c>
      <c r="I45" s="22">
        <v>0</v>
      </c>
      <c r="J45" s="47">
        <v>0</v>
      </c>
      <c r="K45" s="22">
        <v>0</v>
      </c>
      <c r="L45" s="22">
        <v>0</v>
      </c>
      <c r="M45" s="22">
        <v>0</v>
      </c>
      <c r="N45" s="52"/>
      <c r="O45" s="7"/>
    </row>
    <row r="46" spans="1:41" ht="21.75" hidden="1" customHeight="1" outlineLevel="1">
      <c r="A46" s="92" t="s">
        <v>31</v>
      </c>
      <c r="B46" s="114" t="s">
        <v>32</v>
      </c>
      <c r="C46" s="90" t="s">
        <v>11</v>
      </c>
      <c r="D46" s="98" t="s">
        <v>26</v>
      </c>
      <c r="E46" s="90" t="s">
        <v>127</v>
      </c>
      <c r="F46" s="12" t="s">
        <v>14</v>
      </c>
      <c r="G46" s="22">
        <f t="shared" si="2"/>
        <v>0</v>
      </c>
      <c r="H46" s="22">
        <f t="shared" ref="H46:M46" si="14">H47+H48+H49</f>
        <v>0</v>
      </c>
      <c r="I46" s="22">
        <f t="shared" si="14"/>
        <v>0</v>
      </c>
      <c r="J46" s="47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52"/>
      <c r="O46" s="7"/>
    </row>
    <row r="47" spans="1:41" ht="21.75" hidden="1" customHeight="1" outlineLevel="1">
      <c r="A47" s="93"/>
      <c r="B47" s="115"/>
      <c r="C47" s="91"/>
      <c r="D47" s="99"/>
      <c r="E47" s="91"/>
      <c r="F47" s="12" t="s">
        <v>116</v>
      </c>
      <c r="G47" s="22">
        <f t="shared" si="2"/>
        <v>0</v>
      </c>
      <c r="H47" s="22">
        <v>0</v>
      </c>
      <c r="I47" s="22">
        <v>0</v>
      </c>
      <c r="J47" s="47">
        <v>0</v>
      </c>
      <c r="K47" s="22">
        <v>0</v>
      </c>
      <c r="L47" s="22">
        <v>0</v>
      </c>
      <c r="M47" s="22">
        <v>0</v>
      </c>
      <c r="N47" s="52"/>
      <c r="O47" s="7"/>
    </row>
    <row r="48" spans="1:41" ht="21.75" hidden="1" customHeight="1" outlineLevel="1">
      <c r="A48" s="93"/>
      <c r="B48" s="115"/>
      <c r="C48" s="91"/>
      <c r="D48" s="99"/>
      <c r="E48" s="91"/>
      <c r="F48" s="12" t="s">
        <v>16</v>
      </c>
      <c r="G48" s="22">
        <f t="shared" si="2"/>
        <v>0</v>
      </c>
      <c r="H48" s="22"/>
      <c r="I48" s="22"/>
      <c r="J48" s="47"/>
      <c r="K48" s="22"/>
      <c r="L48" s="22"/>
      <c r="M48" s="22"/>
      <c r="N48" s="52"/>
      <c r="O48" s="6"/>
    </row>
    <row r="49" spans="1:16" ht="21.75" hidden="1" customHeight="1" outlineLevel="1">
      <c r="A49" s="94"/>
      <c r="B49" s="116"/>
      <c r="C49" s="91"/>
      <c r="D49" s="100"/>
      <c r="E49" s="101"/>
      <c r="F49" s="12" t="s">
        <v>17</v>
      </c>
      <c r="G49" s="22">
        <f t="shared" si="2"/>
        <v>0</v>
      </c>
      <c r="H49" s="22">
        <v>0</v>
      </c>
      <c r="I49" s="22">
        <v>0</v>
      </c>
      <c r="J49" s="47">
        <v>0</v>
      </c>
      <c r="K49" s="22">
        <v>0</v>
      </c>
      <c r="L49" s="22">
        <v>0</v>
      </c>
      <c r="M49" s="22">
        <v>0</v>
      </c>
      <c r="N49" s="52"/>
    </row>
    <row r="50" spans="1:16" ht="75.75" customHeight="1" collapsed="1">
      <c r="A50" s="92" t="s">
        <v>18</v>
      </c>
      <c r="B50" s="95" t="s">
        <v>33</v>
      </c>
      <c r="C50" s="90" t="s">
        <v>11</v>
      </c>
      <c r="D50" s="98" t="s">
        <v>26</v>
      </c>
      <c r="E50" s="90" t="s">
        <v>127</v>
      </c>
      <c r="F50" s="12" t="s">
        <v>14</v>
      </c>
      <c r="G50" s="22">
        <f t="shared" si="2"/>
        <v>937199237.41307628</v>
      </c>
      <c r="H50" s="22">
        <f t="shared" ref="H50:M50" si="15">H51+H52+H53</f>
        <v>175533068.49123266</v>
      </c>
      <c r="I50" s="22">
        <f t="shared" si="15"/>
        <v>180732672.7066817</v>
      </c>
      <c r="J50" s="47">
        <f t="shared" si="15"/>
        <v>186101196.89106926</v>
      </c>
      <c r="K50" s="22">
        <f t="shared" si="15"/>
        <v>193545244.76671204</v>
      </c>
      <c r="L50" s="22">
        <f>L51+L52+L53</f>
        <v>201287054.55738053</v>
      </c>
      <c r="M50" s="22">
        <f t="shared" si="15"/>
        <v>0</v>
      </c>
      <c r="N50" s="187" t="s">
        <v>142</v>
      </c>
      <c r="O50" s="3"/>
    </row>
    <row r="51" spans="1:16" ht="75.75" customHeight="1">
      <c r="A51" s="93"/>
      <c r="B51" s="96"/>
      <c r="C51" s="91"/>
      <c r="D51" s="99"/>
      <c r="E51" s="91"/>
      <c r="F51" s="12" t="s">
        <v>116</v>
      </c>
      <c r="G51" s="22">
        <f t="shared" si="2"/>
        <v>937199237.41307628</v>
      </c>
      <c r="H51" s="22">
        <f>'[1]мест.бюджет 2024'!$BL$19</f>
        <v>175533068.49123266</v>
      </c>
      <c r="I51" s="22">
        <f>'[1]мест.бюджет 2025'!$BL$19</f>
        <v>180732672.7066817</v>
      </c>
      <c r="J51" s="47">
        <f>'[1]мест.бюджет 2026'!$BL$19</f>
        <v>186101196.89106926</v>
      </c>
      <c r="K51" s="22">
        <f>J51*1.04</f>
        <v>193545244.76671204</v>
      </c>
      <c r="L51" s="22">
        <f>K51*1.04</f>
        <v>201287054.55738053</v>
      </c>
      <c r="M51" s="22"/>
      <c r="N51" s="188"/>
    </row>
    <row r="52" spans="1:16" ht="75.75" customHeight="1">
      <c r="A52" s="93"/>
      <c r="B52" s="96"/>
      <c r="C52" s="91"/>
      <c r="D52" s="99"/>
      <c r="E52" s="91"/>
      <c r="F52" s="12" t="s">
        <v>16</v>
      </c>
      <c r="G52" s="22">
        <f t="shared" si="2"/>
        <v>0</v>
      </c>
      <c r="H52" s="22"/>
      <c r="I52" s="22"/>
      <c r="J52" s="47"/>
      <c r="K52" s="22"/>
      <c r="L52" s="22"/>
      <c r="M52" s="22"/>
      <c r="N52" s="188"/>
      <c r="O52" s="3"/>
    </row>
    <row r="53" spans="1:16" ht="75.75" customHeight="1">
      <c r="A53" s="94"/>
      <c r="B53" s="97"/>
      <c r="C53" s="91"/>
      <c r="D53" s="100"/>
      <c r="E53" s="101"/>
      <c r="F53" s="12" t="s">
        <v>17</v>
      </c>
      <c r="G53" s="22">
        <f t="shared" si="2"/>
        <v>0</v>
      </c>
      <c r="H53" s="22"/>
      <c r="I53" s="22"/>
      <c r="J53" s="47"/>
      <c r="K53" s="22"/>
      <c r="L53" s="22"/>
      <c r="M53" s="22"/>
      <c r="N53" s="189"/>
      <c r="O53" s="7"/>
      <c r="P53" s="8"/>
    </row>
    <row r="54" spans="1:16" ht="21.75" customHeight="1" collapsed="1">
      <c r="A54" s="92" t="s">
        <v>24</v>
      </c>
      <c r="B54" s="95" t="s">
        <v>37</v>
      </c>
      <c r="C54" s="90" t="s">
        <v>11</v>
      </c>
      <c r="D54" s="98" t="s">
        <v>26</v>
      </c>
      <c r="E54" s="90" t="s">
        <v>127</v>
      </c>
      <c r="F54" s="12" t="s">
        <v>14</v>
      </c>
      <c r="G54" s="22">
        <f t="shared" si="2"/>
        <v>0</v>
      </c>
      <c r="H54" s="22">
        <f t="shared" ref="H54:M54" si="16">H55+H56+H57</f>
        <v>0</v>
      </c>
      <c r="I54" s="22">
        <f t="shared" si="16"/>
        <v>0</v>
      </c>
      <c r="J54" s="47">
        <f t="shared" si="16"/>
        <v>0</v>
      </c>
      <c r="K54" s="22">
        <f t="shared" si="16"/>
        <v>0</v>
      </c>
      <c r="L54" s="22">
        <f t="shared" si="16"/>
        <v>0</v>
      </c>
      <c r="M54" s="22">
        <f t="shared" si="16"/>
        <v>0</v>
      </c>
      <c r="N54" s="178" t="s">
        <v>140</v>
      </c>
    </row>
    <row r="55" spans="1:16" ht="21.75" customHeight="1">
      <c r="A55" s="93"/>
      <c r="B55" s="96"/>
      <c r="C55" s="91"/>
      <c r="D55" s="99"/>
      <c r="E55" s="91"/>
      <c r="F55" s="12" t="s">
        <v>116</v>
      </c>
      <c r="G55" s="22">
        <f t="shared" si="2"/>
        <v>0</v>
      </c>
      <c r="H55" s="22"/>
      <c r="I55" s="22"/>
      <c r="J55" s="47"/>
      <c r="K55" s="22"/>
      <c r="L55" s="22"/>
      <c r="M55" s="22"/>
      <c r="N55" s="178"/>
    </row>
    <row r="56" spans="1:16" ht="21.75" customHeight="1">
      <c r="A56" s="93"/>
      <c r="B56" s="96"/>
      <c r="C56" s="91"/>
      <c r="D56" s="99"/>
      <c r="E56" s="91"/>
      <c r="F56" s="12" t="s">
        <v>16</v>
      </c>
      <c r="G56" s="22">
        <f t="shared" si="2"/>
        <v>0</v>
      </c>
      <c r="H56" s="22"/>
      <c r="I56" s="22"/>
      <c r="J56" s="47"/>
      <c r="K56" s="22"/>
      <c r="L56" s="22"/>
      <c r="M56" s="22"/>
      <c r="N56" s="178"/>
    </row>
    <row r="57" spans="1:16" ht="21.75" customHeight="1">
      <c r="A57" s="94"/>
      <c r="B57" s="97"/>
      <c r="C57" s="91"/>
      <c r="D57" s="100"/>
      <c r="E57" s="101"/>
      <c r="F57" s="12" t="s">
        <v>17</v>
      </c>
      <c r="G57" s="22">
        <f t="shared" si="2"/>
        <v>0</v>
      </c>
      <c r="H57" s="22"/>
      <c r="I57" s="22"/>
      <c r="J57" s="47"/>
      <c r="K57" s="22"/>
      <c r="L57" s="22"/>
      <c r="M57" s="22"/>
      <c r="N57" s="178"/>
    </row>
    <row r="58" spans="1:16" ht="21.75" customHeight="1">
      <c r="A58" s="124" t="s">
        <v>40</v>
      </c>
      <c r="B58" s="114" t="s">
        <v>134</v>
      </c>
      <c r="C58" s="90" t="s">
        <v>11</v>
      </c>
      <c r="D58" s="127" t="s">
        <v>34</v>
      </c>
      <c r="E58" s="90" t="s">
        <v>127</v>
      </c>
      <c r="F58" s="12" t="s">
        <v>14</v>
      </c>
      <c r="G58" s="22">
        <f t="shared" si="2"/>
        <v>0</v>
      </c>
      <c r="H58" s="22">
        <f t="shared" ref="H58:M58" si="17">H59+H60+H61</f>
        <v>0</v>
      </c>
      <c r="I58" s="22">
        <f t="shared" si="17"/>
        <v>0</v>
      </c>
      <c r="J58" s="47">
        <f t="shared" si="17"/>
        <v>0</v>
      </c>
      <c r="K58" s="22">
        <f t="shared" si="17"/>
        <v>0</v>
      </c>
      <c r="L58" s="22">
        <f t="shared" si="17"/>
        <v>0</v>
      </c>
      <c r="M58" s="22">
        <f t="shared" si="17"/>
        <v>0</v>
      </c>
      <c r="N58" s="179" t="s">
        <v>143</v>
      </c>
    </row>
    <row r="59" spans="1:16" ht="21.75" customHeight="1">
      <c r="A59" s="125"/>
      <c r="B59" s="115"/>
      <c r="C59" s="91"/>
      <c r="D59" s="128"/>
      <c r="E59" s="91"/>
      <c r="F59" s="12" t="s">
        <v>116</v>
      </c>
      <c r="G59" s="22">
        <f t="shared" si="2"/>
        <v>0</v>
      </c>
      <c r="H59" s="22"/>
      <c r="I59" s="22"/>
      <c r="J59" s="47"/>
      <c r="K59" s="22"/>
      <c r="L59" s="22"/>
      <c r="M59" s="22"/>
      <c r="N59" s="180"/>
    </row>
    <row r="60" spans="1:16" ht="21.75" customHeight="1">
      <c r="A60" s="125"/>
      <c r="B60" s="115"/>
      <c r="C60" s="91"/>
      <c r="D60" s="128"/>
      <c r="E60" s="91"/>
      <c r="F60" s="12" t="s">
        <v>16</v>
      </c>
      <c r="G60" s="22">
        <f t="shared" si="2"/>
        <v>0</v>
      </c>
      <c r="H60" s="22"/>
      <c r="I60" s="22"/>
      <c r="J60" s="47"/>
      <c r="K60" s="22"/>
      <c r="L60" s="22"/>
      <c r="M60" s="22"/>
      <c r="N60" s="180"/>
    </row>
    <row r="61" spans="1:16" ht="21" customHeight="1">
      <c r="A61" s="126"/>
      <c r="B61" s="116"/>
      <c r="C61" s="91"/>
      <c r="D61" s="129"/>
      <c r="E61" s="101"/>
      <c r="F61" s="12" t="s">
        <v>17</v>
      </c>
      <c r="G61" s="22">
        <f t="shared" si="2"/>
        <v>0</v>
      </c>
      <c r="H61" s="22"/>
      <c r="I61" s="22"/>
      <c r="J61" s="47"/>
      <c r="K61" s="22"/>
      <c r="L61" s="22"/>
      <c r="M61" s="22"/>
      <c r="N61" s="181"/>
    </row>
    <row r="62" spans="1:16" ht="21.75" customHeight="1">
      <c r="A62" s="124" t="s">
        <v>44</v>
      </c>
      <c r="B62" s="95" t="s">
        <v>130</v>
      </c>
      <c r="C62" s="90" t="s">
        <v>11</v>
      </c>
      <c r="D62" s="127" t="s">
        <v>126</v>
      </c>
      <c r="E62" s="90" t="s">
        <v>127</v>
      </c>
      <c r="F62" s="12" t="s">
        <v>14</v>
      </c>
      <c r="G62" s="22">
        <f t="shared" si="2"/>
        <v>900000</v>
      </c>
      <c r="H62" s="22">
        <f t="shared" ref="H62:M62" si="18">H63+H64+H65</f>
        <v>600000</v>
      </c>
      <c r="I62" s="22">
        <f t="shared" si="18"/>
        <v>300000</v>
      </c>
      <c r="J62" s="47">
        <f t="shared" si="18"/>
        <v>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82" t="s">
        <v>141</v>
      </c>
    </row>
    <row r="63" spans="1:16" ht="21.75" customHeight="1">
      <c r="A63" s="125"/>
      <c r="B63" s="96"/>
      <c r="C63" s="91"/>
      <c r="D63" s="128"/>
      <c r="E63" s="91"/>
      <c r="F63" s="12" t="s">
        <v>116</v>
      </c>
      <c r="G63" s="22">
        <f t="shared" si="2"/>
        <v>900000</v>
      </c>
      <c r="H63" s="22">
        <f>'[1]Иные цели 2024'!$AI$17</f>
        <v>600000</v>
      </c>
      <c r="I63" s="22">
        <f>'[1]Иные цели 2025'!$AI$17</f>
        <v>300000</v>
      </c>
      <c r="J63" s="47">
        <f>'[1]Иные цели 2026'!$AI$17</f>
        <v>0</v>
      </c>
      <c r="K63" s="22">
        <f>J63</f>
        <v>0</v>
      </c>
      <c r="L63" s="22">
        <f>K63</f>
        <v>0</v>
      </c>
      <c r="M63" s="22"/>
      <c r="N63" s="183"/>
    </row>
    <row r="64" spans="1:16" ht="21.75" customHeight="1">
      <c r="A64" s="125"/>
      <c r="B64" s="96"/>
      <c r="C64" s="91"/>
      <c r="D64" s="128"/>
      <c r="E64" s="91"/>
      <c r="F64" s="12" t="s">
        <v>16</v>
      </c>
      <c r="G64" s="22">
        <f t="shared" si="2"/>
        <v>0</v>
      </c>
      <c r="H64" s="22"/>
      <c r="I64" s="22"/>
      <c r="J64" s="47"/>
      <c r="K64" s="22"/>
      <c r="L64" s="22"/>
      <c r="M64" s="22"/>
      <c r="N64" s="183"/>
    </row>
    <row r="65" spans="1:14" ht="21.75" customHeight="1">
      <c r="A65" s="126"/>
      <c r="B65" s="97"/>
      <c r="C65" s="91"/>
      <c r="D65" s="129"/>
      <c r="E65" s="101"/>
      <c r="F65" s="12" t="s">
        <v>17</v>
      </c>
      <c r="G65" s="22">
        <f t="shared" si="2"/>
        <v>0</v>
      </c>
      <c r="H65" s="22"/>
      <c r="I65" s="22"/>
      <c r="J65" s="47"/>
      <c r="K65" s="22"/>
      <c r="L65" s="22"/>
      <c r="M65" s="22"/>
      <c r="N65" s="184"/>
    </row>
    <row r="66" spans="1:14" ht="21.75" customHeight="1">
      <c r="A66" s="130" t="s">
        <v>48</v>
      </c>
      <c r="B66" s="133" t="s">
        <v>131</v>
      </c>
      <c r="C66" s="136" t="s">
        <v>11</v>
      </c>
      <c r="D66" s="138" t="s">
        <v>39</v>
      </c>
      <c r="E66" s="136" t="s">
        <v>127</v>
      </c>
      <c r="F66" s="48" t="s">
        <v>14</v>
      </c>
      <c r="G66" s="47">
        <f t="shared" si="2"/>
        <v>0</v>
      </c>
      <c r="H66" s="47">
        <f t="shared" ref="H66:M66" si="19">H67+H68+H69</f>
        <v>0</v>
      </c>
      <c r="I66" s="47">
        <f t="shared" si="19"/>
        <v>0</v>
      </c>
      <c r="J66" s="47">
        <f t="shared" si="19"/>
        <v>0</v>
      </c>
      <c r="K66" s="47">
        <f t="shared" si="19"/>
        <v>0</v>
      </c>
      <c r="L66" s="47">
        <f t="shared" si="19"/>
        <v>0</v>
      </c>
      <c r="M66" s="47">
        <f t="shared" si="19"/>
        <v>0</v>
      </c>
      <c r="N66" s="182" t="s">
        <v>168</v>
      </c>
    </row>
    <row r="67" spans="1:14" ht="21.75" customHeight="1">
      <c r="A67" s="131"/>
      <c r="B67" s="134"/>
      <c r="C67" s="137"/>
      <c r="D67" s="139"/>
      <c r="E67" s="137"/>
      <c r="F67" s="48" t="s">
        <v>116</v>
      </c>
      <c r="G67" s="47">
        <f t="shared" si="2"/>
        <v>0</v>
      </c>
      <c r="H67" s="47"/>
      <c r="I67" s="47"/>
      <c r="J67" s="47"/>
      <c r="K67" s="47"/>
      <c r="L67" s="47"/>
      <c r="M67" s="47"/>
      <c r="N67" s="183"/>
    </row>
    <row r="68" spans="1:14" ht="21.75" customHeight="1">
      <c r="A68" s="131"/>
      <c r="B68" s="134"/>
      <c r="C68" s="137"/>
      <c r="D68" s="139"/>
      <c r="E68" s="137"/>
      <c r="F68" s="48" t="s">
        <v>16</v>
      </c>
      <c r="G68" s="47">
        <f t="shared" si="2"/>
        <v>0</v>
      </c>
      <c r="H68" s="47"/>
      <c r="I68" s="47"/>
      <c r="J68" s="47"/>
      <c r="K68" s="47"/>
      <c r="L68" s="47"/>
      <c r="M68" s="47"/>
      <c r="N68" s="183"/>
    </row>
    <row r="69" spans="1:14" ht="21.75" customHeight="1">
      <c r="A69" s="132"/>
      <c r="B69" s="135"/>
      <c r="C69" s="137"/>
      <c r="D69" s="140"/>
      <c r="E69" s="141"/>
      <c r="F69" s="48" t="s">
        <v>17</v>
      </c>
      <c r="G69" s="47">
        <f t="shared" si="2"/>
        <v>0</v>
      </c>
      <c r="H69" s="47"/>
      <c r="I69" s="47"/>
      <c r="J69" s="47"/>
      <c r="K69" s="47"/>
      <c r="L69" s="47"/>
      <c r="M69" s="47"/>
      <c r="N69" s="184"/>
    </row>
    <row r="70" spans="1:14" ht="23.25" customHeight="1" collapsed="1">
      <c r="A70" s="124" t="s">
        <v>80</v>
      </c>
      <c r="B70" s="114" t="s">
        <v>41</v>
      </c>
      <c r="C70" s="90" t="s">
        <v>11</v>
      </c>
      <c r="D70" s="98" t="s">
        <v>39</v>
      </c>
      <c r="E70" s="90" t="s">
        <v>127</v>
      </c>
      <c r="F70" s="12" t="s">
        <v>14</v>
      </c>
      <c r="G70" s="22">
        <f t="shared" si="2"/>
        <v>525000</v>
      </c>
      <c r="H70" s="22">
        <f t="shared" ref="H70:M70" si="20">H71+H72+H73</f>
        <v>105000</v>
      </c>
      <c r="I70" s="22">
        <f t="shared" si="20"/>
        <v>105000</v>
      </c>
      <c r="J70" s="22">
        <f t="shared" si="20"/>
        <v>105000</v>
      </c>
      <c r="K70" s="22">
        <f t="shared" si="20"/>
        <v>105000</v>
      </c>
      <c r="L70" s="22">
        <f t="shared" si="20"/>
        <v>105000</v>
      </c>
      <c r="M70" s="22">
        <f t="shared" si="20"/>
        <v>0</v>
      </c>
      <c r="N70" s="179" t="s">
        <v>172</v>
      </c>
    </row>
    <row r="71" spans="1:14" ht="23.25" customHeight="1">
      <c r="A71" s="125"/>
      <c r="B71" s="115"/>
      <c r="C71" s="91"/>
      <c r="D71" s="99"/>
      <c r="E71" s="91"/>
      <c r="F71" s="12" t="s">
        <v>116</v>
      </c>
      <c r="G71" s="22">
        <f t="shared" si="2"/>
        <v>525000</v>
      </c>
      <c r="H71" s="22">
        <f>'[1]Иные цели 2024'!$B$17</f>
        <v>105000</v>
      </c>
      <c r="I71" s="22">
        <f>H71</f>
        <v>105000</v>
      </c>
      <c r="J71" s="22">
        <f>I71</f>
        <v>105000</v>
      </c>
      <c r="K71" s="22">
        <f>J71</f>
        <v>105000</v>
      </c>
      <c r="L71" s="22">
        <f>K71</f>
        <v>105000</v>
      </c>
      <c r="M71" s="22"/>
      <c r="N71" s="180"/>
    </row>
    <row r="72" spans="1:14" ht="23.25" customHeight="1">
      <c r="A72" s="125"/>
      <c r="B72" s="115"/>
      <c r="C72" s="91"/>
      <c r="D72" s="99"/>
      <c r="E72" s="91"/>
      <c r="F72" s="12" t="s">
        <v>16</v>
      </c>
      <c r="G72" s="22">
        <f t="shared" si="2"/>
        <v>0</v>
      </c>
      <c r="H72" s="22"/>
      <c r="I72" s="22"/>
      <c r="J72" s="22"/>
      <c r="K72" s="22"/>
      <c r="L72" s="22"/>
      <c r="M72" s="22"/>
      <c r="N72" s="180"/>
    </row>
    <row r="73" spans="1:14" ht="23.25" customHeight="1">
      <c r="A73" s="126"/>
      <c r="B73" s="116"/>
      <c r="C73" s="91"/>
      <c r="D73" s="100"/>
      <c r="E73" s="101"/>
      <c r="F73" s="12" t="s">
        <v>17</v>
      </c>
      <c r="G73" s="22">
        <f t="shared" si="2"/>
        <v>0</v>
      </c>
      <c r="H73" s="22"/>
      <c r="I73" s="22"/>
      <c r="J73" s="22"/>
      <c r="K73" s="22"/>
      <c r="L73" s="22"/>
      <c r="M73" s="22"/>
      <c r="N73" s="181"/>
    </row>
    <row r="74" spans="1:14" ht="21.75" customHeight="1">
      <c r="A74" s="92" t="s">
        <v>87</v>
      </c>
      <c r="B74" s="114" t="s">
        <v>129</v>
      </c>
      <c r="C74" s="90" t="s">
        <v>11</v>
      </c>
      <c r="D74" s="127" t="s">
        <v>34</v>
      </c>
      <c r="E74" s="90" t="s">
        <v>127</v>
      </c>
      <c r="F74" s="12" t="s">
        <v>14</v>
      </c>
      <c r="G74" s="22">
        <f t="shared" si="2"/>
        <v>6920474.7874055272</v>
      </c>
      <c r="H74" s="22">
        <f t="shared" ref="H74:M74" si="21">H75+H76+H77</f>
        <v>1277707.284</v>
      </c>
      <c r="I74" s="22">
        <f t="shared" si="21"/>
        <v>1328815.5753600001</v>
      </c>
      <c r="J74" s="47">
        <f t="shared" si="21"/>
        <v>1381968.1983744001</v>
      </c>
      <c r="K74" s="22">
        <f t="shared" si="21"/>
        <v>1437246.9263093763</v>
      </c>
      <c r="L74" s="22">
        <f t="shared" si="21"/>
        <v>1494736.8033617514</v>
      </c>
      <c r="M74" s="22">
        <f t="shared" si="21"/>
        <v>0</v>
      </c>
      <c r="N74" s="197" t="s">
        <v>173</v>
      </c>
    </row>
    <row r="75" spans="1:14" ht="21.75" customHeight="1">
      <c r="A75" s="93"/>
      <c r="B75" s="115"/>
      <c r="C75" s="91"/>
      <c r="D75" s="128"/>
      <c r="E75" s="91"/>
      <c r="F75" s="12" t="s">
        <v>116</v>
      </c>
      <c r="G75" s="22">
        <f t="shared" si="2"/>
        <v>6920474.7874055272</v>
      </c>
      <c r="H75" s="22">
        <f>'[1]Иные цели 2024'!$Z$17</f>
        <v>1277707.284</v>
      </c>
      <c r="I75" s="22">
        <f>'[1]Иные цели 2025'!$Z$17</f>
        <v>1328815.5753600001</v>
      </c>
      <c r="J75" s="47">
        <f>'[1]Иные цели 2026'!$Z$17</f>
        <v>1381968.1983744001</v>
      </c>
      <c r="K75" s="22">
        <f>J75*1.04</f>
        <v>1437246.9263093763</v>
      </c>
      <c r="L75" s="22">
        <f>K75*1.04</f>
        <v>1494736.8033617514</v>
      </c>
      <c r="M75" s="22"/>
      <c r="N75" s="198"/>
    </row>
    <row r="76" spans="1:14" ht="21.75" customHeight="1">
      <c r="A76" s="93"/>
      <c r="B76" s="115"/>
      <c r="C76" s="91"/>
      <c r="D76" s="128"/>
      <c r="E76" s="91"/>
      <c r="F76" s="12" t="s">
        <v>16</v>
      </c>
      <c r="G76" s="22">
        <f t="shared" ref="G76:G139" si="22">H76+I76+J76+K76+M76+L76</f>
        <v>0</v>
      </c>
      <c r="H76" s="22"/>
      <c r="I76" s="22"/>
      <c r="J76" s="47"/>
      <c r="K76" s="22"/>
      <c r="L76" s="22"/>
      <c r="M76" s="22"/>
      <c r="N76" s="198"/>
    </row>
    <row r="77" spans="1:14" ht="21.75" customHeight="1">
      <c r="A77" s="94"/>
      <c r="B77" s="116"/>
      <c r="C77" s="91"/>
      <c r="D77" s="129"/>
      <c r="E77" s="101"/>
      <c r="F77" s="12" t="s">
        <v>17</v>
      </c>
      <c r="G77" s="22">
        <f t="shared" si="22"/>
        <v>0</v>
      </c>
      <c r="H77" s="22"/>
      <c r="I77" s="22"/>
      <c r="J77" s="47"/>
      <c r="K77" s="22"/>
      <c r="L77" s="22"/>
      <c r="M77" s="22"/>
      <c r="N77" s="199"/>
    </row>
    <row r="78" spans="1:14" ht="21.75" customHeight="1" collapsed="1">
      <c r="A78" s="92" t="s">
        <v>108</v>
      </c>
      <c r="B78" s="114" t="s">
        <v>109</v>
      </c>
      <c r="C78" s="90" t="s">
        <v>11</v>
      </c>
      <c r="D78" s="90" t="s">
        <v>98</v>
      </c>
      <c r="E78" s="90" t="s">
        <v>127</v>
      </c>
      <c r="F78" s="12" t="s">
        <v>14</v>
      </c>
      <c r="G78" s="22">
        <f t="shared" si="22"/>
        <v>482758.96666666667</v>
      </c>
      <c r="H78" s="22">
        <f t="shared" ref="H78:M78" si="23">H79+H80+H81</f>
        <v>48275.89666666666</v>
      </c>
      <c r="I78" s="22">
        <f t="shared" si="23"/>
        <v>62069.009999999995</v>
      </c>
      <c r="J78" s="47">
        <f t="shared" si="23"/>
        <v>124138.01999999999</v>
      </c>
      <c r="K78" s="22">
        <f t="shared" si="23"/>
        <v>124138.01999999999</v>
      </c>
      <c r="L78" s="22">
        <f t="shared" si="23"/>
        <v>124138.01999999999</v>
      </c>
      <c r="M78" s="22">
        <f t="shared" si="23"/>
        <v>0</v>
      </c>
      <c r="N78" s="197" t="s">
        <v>110</v>
      </c>
    </row>
    <row r="79" spans="1:14" ht="21.75" customHeight="1">
      <c r="A79" s="93"/>
      <c r="B79" s="115"/>
      <c r="C79" s="91"/>
      <c r="D79" s="91"/>
      <c r="E79" s="91"/>
      <c r="F79" s="12" t="s">
        <v>116</v>
      </c>
      <c r="G79" s="22">
        <f t="shared" si="22"/>
        <v>482758.96666666667</v>
      </c>
      <c r="H79" s="22">
        <f>'[1]Иные цели 2024'!$C$17</f>
        <v>48275.89666666666</v>
      </c>
      <c r="I79" s="22">
        <f>'[1]Иные цели 2025'!$C$17</f>
        <v>62069.009999999995</v>
      </c>
      <c r="J79" s="47">
        <f>'[1]Иные цели 2026'!$C$17</f>
        <v>124138.01999999999</v>
      </c>
      <c r="K79" s="22">
        <f>J79</f>
        <v>124138.01999999999</v>
      </c>
      <c r="L79" s="22">
        <f>K79</f>
        <v>124138.01999999999</v>
      </c>
      <c r="M79" s="22"/>
      <c r="N79" s="198"/>
    </row>
    <row r="80" spans="1:14" ht="21.75" customHeight="1">
      <c r="A80" s="93"/>
      <c r="B80" s="115"/>
      <c r="C80" s="91"/>
      <c r="D80" s="91"/>
      <c r="E80" s="91"/>
      <c r="F80" s="12" t="s">
        <v>16</v>
      </c>
      <c r="G80" s="22">
        <f t="shared" si="22"/>
        <v>0</v>
      </c>
      <c r="H80" s="22"/>
      <c r="I80" s="22"/>
      <c r="J80" s="47"/>
      <c r="K80" s="47"/>
      <c r="L80" s="47"/>
      <c r="M80" s="47"/>
      <c r="N80" s="198"/>
    </row>
    <row r="81" spans="1:15" ht="21.75" customHeight="1">
      <c r="A81" s="94"/>
      <c r="B81" s="116"/>
      <c r="C81" s="101"/>
      <c r="D81" s="101"/>
      <c r="E81" s="101"/>
      <c r="F81" s="12" t="s">
        <v>17</v>
      </c>
      <c r="G81" s="22">
        <f t="shared" si="22"/>
        <v>0</v>
      </c>
      <c r="H81" s="22"/>
      <c r="I81" s="22"/>
      <c r="J81" s="47"/>
      <c r="K81" s="22"/>
      <c r="L81" s="22"/>
      <c r="M81" s="22"/>
      <c r="N81" s="199"/>
    </row>
    <row r="82" spans="1:15" ht="21.75" customHeight="1">
      <c r="A82" s="92" t="s">
        <v>112</v>
      </c>
      <c r="B82" s="95" t="s">
        <v>21</v>
      </c>
      <c r="C82" s="90" t="s">
        <v>11</v>
      </c>
      <c r="D82" s="98" t="s">
        <v>26</v>
      </c>
      <c r="E82" s="90" t="s">
        <v>127</v>
      </c>
      <c r="F82" s="12" t="s">
        <v>14</v>
      </c>
      <c r="G82" s="22">
        <f t="shared" si="22"/>
        <v>10101334</v>
      </c>
      <c r="H82" s="22">
        <f t="shared" ref="H82:M82" si="24">H83+H84+H85</f>
        <v>2084297</v>
      </c>
      <c r="I82" s="22">
        <f t="shared" si="24"/>
        <v>2075303</v>
      </c>
      <c r="J82" s="47">
        <f t="shared" si="24"/>
        <v>1980578</v>
      </c>
      <c r="K82" s="22">
        <f t="shared" si="24"/>
        <v>1980578</v>
      </c>
      <c r="L82" s="22">
        <f>L83+L84+L85</f>
        <v>1980578</v>
      </c>
      <c r="M82" s="22">
        <f t="shared" si="24"/>
        <v>0</v>
      </c>
      <c r="N82" s="146" t="s">
        <v>138</v>
      </c>
    </row>
    <row r="83" spans="1:15" ht="21.75" customHeight="1">
      <c r="A83" s="93"/>
      <c r="B83" s="96"/>
      <c r="C83" s="91"/>
      <c r="D83" s="99"/>
      <c r="E83" s="91"/>
      <c r="F83" s="12" t="s">
        <v>116</v>
      </c>
      <c r="G83" s="22">
        <f t="shared" si="22"/>
        <v>10101334</v>
      </c>
      <c r="H83" s="22">
        <f>'[1]Иные цели 2024'!$H$17</f>
        <v>2084297</v>
      </c>
      <c r="I83" s="22">
        <f>'[1]Иные цели 2025'!$H$17</f>
        <v>2075303</v>
      </c>
      <c r="J83" s="47">
        <f>'[1]Иные цели 2026'!$H$17</f>
        <v>1980578</v>
      </c>
      <c r="K83" s="22">
        <f>J83</f>
        <v>1980578</v>
      </c>
      <c r="L83" s="22">
        <f>K83</f>
        <v>1980578</v>
      </c>
      <c r="M83" s="22"/>
      <c r="N83" s="147"/>
    </row>
    <row r="84" spans="1:15" ht="21.75" customHeight="1">
      <c r="A84" s="93"/>
      <c r="B84" s="96"/>
      <c r="C84" s="91"/>
      <c r="D84" s="99"/>
      <c r="E84" s="91"/>
      <c r="F84" s="12" t="s">
        <v>16</v>
      </c>
      <c r="G84" s="22">
        <f t="shared" si="22"/>
        <v>0</v>
      </c>
      <c r="H84" s="22"/>
      <c r="I84" s="22"/>
      <c r="J84" s="47"/>
      <c r="K84" s="22"/>
      <c r="L84" s="22"/>
      <c r="M84" s="22"/>
      <c r="N84" s="147"/>
    </row>
    <row r="85" spans="1:15" ht="21.75" customHeight="1">
      <c r="A85" s="94"/>
      <c r="B85" s="97"/>
      <c r="C85" s="91"/>
      <c r="D85" s="100"/>
      <c r="E85" s="101"/>
      <c r="F85" s="12" t="s">
        <v>17</v>
      </c>
      <c r="G85" s="22">
        <f t="shared" si="22"/>
        <v>0</v>
      </c>
      <c r="H85" s="22"/>
      <c r="I85" s="22"/>
      <c r="J85" s="47"/>
      <c r="K85" s="22"/>
      <c r="L85" s="22"/>
      <c r="M85" s="22"/>
      <c r="N85" s="148"/>
    </row>
    <row r="86" spans="1:15" ht="21.75" customHeight="1">
      <c r="A86" s="92" t="s">
        <v>123</v>
      </c>
      <c r="B86" s="95" t="s">
        <v>22</v>
      </c>
      <c r="C86" s="90" t="s">
        <v>11</v>
      </c>
      <c r="D86" s="98" t="s">
        <v>26</v>
      </c>
      <c r="E86" s="90" t="s">
        <v>127</v>
      </c>
      <c r="F86" s="12" t="s">
        <v>14</v>
      </c>
      <c r="G86" s="22">
        <f t="shared" si="22"/>
        <v>334230</v>
      </c>
      <c r="H86" s="22">
        <f t="shared" ref="H86:M86" si="25">H87+H88+H89</f>
        <v>66310</v>
      </c>
      <c r="I86" s="22">
        <f t="shared" si="25"/>
        <v>66980</v>
      </c>
      <c r="J86" s="47">
        <f t="shared" si="25"/>
        <v>66980</v>
      </c>
      <c r="K86" s="22">
        <f t="shared" si="25"/>
        <v>66980</v>
      </c>
      <c r="L86" s="22">
        <f>L87+L88+L89</f>
        <v>66980</v>
      </c>
      <c r="M86" s="22">
        <f t="shared" si="25"/>
        <v>0</v>
      </c>
      <c r="N86" s="146" t="s">
        <v>138</v>
      </c>
    </row>
    <row r="87" spans="1:15" ht="21.75" customHeight="1">
      <c r="A87" s="93"/>
      <c r="B87" s="96"/>
      <c r="C87" s="91"/>
      <c r="D87" s="99"/>
      <c r="E87" s="91"/>
      <c r="F87" s="12" t="s">
        <v>116</v>
      </c>
      <c r="G87" s="22">
        <f t="shared" si="22"/>
        <v>334230</v>
      </c>
      <c r="H87" s="22">
        <f>'[1]Иные цели 2024'!$F$17</f>
        <v>66310</v>
      </c>
      <c r="I87" s="22">
        <f>'[1]Иные цели 2025'!$F$17</f>
        <v>66980</v>
      </c>
      <c r="J87" s="47">
        <f>'[1]Иные цели 2026'!$F$17</f>
        <v>66980</v>
      </c>
      <c r="K87" s="22">
        <f>J87</f>
        <v>66980</v>
      </c>
      <c r="L87" s="22">
        <f>K87</f>
        <v>66980</v>
      </c>
      <c r="M87" s="22"/>
      <c r="N87" s="147"/>
    </row>
    <row r="88" spans="1:15" ht="21.75" customHeight="1">
      <c r="A88" s="93"/>
      <c r="B88" s="96"/>
      <c r="C88" s="91"/>
      <c r="D88" s="99"/>
      <c r="E88" s="91"/>
      <c r="F88" s="12" t="s">
        <v>16</v>
      </c>
      <c r="G88" s="22">
        <f t="shared" si="22"/>
        <v>0</v>
      </c>
      <c r="H88" s="22"/>
      <c r="I88" s="22"/>
      <c r="J88" s="47"/>
      <c r="K88" s="22"/>
      <c r="L88" s="22"/>
      <c r="M88" s="22"/>
      <c r="N88" s="147"/>
    </row>
    <row r="89" spans="1:15" ht="21.75" customHeight="1">
      <c r="A89" s="94"/>
      <c r="B89" s="97"/>
      <c r="C89" s="91"/>
      <c r="D89" s="100"/>
      <c r="E89" s="101"/>
      <c r="F89" s="12" t="s">
        <v>17</v>
      </c>
      <c r="G89" s="22">
        <f t="shared" si="22"/>
        <v>0</v>
      </c>
      <c r="H89" s="22"/>
      <c r="I89" s="22"/>
      <c r="J89" s="47"/>
      <c r="K89" s="22"/>
      <c r="L89" s="22"/>
      <c r="M89" s="22"/>
      <c r="N89" s="148"/>
    </row>
    <row r="90" spans="1:15" ht="21.75" hidden="1" customHeight="1" outlineLevel="1">
      <c r="A90" s="92" t="s">
        <v>35</v>
      </c>
      <c r="B90" s="114" t="s">
        <v>36</v>
      </c>
      <c r="C90" s="90" t="s">
        <v>11</v>
      </c>
      <c r="D90" s="98" t="s">
        <v>26</v>
      </c>
      <c r="E90" s="90" t="s">
        <v>127</v>
      </c>
      <c r="F90" s="12" t="s">
        <v>14</v>
      </c>
      <c r="G90" s="22">
        <f t="shared" si="22"/>
        <v>0</v>
      </c>
      <c r="H90" s="22">
        <f t="shared" ref="H90:M90" si="26">H91+H92+H93</f>
        <v>0</v>
      </c>
      <c r="I90" s="22">
        <f t="shared" si="26"/>
        <v>0</v>
      </c>
      <c r="J90" s="47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50"/>
    </row>
    <row r="91" spans="1:15" ht="21.75" hidden="1" customHeight="1" outlineLevel="1">
      <c r="A91" s="93"/>
      <c r="B91" s="115"/>
      <c r="C91" s="91"/>
      <c r="D91" s="99"/>
      <c r="E91" s="91"/>
      <c r="F91" s="12" t="s">
        <v>116</v>
      </c>
      <c r="G91" s="22">
        <f t="shared" si="22"/>
        <v>0</v>
      </c>
      <c r="H91" s="22">
        <v>0</v>
      </c>
      <c r="I91" s="22">
        <v>0</v>
      </c>
      <c r="J91" s="47">
        <v>0</v>
      </c>
      <c r="K91" s="22">
        <v>0</v>
      </c>
      <c r="L91" s="22">
        <v>0</v>
      </c>
      <c r="M91" s="22">
        <v>0</v>
      </c>
      <c r="N91" s="50"/>
    </row>
    <row r="92" spans="1:15" ht="21.75" hidden="1" customHeight="1" outlineLevel="1">
      <c r="A92" s="93"/>
      <c r="B92" s="115"/>
      <c r="C92" s="91"/>
      <c r="D92" s="99"/>
      <c r="E92" s="91"/>
      <c r="F92" s="12" t="s">
        <v>16</v>
      </c>
      <c r="G92" s="22">
        <f t="shared" si="22"/>
        <v>0</v>
      </c>
      <c r="H92" s="22">
        <v>0</v>
      </c>
      <c r="I92" s="22">
        <v>0</v>
      </c>
      <c r="J92" s="47">
        <v>0</v>
      </c>
      <c r="K92" s="22">
        <v>0</v>
      </c>
      <c r="L92" s="22">
        <v>0</v>
      </c>
      <c r="M92" s="22">
        <v>0</v>
      </c>
      <c r="N92" s="50"/>
    </row>
    <row r="93" spans="1:15" ht="21.75" hidden="1" customHeight="1" outlineLevel="1">
      <c r="A93" s="94"/>
      <c r="B93" s="116"/>
      <c r="C93" s="91"/>
      <c r="D93" s="100"/>
      <c r="E93" s="101"/>
      <c r="F93" s="12" t="s">
        <v>17</v>
      </c>
      <c r="G93" s="22">
        <f t="shared" si="22"/>
        <v>0</v>
      </c>
      <c r="H93" s="22">
        <v>0</v>
      </c>
      <c r="I93" s="22">
        <v>0</v>
      </c>
      <c r="J93" s="47">
        <v>0</v>
      </c>
      <c r="K93" s="22">
        <v>0</v>
      </c>
      <c r="L93" s="22">
        <v>0</v>
      </c>
      <c r="M93" s="22">
        <v>0</v>
      </c>
      <c r="N93" s="50"/>
    </row>
    <row r="94" spans="1:15" ht="21.75" hidden="1" customHeight="1" outlineLevel="1">
      <c r="A94" s="92" t="s">
        <v>42</v>
      </c>
      <c r="B94" s="114" t="s">
        <v>43</v>
      </c>
      <c r="C94" s="90" t="s">
        <v>11</v>
      </c>
      <c r="D94" s="98" t="s">
        <v>26</v>
      </c>
      <c r="E94" s="90" t="s">
        <v>127</v>
      </c>
      <c r="F94" s="12" t="s">
        <v>14</v>
      </c>
      <c r="G94" s="22">
        <f t="shared" si="22"/>
        <v>0</v>
      </c>
      <c r="H94" s="22">
        <f t="shared" ref="H94:M94" si="27">H95+H96+H97</f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42"/>
    </row>
    <row r="95" spans="1:15" ht="21.75" hidden="1" customHeight="1" outlineLevel="1">
      <c r="A95" s="93"/>
      <c r="B95" s="115"/>
      <c r="C95" s="91"/>
      <c r="D95" s="99"/>
      <c r="E95" s="91"/>
      <c r="F95" s="12" t="s">
        <v>116</v>
      </c>
      <c r="G95" s="22">
        <f t="shared" si="22"/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2"/>
    </row>
    <row r="96" spans="1:15" ht="21.75" hidden="1" customHeight="1" outlineLevel="1">
      <c r="A96" s="93"/>
      <c r="B96" s="115"/>
      <c r="C96" s="91"/>
      <c r="D96" s="99"/>
      <c r="E96" s="91"/>
      <c r="F96" s="12" t="s">
        <v>16</v>
      </c>
      <c r="G96" s="22">
        <f t="shared" si="22"/>
        <v>0</v>
      </c>
      <c r="H96" s="22"/>
      <c r="I96" s="22"/>
      <c r="J96" s="22"/>
      <c r="K96" s="22"/>
      <c r="L96" s="22"/>
      <c r="M96" s="22"/>
      <c r="N96" s="142"/>
      <c r="O96" s="9"/>
    </row>
    <row r="97" spans="1:16" ht="21.75" hidden="1" customHeight="1" outlineLevel="1">
      <c r="A97" s="94"/>
      <c r="B97" s="116"/>
      <c r="C97" s="91"/>
      <c r="D97" s="100"/>
      <c r="E97" s="101"/>
      <c r="F97" s="12" t="s">
        <v>17</v>
      </c>
      <c r="G97" s="22">
        <f t="shared" si="22"/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3"/>
    </row>
    <row r="98" spans="1:16" ht="21.75" customHeight="1" collapsed="1">
      <c r="A98" s="117"/>
      <c r="B98" s="120" t="s">
        <v>128</v>
      </c>
      <c r="C98" s="106" t="s">
        <v>11</v>
      </c>
      <c r="D98" s="108" t="s">
        <v>45</v>
      </c>
      <c r="E98" s="106" t="s">
        <v>127</v>
      </c>
      <c r="F98" s="37" t="s">
        <v>14</v>
      </c>
      <c r="G98" s="38">
        <f t="shared" si="22"/>
        <v>138020772.70492893</v>
      </c>
      <c r="H98" s="38">
        <f>H99+H100+H101</f>
        <v>25773721.562075999</v>
      </c>
      <c r="I98" s="38">
        <f>I99+I100+I101</f>
        <v>26601355.626811996</v>
      </c>
      <c r="J98" s="38">
        <f>J99+J100+J101</f>
        <v>27439667.707598962</v>
      </c>
      <c r="K98" s="38">
        <f t="shared" ref="K98:M98" si="28">K99+K100+K101</f>
        <v>28533974.415902924</v>
      </c>
      <c r="L98" s="38">
        <f>L99+L100+L101</f>
        <v>29672053.392539039</v>
      </c>
      <c r="M98" s="38">
        <f t="shared" si="28"/>
        <v>0</v>
      </c>
      <c r="N98" s="190"/>
    </row>
    <row r="99" spans="1:16" ht="21.75" customHeight="1">
      <c r="A99" s="118"/>
      <c r="B99" s="121"/>
      <c r="C99" s="107"/>
      <c r="D99" s="109"/>
      <c r="E99" s="107"/>
      <c r="F99" s="37" t="s">
        <v>116</v>
      </c>
      <c r="G99" s="38">
        <f t="shared" si="22"/>
        <v>138020772.70492893</v>
      </c>
      <c r="H99" s="38">
        <f t="shared" ref="H99:M101" si="29">H103+H119+H107+H111+H115+H123</f>
        <v>25773721.562075999</v>
      </c>
      <c r="I99" s="38">
        <f t="shared" si="29"/>
        <v>26601355.626811996</v>
      </c>
      <c r="J99" s="38">
        <f t="shared" si="29"/>
        <v>27439667.707598962</v>
      </c>
      <c r="K99" s="38">
        <f t="shared" si="29"/>
        <v>28533974.415902924</v>
      </c>
      <c r="L99" s="38">
        <f t="shared" si="29"/>
        <v>29672053.392539039</v>
      </c>
      <c r="M99" s="38">
        <f t="shared" si="29"/>
        <v>0</v>
      </c>
      <c r="N99" s="191"/>
    </row>
    <row r="100" spans="1:16" ht="21.75" customHeight="1">
      <c r="A100" s="118"/>
      <c r="B100" s="121"/>
      <c r="C100" s="107"/>
      <c r="D100" s="109"/>
      <c r="E100" s="107"/>
      <c r="F100" s="37" t="s">
        <v>16</v>
      </c>
      <c r="G100" s="38">
        <f t="shared" si="22"/>
        <v>0</v>
      </c>
      <c r="H100" s="38">
        <f t="shared" si="29"/>
        <v>0</v>
      </c>
      <c r="I100" s="38">
        <f t="shared" si="29"/>
        <v>0</v>
      </c>
      <c r="J100" s="38">
        <f t="shared" si="29"/>
        <v>0</v>
      </c>
      <c r="K100" s="38">
        <f t="shared" si="29"/>
        <v>0</v>
      </c>
      <c r="L100" s="38">
        <f t="shared" si="29"/>
        <v>0</v>
      </c>
      <c r="M100" s="38">
        <f t="shared" si="29"/>
        <v>0</v>
      </c>
      <c r="N100" s="191"/>
    </row>
    <row r="101" spans="1:16" ht="21.75" customHeight="1">
      <c r="A101" s="119"/>
      <c r="B101" s="122"/>
      <c r="C101" s="123"/>
      <c r="D101" s="110"/>
      <c r="E101" s="123"/>
      <c r="F101" s="37" t="s">
        <v>17</v>
      </c>
      <c r="G101" s="38">
        <f t="shared" si="22"/>
        <v>0</v>
      </c>
      <c r="H101" s="38">
        <f t="shared" si="29"/>
        <v>0</v>
      </c>
      <c r="I101" s="38">
        <f t="shared" si="29"/>
        <v>0</v>
      </c>
      <c r="J101" s="38">
        <f t="shared" si="29"/>
        <v>0</v>
      </c>
      <c r="K101" s="38">
        <f t="shared" si="29"/>
        <v>0</v>
      </c>
      <c r="L101" s="38">
        <f t="shared" si="29"/>
        <v>0</v>
      </c>
      <c r="M101" s="38">
        <f t="shared" si="29"/>
        <v>0</v>
      </c>
      <c r="N101" s="192"/>
    </row>
    <row r="102" spans="1:16" ht="45" customHeight="1">
      <c r="A102" s="92" t="s">
        <v>18</v>
      </c>
      <c r="B102" s="114" t="s">
        <v>46</v>
      </c>
      <c r="C102" s="90" t="s">
        <v>11</v>
      </c>
      <c r="D102" s="98" t="s">
        <v>39</v>
      </c>
      <c r="E102" s="90" t="s">
        <v>127</v>
      </c>
      <c r="F102" s="12" t="s">
        <v>14</v>
      </c>
      <c r="G102" s="22">
        <f t="shared" si="22"/>
        <v>113519830.21211109</v>
      </c>
      <c r="H102" s="22">
        <f t="shared" ref="H102:M102" si="30">H103+H104+H105</f>
        <v>21190103.972075999</v>
      </c>
      <c r="I102" s="22">
        <f t="shared" si="30"/>
        <v>21881655.334411997</v>
      </c>
      <c r="J102" s="47">
        <f t="shared" si="30"/>
        <v>22567936.604825437</v>
      </c>
      <c r="K102" s="22">
        <f t="shared" si="30"/>
        <v>23470654.069018457</v>
      </c>
      <c r="L102" s="22">
        <f>L103+L104+L105</f>
        <v>24409480.231779195</v>
      </c>
      <c r="M102" s="22">
        <f t="shared" si="30"/>
        <v>0</v>
      </c>
      <c r="N102" s="187" t="s">
        <v>147</v>
      </c>
    </row>
    <row r="103" spans="1:16" ht="45" customHeight="1">
      <c r="A103" s="93"/>
      <c r="B103" s="115"/>
      <c r="C103" s="91"/>
      <c r="D103" s="99"/>
      <c r="E103" s="91"/>
      <c r="F103" s="12" t="s">
        <v>116</v>
      </c>
      <c r="G103" s="22">
        <f t="shared" si="22"/>
        <v>113519830.21211109</v>
      </c>
      <c r="H103" s="22">
        <f>'[1]мест.бюджет 2024'!$BM$19</f>
        <v>21190103.972075999</v>
      </c>
      <c r="I103" s="22">
        <f>'[1]мест.бюджет 2025'!$BM$19</f>
        <v>21881655.334411997</v>
      </c>
      <c r="J103" s="47">
        <f>'[1]мест.бюджет 2026'!$BM$19</f>
        <v>22567936.604825437</v>
      </c>
      <c r="K103" s="22">
        <f>J103*1.04</f>
        <v>23470654.069018457</v>
      </c>
      <c r="L103" s="22">
        <f>K103*1.04</f>
        <v>24409480.231779195</v>
      </c>
      <c r="M103" s="22"/>
      <c r="N103" s="188"/>
      <c r="O103" s="10"/>
      <c r="P103" s="7"/>
    </row>
    <row r="104" spans="1:16" ht="45" customHeight="1">
      <c r="A104" s="93"/>
      <c r="B104" s="115"/>
      <c r="C104" s="91"/>
      <c r="D104" s="99"/>
      <c r="E104" s="91"/>
      <c r="F104" s="12" t="s">
        <v>16</v>
      </c>
      <c r="G104" s="22">
        <f t="shared" si="22"/>
        <v>0</v>
      </c>
      <c r="H104" s="22"/>
      <c r="I104" s="22"/>
      <c r="J104" s="47"/>
      <c r="K104" s="22"/>
      <c r="L104" s="22"/>
      <c r="M104" s="22"/>
      <c r="N104" s="188"/>
    </row>
    <row r="105" spans="1:16" ht="45" customHeight="1">
      <c r="A105" s="94"/>
      <c r="B105" s="116"/>
      <c r="C105" s="91"/>
      <c r="D105" s="100"/>
      <c r="E105" s="101"/>
      <c r="F105" s="12" t="s">
        <v>17</v>
      </c>
      <c r="G105" s="22">
        <f t="shared" si="22"/>
        <v>0</v>
      </c>
      <c r="H105" s="22"/>
      <c r="I105" s="22"/>
      <c r="J105" s="47"/>
      <c r="K105" s="22"/>
      <c r="L105" s="22"/>
      <c r="M105" s="22"/>
      <c r="N105" s="188"/>
    </row>
    <row r="106" spans="1:16" ht="21.75" customHeight="1" outlineLevel="1">
      <c r="A106" s="92" t="s">
        <v>24</v>
      </c>
      <c r="B106" s="114" t="s">
        <v>94</v>
      </c>
      <c r="C106" s="90" t="s">
        <v>11</v>
      </c>
      <c r="D106" s="98" t="s">
        <v>39</v>
      </c>
      <c r="E106" s="90" t="s">
        <v>127</v>
      </c>
      <c r="F106" s="12" t="s">
        <v>14</v>
      </c>
      <c r="G106" s="22">
        <f t="shared" si="22"/>
        <v>0</v>
      </c>
      <c r="H106" s="22">
        <f t="shared" ref="H106:M106" si="31">H107+H108+H109</f>
        <v>0</v>
      </c>
      <c r="I106" s="22">
        <f t="shared" si="31"/>
        <v>0</v>
      </c>
      <c r="J106" s="22">
        <f t="shared" si="31"/>
        <v>0</v>
      </c>
      <c r="K106" s="22">
        <f t="shared" si="31"/>
        <v>0</v>
      </c>
      <c r="L106" s="22">
        <f t="shared" si="31"/>
        <v>0</v>
      </c>
      <c r="M106" s="22">
        <f t="shared" si="31"/>
        <v>0</v>
      </c>
      <c r="N106" s="193" t="s">
        <v>145</v>
      </c>
    </row>
    <row r="107" spans="1:16" ht="21.75" customHeight="1" outlineLevel="1">
      <c r="A107" s="93"/>
      <c r="B107" s="115"/>
      <c r="C107" s="91"/>
      <c r="D107" s="99"/>
      <c r="E107" s="91"/>
      <c r="F107" s="12" t="s">
        <v>116</v>
      </c>
      <c r="G107" s="22">
        <f t="shared" si="22"/>
        <v>0</v>
      </c>
      <c r="H107" s="22"/>
      <c r="I107" s="22"/>
      <c r="J107" s="22"/>
      <c r="K107" s="22"/>
      <c r="L107" s="22"/>
      <c r="M107" s="22"/>
      <c r="N107" s="193"/>
    </row>
    <row r="108" spans="1:16" ht="21.75" customHeight="1" outlineLevel="1">
      <c r="A108" s="93"/>
      <c r="B108" s="115"/>
      <c r="C108" s="91"/>
      <c r="D108" s="99"/>
      <c r="E108" s="91"/>
      <c r="F108" s="12" t="s">
        <v>16</v>
      </c>
      <c r="G108" s="22">
        <f t="shared" si="22"/>
        <v>0</v>
      </c>
      <c r="H108" s="22"/>
      <c r="I108" s="22"/>
      <c r="J108" s="22"/>
      <c r="K108" s="22"/>
      <c r="L108" s="22"/>
      <c r="M108" s="22"/>
      <c r="N108" s="193"/>
    </row>
    <row r="109" spans="1:16" ht="21.75" customHeight="1" outlineLevel="1">
      <c r="A109" s="94"/>
      <c r="B109" s="116"/>
      <c r="C109" s="91"/>
      <c r="D109" s="100"/>
      <c r="E109" s="101"/>
      <c r="F109" s="12" t="s">
        <v>17</v>
      </c>
      <c r="G109" s="22">
        <f t="shared" si="22"/>
        <v>0</v>
      </c>
      <c r="H109" s="22"/>
      <c r="I109" s="22"/>
      <c r="J109" s="22"/>
      <c r="K109" s="22"/>
      <c r="L109" s="22"/>
      <c r="M109" s="22"/>
      <c r="N109" s="193"/>
    </row>
    <row r="110" spans="1:16" ht="21.75" customHeight="1" outlineLevel="1">
      <c r="A110" s="92" t="s">
        <v>40</v>
      </c>
      <c r="B110" s="114" t="s">
        <v>95</v>
      </c>
      <c r="C110" s="90" t="s">
        <v>11</v>
      </c>
      <c r="D110" s="98" t="s">
        <v>39</v>
      </c>
      <c r="E110" s="90" t="s">
        <v>127</v>
      </c>
      <c r="F110" s="12" t="s">
        <v>14</v>
      </c>
      <c r="G110" s="22">
        <f t="shared" si="22"/>
        <v>0</v>
      </c>
      <c r="H110" s="22">
        <f t="shared" ref="H110:M110" si="32">H111+H112+H113</f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93" t="s">
        <v>146</v>
      </c>
    </row>
    <row r="111" spans="1:16" ht="21.75" customHeight="1" outlineLevel="1">
      <c r="A111" s="93"/>
      <c r="B111" s="115"/>
      <c r="C111" s="91"/>
      <c r="D111" s="99"/>
      <c r="E111" s="91"/>
      <c r="F111" s="12" t="s">
        <v>116</v>
      </c>
      <c r="G111" s="22">
        <f t="shared" si="22"/>
        <v>0</v>
      </c>
      <c r="H111" s="22"/>
      <c r="I111" s="22"/>
      <c r="J111" s="22"/>
      <c r="K111" s="22"/>
      <c r="L111" s="22"/>
      <c r="M111" s="22"/>
      <c r="N111" s="193"/>
    </row>
    <row r="112" spans="1:16" ht="21.75" customHeight="1" outlineLevel="1">
      <c r="A112" s="93"/>
      <c r="B112" s="115"/>
      <c r="C112" s="91"/>
      <c r="D112" s="99"/>
      <c r="E112" s="91"/>
      <c r="F112" s="12" t="s">
        <v>16</v>
      </c>
      <c r="G112" s="22">
        <f t="shared" si="22"/>
        <v>0</v>
      </c>
      <c r="H112" s="22"/>
      <c r="I112" s="22"/>
      <c r="J112" s="22"/>
      <c r="K112" s="22"/>
      <c r="L112" s="22"/>
      <c r="M112" s="22"/>
      <c r="N112" s="193"/>
    </row>
    <row r="113" spans="1:14" ht="21.75" customHeight="1" outlineLevel="1">
      <c r="A113" s="94"/>
      <c r="B113" s="116"/>
      <c r="C113" s="91"/>
      <c r="D113" s="100"/>
      <c r="E113" s="101"/>
      <c r="F113" s="12" t="s">
        <v>17</v>
      </c>
      <c r="G113" s="22">
        <f t="shared" si="22"/>
        <v>0</v>
      </c>
      <c r="H113" s="22"/>
      <c r="I113" s="22"/>
      <c r="J113" s="22"/>
      <c r="K113" s="22"/>
      <c r="L113" s="22"/>
      <c r="M113" s="22"/>
      <c r="N113" s="193"/>
    </row>
    <row r="114" spans="1:14" ht="21.75" customHeight="1">
      <c r="A114" s="92" t="s">
        <v>97</v>
      </c>
      <c r="B114" s="95" t="s">
        <v>132</v>
      </c>
      <c r="C114" s="90" t="s">
        <v>11</v>
      </c>
      <c r="D114" s="98" t="s">
        <v>47</v>
      </c>
      <c r="E114" s="90" t="s">
        <v>127</v>
      </c>
      <c r="F114" s="12" t="s">
        <v>14</v>
      </c>
      <c r="G114" s="22">
        <f t="shared" si="22"/>
        <v>24099942.492817834</v>
      </c>
      <c r="H114" s="22">
        <f t="shared" ref="H114:M114" si="33">H115+H116+H117</f>
        <v>4501617.59</v>
      </c>
      <c r="I114" s="22">
        <f t="shared" si="33"/>
        <v>4646700.2923999997</v>
      </c>
      <c r="J114" s="47">
        <f t="shared" si="33"/>
        <v>4789731.1027735248</v>
      </c>
      <c r="K114" s="22">
        <f t="shared" si="33"/>
        <v>4981320.3468844658</v>
      </c>
      <c r="L114" s="22">
        <f t="shared" si="33"/>
        <v>5180573.1607598448</v>
      </c>
      <c r="M114" s="22">
        <f t="shared" si="33"/>
        <v>0</v>
      </c>
      <c r="N114" s="147" t="s">
        <v>144</v>
      </c>
    </row>
    <row r="115" spans="1:14" ht="21.75" customHeight="1">
      <c r="A115" s="93"/>
      <c r="B115" s="96"/>
      <c r="C115" s="91"/>
      <c r="D115" s="99"/>
      <c r="E115" s="91"/>
      <c r="F115" s="12" t="s">
        <v>116</v>
      </c>
      <c r="G115" s="22">
        <f t="shared" si="22"/>
        <v>24099942.492817834</v>
      </c>
      <c r="H115" s="22">
        <f>'[1]мест.бюджет 2024'!$BN$19+'[1]Иные цели 2024'!$D$17</f>
        <v>4501617.59</v>
      </c>
      <c r="I115" s="22">
        <f>'[1]мест.бюджет 2025'!$BN$19+'[1]Иные цели 2025'!$D$17</f>
        <v>4646700.2923999997</v>
      </c>
      <c r="J115" s="47">
        <f>'[1]мест.бюджет 2026'!$BN$19+'[1]Иные цели 2026'!$D$17</f>
        <v>4789731.1027735248</v>
      </c>
      <c r="K115" s="22">
        <f>J115*1.04</f>
        <v>4981320.3468844658</v>
      </c>
      <c r="L115" s="22">
        <f>K115*1.04</f>
        <v>5180573.1607598448</v>
      </c>
      <c r="M115" s="22"/>
      <c r="N115" s="147"/>
    </row>
    <row r="116" spans="1:14" ht="21.75" customHeight="1">
      <c r="A116" s="93"/>
      <c r="B116" s="96"/>
      <c r="C116" s="91"/>
      <c r="D116" s="99"/>
      <c r="E116" s="91"/>
      <c r="F116" s="12" t="s">
        <v>16</v>
      </c>
      <c r="G116" s="22">
        <f t="shared" si="22"/>
        <v>0</v>
      </c>
      <c r="H116" s="22"/>
      <c r="I116" s="22"/>
      <c r="J116" s="47"/>
      <c r="K116" s="22"/>
      <c r="L116" s="22"/>
      <c r="M116" s="22"/>
      <c r="N116" s="147"/>
    </row>
    <row r="117" spans="1:14" ht="21.75" customHeight="1">
      <c r="A117" s="94"/>
      <c r="B117" s="97"/>
      <c r="C117" s="91"/>
      <c r="D117" s="100"/>
      <c r="E117" s="101"/>
      <c r="F117" s="12" t="s">
        <v>17</v>
      </c>
      <c r="G117" s="22">
        <f t="shared" si="22"/>
        <v>0</v>
      </c>
      <c r="H117" s="22"/>
      <c r="I117" s="22"/>
      <c r="J117" s="47"/>
      <c r="K117" s="22"/>
      <c r="L117" s="22"/>
      <c r="M117" s="22"/>
      <c r="N117" s="147"/>
    </row>
    <row r="118" spans="1:14" ht="21.75" customHeight="1">
      <c r="A118" s="92" t="s">
        <v>112</v>
      </c>
      <c r="B118" s="95" t="s">
        <v>21</v>
      </c>
      <c r="C118" s="90" t="s">
        <v>11</v>
      </c>
      <c r="D118" s="98" t="s">
        <v>39</v>
      </c>
      <c r="E118" s="90" t="s">
        <v>127</v>
      </c>
      <c r="F118" s="12" t="s">
        <v>14</v>
      </c>
      <c r="G118" s="22">
        <f t="shared" si="22"/>
        <v>401000</v>
      </c>
      <c r="H118" s="22">
        <f t="shared" ref="H118:M118" si="34">H119+H120+H121</f>
        <v>82000</v>
      </c>
      <c r="I118" s="22">
        <f t="shared" si="34"/>
        <v>73000</v>
      </c>
      <c r="J118" s="47">
        <f t="shared" si="34"/>
        <v>82000</v>
      </c>
      <c r="K118" s="22">
        <f t="shared" si="34"/>
        <v>82000</v>
      </c>
      <c r="L118" s="22">
        <f>L119+L120+L121</f>
        <v>82000</v>
      </c>
      <c r="M118" s="22">
        <f t="shared" si="34"/>
        <v>0</v>
      </c>
      <c r="N118" s="146" t="s">
        <v>138</v>
      </c>
    </row>
    <row r="119" spans="1:14" ht="21.75" customHeight="1">
      <c r="A119" s="93"/>
      <c r="B119" s="96"/>
      <c r="C119" s="91"/>
      <c r="D119" s="99"/>
      <c r="E119" s="91"/>
      <c r="F119" s="12" t="s">
        <v>116</v>
      </c>
      <c r="G119" s="22">
        <f t="shared" si="22"/>
        <v>401000</v>
      </c>
      <c r="H119" s="22">
        <f>'[1]Иные цели 2024'!$I$17</f>
        <v>82000</v>
      </c>
      <c r="I119" s="22">
        <f>'[1]Иные цели 2025'!$I$17</f>
        <v>73000</v>
      </c>
      <c r="J119" s="47">
        <f>'[1]Иные цели 2026'!$I$17</f>
        <v>82000</v>
      </c>
      <c r="K119" s="22">
        <f>J119</f>
        <v>82000</v>
      </c>
      <c r="L119" s="22">
        <f>K119</f>
        <v>82000</v>
      </c>
      <c r="M119" s="22"/>
      <c r="N119" s="147"/>
    </row>
    <row r="120" spans="1:14" ht="21.75" customHeight="1">
      <c r="A120" s="93"/>
      <c r="B120" s="96"/>
      <c r="C120" s="91"/>
      <c r="D120" s="99"/>
      <c r="E120" s="91"/>
      <c r="F120" s="12" t="s">
        <v>16</v>
      </c>
      <c r="G120" s="22">
        <f t="shared" si="22"/>
        <v>0</v>
      </c>
      <c r="H120" s="22"/>
      <c r="I120" s="22"/>
      <c r="J120" s="47"/>
      <c r="K120" s="22"/>
      <c r="L120" s="22"/>
      <c r="M120" s="22"/>
      <c r="N120" s="147"/>
    </row>
    <row r="121" spans="1:14" ht="21.75" customHeight="1">
      <c r="A121" s="94"/>
      <c r="B121" s="97"/>
      <c r="C121" s="91"/>
      <c r="D121" s="100"/>
      <c r="E121" s="101"/>
      <c r="F121" s="12" t="s">
        <v>17</v>
      </c>
      <c r="G121" s="22">
        <f t="shared" si="22"/>
        <v>0</v>
      </c>
      <c r="H121" s="22"/>
      <c r="I121" s="22"/>
      <c r="J121" s="47"/>
      <c r="K121" s="22"/>
      <c r="L121" s="22"/>
      <c r="M121" s="22"/>
      <c r="N121" s="148"/>
    </row>
    <row r="122" spans="1:14" ht="21.75" customHeight="1">
      <c r="A122" s="92" t="s">
        <v>123</v>
      </c>
      <c r="B122" s="95" t="s">
        <v>22</v>
      </c>
      <c r="C122" s="90" t="s">
        <v>11</v>
      </c>
      <c r="D122" s="98" t="s">
        <v>125</v>
      </c>
      <c r="E122" s="90" t="s">
        <v>127</v>
      </c>
      <c r="F122" s="12" t="s">
        <v>14</v>
      </c>
      <c r="G122" s="22">
        <f t="shared" si="22"/>
        <v>0</v>
      </c>
      <c r="H122" s="22">
        <f t="shared" ref="H122:M122" si="35">H123+H124+H125</f>
        <v>0</v>
      </c>
      <c r="I122" s="22">
        <f t="shared" si="35"/>
        <v>0</v>
      </c>
      <c r="J122" s="47">
        <f t="shared" si="35"/>
        <v>0</v>
      </c>
      <c r="K122" s="22">
        <f t="shared" si="35"/>
        <v>0</v>
      </c>
      <c r="L122" s="22">
        <f>L123+L124+L125</f>
        <v>0</v>
      </c>
      <c r="M122" s="22">
        <f t="shared" si="35"/>
        <v>0</v>
      </c>
      <c r="N122" s="146" t="s">
        <v>138</v>
      </c>
    </row>
    <row r="123" spans="1:14" ht="21.75" customHeight="1">
      <c r="A123" s="93"/>
      <c r="B123" s="96"/>
      <c r="C123" s="91"/>
      <c r="D123" s="99"/>
      <c r="E123" s="91"/>
      <c r="F123" s="12" t="s">
        <v>116</v>
      </c>
      <c r="G123" s="22">
        <f t="shared" si="22"/>
        <v>0</v>
      </c>
      <c r="H123" s="22"/>
      <c r="I123" s="22"/>
      <c r="J123" s="47"/>
      <c r="K123" s="22"/>
      <c r="L123" s="22"/>
      <c r="M123" s="22"/>
      <c r="N123" s="147"/>
    </row>
    <row r="124" spans="1:14" ht="21.75" customHeight="1">
      <c r="A124" s="93"/>
      <c r="B124" s="96"/>
      <c r="C124" s="91"/>
      <c r="D124" s="99"/>
      <c r="E124" s="91"/>
      <c r="F124" s="12" t="s">
        <v>16</v>
      </c>
      <c r="G124" s="22">
        <f t="shared" si="22"/>
        <v>0</v>
      </c>
      <c r="H124" s="22"/>
      <c r="I124" s="22"/>
      <c r="J124" s="47"/>
      <c r="K124" s="22"/>
      <c r="L124" s="22"/>
      <c r="M124" s="22"/>
      <c r="N124" s="147"/>
    </row>
    <row r="125" spans="1:14" ht="21.75" customHeight="1">
      <c r="A125" s="94"/>
      <c r="B125" s="97"/>
      <c r="C125" s="91"/>
      <c r="D125" s="100"/>
      <c r="E125" s="101"/>
      <c r="F125" s="12" t="s">
        <v>17</v>
      </c>
      <c r="G125" s="22">
        <f t="shared" si="22"/>
        <v>0</v>
      </c>
      <c r="H125" s="22"/>
      <c r="I125" s="22"/>
      <c r="J125" s="47"/>
      <c r="K125" s="22"/>
      <c r="L125" s="22"/>
      <c r="M125" s="22"/>
      <c r="N125" s="148"/>
    </row>
    <row r="126" spans="1:14" ht="21.75" customHeight="1">
      <c r="A126" s="117"/>
      <c r="B126" s="120" t="s">
        <v>49</v>
      </c>
      <c r="C126" s="106" t="s">
        <v>11</v>
      </c>
      <c r="D126" s="108" t="s">
        <v>47</v>
      </c>
      <c r="E126" s="106" t="s">
        <v>127</v>
      </c>
      <c r="F126" s="37" t="s">
        <v>14</v>
      </c>
      <c r="G126" s="38">
        <f t="shared" si="22"/>
        <v>42460732.287233718</v>
      </c>
      <c r="H126" s="38">
        <f>H127+H128+H129</f>
        <v>7939039.3432254884</v>
      </c>
      <c r="I126" s="38">
        <f>I127+I128+I129</f>
        <v>8204750.1969545074</v>
      </c>
      <c r="J126" s="38">
        <f>J127+J128+J129</f>
        <v>8481089.4848326892</v>
      </c>
      <c r="K126" s="38">
        <f t="shared" ref="K126:M126" si="36">K127+K128+K129</f>
        <v>8768482.3442259971</v>
      </c>
      <c r="L126" s="38">
        <f>L127+L128+L129</f>
        <v>9067370.9179950375</v>
      </c>
      <c r="M126" s="38">
        <f t="shared" si="36"/>
        <v>0</v>
      </c>
      <c r="N126" s="144"/>
    </row>
    <row r="127" spans="1:14" ht="21.75" customHeight="1">
      <c r="A127" s="118"/>
      <c r="B127" s="121"/>
      <c r="C127" s="107"/>
      <c r="D127" s="109"/>
      <c r="E127" s="107"/>
      <c r="F127" s="37" t="s">
        <v>116</v>
      </c>
      <c r="G127" s="38">
        <f t="shared" si="22"/>
        <v>42460732.287233718</v>
      </c>
      <c r="H127" s="38">
        <f t="shared" ref="H127:I129" si="37">+H131+H135+H139+H143+H147+H151</f>
        <v>7939039.3432254884</v>
      </c>
      <c r="I127" s="38">
        <f t="shared" si="37"/>
        <v>8204750.1969545074</v>
      </c>
      <c r="J127" s="38">
        <f>+J131+J135+J139+J143+J147+J151+J155</f>
        <v>8481089.4848326892</v>
      </c>
      <c r="K127" s="38">
        <f>+K131+K135+K139+K143+K147+K151+K155</f>
        <v>8768482.3442259971</v>
      </c>
      <c r="L127" s="38">
        <f>+L131+L135+L139+L143+L147+L151+L155</f>
        <v>9067370.9179950375</v>
      </c>
      <c r="M127" s="38">
        <f>+M131+M135+M139+M143+M147+M151+M155</f>
        <v>0</v>
      </c>
      <c r="N127" s="145"/>
    </row>
    <row r="128" spans="1:14" ht="21.75" customHeight="1">
      <c r="A128" s="118"/>
      <c r="B128" s="121"/>
      <c r="C128" s="107"/>
      <c r="D128" s="109"/>
      <c r="E128" s="107"/>
      <c r="F128" s="37" t="s">
        <v>16</v>
      </c>
      <c r="G128" s="38">
        <f t="shared" si="22"/>
        <v>0</v>
      </c>
      <c r="H128" s="38">
        <f t="shared" si="37"/>
        <v>0</v>
      </c>
      <c r="I128" s="38">
        <f t="shared" si="37"/>
        <v>0</v>
      </c>
      <c r="J128" s="38">
        <f t="shared" ref="J128:M129" si="38">+J132+J136+J140+J144+J148+J152+J156</f>
        <v>0</v>
      </c>
      <c r="K128" s="38">
        <f t="shared" si="38"/>
        <v>0</v>
      </c>
      <c r="L128" s="38">
        <f t="shared" si="38"/>
        <v>0</v>
      </c>
      <c r="M128" s="38">
        <f t="shared" si="38"/>
        <v>0</v>
      </c>
      <c r="N128" s="145"/>
    </row>
    <row r="129" spans="1:15" ht="21.75" customHeight="1">
      <c r="A129" s="119"/>
      <c r="B129" s="122"/>
      <c r="C129" s="123"/>
      <c r="D129" s="110"/>
      <c r="E129" s="123"/>
      <c r="F129" s="37" t="s">
        <v>17</v>
      </c>
      <c r="G129" s="38">
        <f t="shared" si="22"/>
        <v>0</v>
      </c>
      <c r="H129" s="38">
        <f t="shared" si="37"/>
        <v>0</v>
      </c>
      <c r="I129" s="38">
        <f t="shared" si="37"/>
        <v>0</v>
      </c>
      <c r="J129" s="38">
        <f t="shared" si="38"/>
        <v>0</v>
      </c>
      <c r="K129" s="38">
        <f t="shared" si="38"/>
        <v>0</v>
      </c>
      <c r="L129" s="38">
        <f t="shared" si="38"/>
        <v>0</v>
      </c>
      <c r="M129" s="38">
        <f t="shared" si="38"/>
        <v>0</v>
      </c>
      <c r="N129" s="145"/>
    </row>
    <row r="130" spans="1:15" ht="21.75" customHeight="1">
      <c r="A130" s="92" t="s">
        <v>66</v>
      </c>
      <c r="B130" s="114" t="s">
        <v>53</v>
      </c>
      <c r="C130" s="90" t="s">
        <v>11</v>
      </c>
      <c r="D130" s="127" t="s">
        <v>54</v>
      </c>
      <c r="E130" s="90" t="s">
        <v>127</v>
      </c>
      <c r="F130" s="12" t="s">
        <v>14</v>
      </c>
      <c r="G130" s="22">
        <f t="shared" si="22"/>
        <v>2012400</v>
      </c>
      <c r="H130" s="22">
        <f t="shared" ref="H130:M130" si="39">H131+H132+H133</f>
        <v>402480</v>
      </c>
      <c r="I130" s="22">
        <f t="shared" si="39"/>
        <v>402480</v>
      </c>
      <c r="J130" s="22">
        <f t="shared" si="39"/>
        <v>402480</v>
      </c>
      <c r="K130" s="22">
        <f t="shared" si="39"/>
        <v>402480</v>
      </c>
      <c r="L130" s="22">
        <f>L131+L132+L133</f>
        <v>402480</v>
      </c>
      <c r="M130" s="22">
        <f t="shared" si="39"/>
        <v>0</v>
      </c>
      <c r="N130" s="146" t="s">
        <v>55</v>
      </c>
    </row>
    <row r="131" spans="1:15" ht="21.75" customHeight="1">
      <c r="A131" s="93"/>
      <c r="B131" s="115"/>
      <c r="C131" s="91"/>
      <c r="D131" s="128"/>
      <c r="E131" s="91"/>
      <c r="F131" s="12" t="s">
        <v>116</v>
      </c>
      <c r="G131" s="22">
        <f t="shared" si="22"/>
        <v>2012400</v>
      </c>
      <c r="H131" s="22">
        <f>'[1]Иные цели 2024'!$E$17</f>
        <v>402480</v>
      </c>
      <c r="I131" s="22">
        <f>'[1]Иные цели 2025'!$E$17</f>
        <v>402480</v>
      </c>
      <c r="J131" s="22">
        <f>'[1]Иные цели 2026'!$E$17</f>
        <v>402480</v>
      </c>
      <c r="K131" s="22">
        <f>J131</f>
        <v>402480</v>
      </c>
      <c r="L131" s="22">
        <f>K131</f>
        <v>402480</v>
      </c>
      <c r="M131" s="22"/>
      <c r="N131" s="147"/>
    </row>
    <row r="132" spans="1:15" ht="21.75" customHeight="1">
      <c r="A132" s="93"/>
      <c r="B132" s="115"/>
      <c r="C132" s="91"/>
      <c r="D132" s="128"/>
      <c r="E132" s="91"/>
      <c r="F132" s="12" t="s">
        <v>16</v>
      </c>
      <c r="G132" s="22">
        <f t="shared" si="22"/>
        <v>0</v>
      </c>
      <c r="H132" s="22"/>
      <c r="I132" s="22"/>
      <c r="J132" s="22"/>
      <c r="K132" s="22"/>
      <c r="L132" s="22"/>
      <c r="M132" s="22"/>
      <c r="N132" s="147"/>
    </row>
    <row r="133" spans="1:15" ht="21.75" customHeight="1">
      <c r="A133" s="94"/>
      <c r="B133" s="116"/>
      <c r="C133" s="91"/>
      <c r="D133" s="129"/>
      <c r="E133" s="101"/>
      <c r="F133" s="12" t="s">
        <v>17</v>
      </c>
      <c r="G133" s="22">
        <f t="shared" si="22"/>
        <v>0</v>
      </c>
      <c r="H133" s="22"/>
      <c r="I133" s="22"/>
      <c r="J133" s="22"/>
      <c r="K133" s="22"/>
      <c r="L133" s="22"/>
      <c r="M133" s="22"/>
      <c r="N133" s="148"/>
    </row>
    <row r="134" spans="1:15" ht="21.75" customHeight="1">
      <c r="A134" s="92" t="s">
        <v>68</v>
      </c>
      <c r="B134" s="114" t="s">
        <v>56</v>
      </c>
      <c r="C134" s="90" t="s">
        <v>11</v>
      </c>
      <c r="D134" s="98" t="s">
        <v>125</v>
      </c>
      <c r="E134" s="90" t="s">
        <v>127</v>
      </c>
      <c r="F134" s="12" t="s">
        <v>14</v>
      </c>
      <c r="G134" s="22">
        <f t="shared" si="22"/>
        <v>4468940</v>
      </c>
      <c r="H134" s="22">
        <f t="shared" ref="H134:M134" si="40">H135+H136+H137</f>
        <v>893788</v>
      </c>
      <c r="I134" s="22">
        <f t="shared" si="40"/>
        <v>893788</v>
      </c>
      <c r="J134" s="22">
        <f t="shared" si="40"/>
        <v>893788</v>
      </c>
      <c r="K134" s="22">
        <f t="shared" si="40"/>
        <v>893788</v>
      </c>
      <c r="L134" s="22">
        <f>L135+L136+L137</f>
        <v>893788</v>
      </c>
      <c r="M134" s="22">
        <f t="shared" si="40"/>
        <v>0</v>
      </c>
      <c r="N134" s="146" t="s">
        <v>57</v>
      </c>
    </row>
    <row r="135" spans="1:15" ht="21.75" customHeight="1">
      <c r="A135" s="93"/>
      <c r="B135" s="115"/>
      <c r="C135" s="91"/>
      <c r="D135" s="99"/>
      <c r="E135" s="91"/>
      <c r="F135" s="12" t="s">
        <v>116</v>
      </c>
      <c r="G135" s="22">
        <f t="shared" si="22"/>
        <v>4468940</v>
      </c>
      <c r="H135" s="22">
        <f>'[1]Иные цели 2024'!$AB$17</f>
        <v>893788</v>
      </c>
      <c r="I135" s="22">
        <f>'[1]Иные цели 2025'!$AB$17</f>
        <v>893788</v>
      </c>
      <c r="J135" s="22">
        <f>'[1]Иные цели 2026'!$AB$17</f>
        <v>893788</v>
      </c>
      <c r="K135" s="22">
        <f>J135</f>
        <v>893788</v>
      </c>
      <c r="L135" s="22">
        <f>K135</f>
        <v>893788</v>
      </c>
      <c r="M135" s="22"/>
      <c r="N135" s="147"/>
      <c r="O135" s="11"/>
    </row>
    <row r="136" spans="1:15" ht="21.75" customHeight="1">
      <c r="A136" s="93"/>
      <c r="B136" s="115"/>
      <c r="C136" s="91"/>
      <c r="D136" s="99"/>
      <c r="E136" s="91"/>
      <c r="F136" s="12" t="s">
        <v>16</v>
      </c>
      <c r="G136" s="22">
        <f t="shared" si="22"/>
        <v>0</v>
      </c>
      <c r="H136" s="22"/>
      <c r="I136" s="22"/>
      <c r="J136" s="22"/>
      <c r="K136" s="22"/>
      <c r="L136" s="22"/>
      <c r="M136" s="22"/>
      <c r="N136" s="147"/>
    </row>
    <row r="137" spans="1:15" ht="21.75" customHeight="1">
      <c r="A137" s="94"/>
      <c r="B137" s="116"/>
      <c r="C137" s="91"/>
      <c r="D137" s="100"/>
      <c r="E137" s="101"/>
      <c r="F137" s="12" t="s">
        <v>17</v>
      </c>
      <c r="G137" s="22">
        <f t="shared" si="22"/>
        <v>0</v>
      </c>
      <c r="H137" s="22"/>
      <c r="I137" s="22"/>
      <c r="J137" s="22"/>
      <c r="K137" s="22"/>
      <c r="L137" s="22"/>
      <c r="M137" s="22"/>
      <c r="N137" s="148"/>
    </row>
    <row r="138" spans="1:15" ht="21.75" customHeight="1">
      <c r="A138" s="92" t="s">
        <v>69</v>
      </c>
      <c r="B138" s="114" t="s">
        <v>58</v>
      </c>
      <c r="C138" s="90" t="s">
        <v>11</v>
      </c>
      <c r="D138" s="98" t="s">
        <v>125</v>
      </c>
      <c r="E138" s="90" t="s">
        <v>127</v>
      </c>
      <c r="F138" s="12" t="s">
        <v>14</v>
      </c>
      <c r="G138" s="22">
        <f t="shared" si="22"/>
        <v>0</v>
      </c>
      <c r="H138" s="22">
        <f t="shared" ref="H138:M138" si="41">H139+H140+H141</f>
        <v>0</v>
      </c>
      <c r="I138" s="22">
        <f t="shared" si="41"/>
        <v>0</v>
      </c>
      <c r="J138" s="22">
        <f t="shared" si="41"/>
        <v>0</v>
      </c>
      <c r="K138" s="22">
        <f t="shared" si="41"/>
        <v>0</v>
      </c>
      <c r="L138" s="22">
        <f>L139+L140+L141</f>
        <v>0</v>
      </c>
      <c r="M138" s="22">
        <f t="shared" si="41"/>
        <v>0</v>
      </c>
      <c r="N138" s="146" t="s">
        <v>174</v>
      </c>
    </row>
    <row r="139" spans="1:15" ht="21.75" customHeight="1">
      <c r="A139" s="93"/>
      <c r="B139" s="115"/>
      <c r="C139" s="91"/>
      <c r="D139" s="99"/>
      <c r="E139" s="91"/>
      <c r="F139" s="12" t="s">
        <v>116</v>
      </c>
      <c r="G139" s="22">
        <f t="shared" si="22"/>
        <v>0</v>
      </c>
      <c r="H139" s="22"/>
      <c r="I139" s="22"/>
      <c r="J139" s="22"/>
      <c r="K139" s="22"/>
      <c r="L139" s="22"/>
      <c r="M139" s="22"/>
      <c r="N139" s="147"/>
      <c r="O139" s="11"/>
    </row>
    <row r="140" spans="1:15" ht="21.75" customHeight="1">
      <c r="A140" s="93"/>
      <c r="B140" s="115"/>
      <c r="C140" s="91"/>
      <c r="D140" s="99"/>
      <c r="E140" s="91"/>
      <c r="F140" s="12" t="s">
        <v>16</v>
      </c>
      <c r="G140" s="22">
        <f t="shared" ref="G140:G203" si="42">H140+I140+J140+K140+M140+L140</f>
        <v>0</v>
      </c>
      <c r="H140" s="22"/>
      <c r="I140" s="22"/>
      <c r="J140" s="22"/>
      <c r="K140" s="22"/>
      <c r="L140" s="22"/>
      <c r="M140" s="22"/>
      <c r="N140" s="147"/>
    </row>
    <row r="141" spans="1:15" ht="21.75" customHeight="1">
      <c r="A141" s="94"/>
      <c r="B141" s="116"/>
      <c r="C141" s="91"/>
      <c r="D141" s="100"/>
      <c r="E141" s="101"/>
      <c r="F141" s="12" t="s">
        <v>17</v>
      </c>
      <c r="G141" s="22">
        <f t="shared" si="42"/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>
      <c r="A142" s="92" t="s">
        <v>104</v>
      </c>
      <c r="B142" s="114" t="s">
        <v>60</v>
      </c>
      <c r="C142" s="90" t="s">
        <v>11</v>
      </c>
      <c r="D142" s="98" t="s">
        <v>39</v>
      </c>
      <c r="E142" s="90" t="s">
        <v>127</v>
      </c>
      <c r="F142" s="12" t="s">
        <v>14</v>
      </c>
      <c r="G142" s="22">
        <f t="shared" si="42"/>
        <v>99839.294872493861</v>
      </c>
      <c r="H142" s="22">
        <f t="shared" ref="H142:M142" si="43">H143+H144+H145</f>
        <v>18433.040825488402</v>
      </c>
      <c r="I142" s="22">
        <f t="shared" si="43"/>
        <v>19170.362458507938</v>
      </c>
      <c r="J142" s="22">
        <f t="shared" si="43"/>
        <v>19937.17695684826</v>
      </c>
      <c r="K142" s="22">
        <f t="shared" si="43"/>
        <v>20734.66403512219</v>
      </c>
      <c r="L142" s="22">
        <f>L143+L144+L145</f>
        <v>21564.050596527079</v>
      </c>
      <c r="M142" s="22">
        <f t="shared" si="43"/>
        <v>0</v>
      </c>
      <c r="N142" s="146" t="s">
        <v>61</v>
      </c>
    </row>
    <row r="143" spans="1:15" ht="21.75" customHeight="1">
      <c r="A143" s="93"/>
      <c r="B143" s="115"/>
      <c r="C143" s="91"/>
      <c r="D143" s="99"/>
      <c r="E143" s="91"/>
      <c r="F143" s="12" t="s">
        <v>116</v>
      </c>
      <c r="G143" s="22">
        <f t="shared" si="42"/>
        <v>99839.294872493861</v>
      </c>
      <c r="H143" s="22">
        <f>'[1]Иные цели 2024'!$AC$17</f>
        <v>18433.040825488402</v>
      </c>
      <c r="I143" s="22">
        <f>'[1]Иные цели 2025'!$AC$17</f>
        <v>19170.362458507938</v>
      </c>
      <c r="J143" s="47">
        <f>'[1]Иные цели 2026'!$AC$17</f>
        <v>19937.17695684826</v>
      </c>
      <c r="K143" s="47">
        <f>J143*1.04</f>
        <v>20734.66403512219</v>
      </c>
      <c r="L143" s="47">
        <f>K143*1.04</f>
        <v>21564.050596527079</v>
      </c>
      <c r="M143" s="47"/>
      <c r="N143" s="147"/>
    </row>
    <row r="144" spans="1:15" ht="21.75" customHeight="1">
      <c r="A144" s="93"/>
      <c r="B144" s="115"/>
      <c r="C144" s="91"/>
      <c r="D144" s="99"/>
      <c r="E144" s="91"/>
      <c r="F144" s="12" t="s">
        <v>16</v>
      </c>
      <c r="G144" s="22">
        <f t="shared" si="42"/>
        <v>0</v>
      </c>
      <c r="H144" s="22"/>
      <c r="I144" s="22"/>
      <c r="J144" s="47"/>
      <c r="K144" s="47"/>
      <c r="L144" s="47"/>
      <c r="M144" s="47"/>
      <c r="N144" s="147"/>
    </row>
    <row r="145" spans="1:14" ht="21.75" customHeight="1">
      <c r="A145" s="94"/>
      <c r="B145" s="116"/>
      <c r="C145" s="91"/>
      <c r="D145" s="100"/>
      <c r="E145" s="101"/>
      <c r="F145" s="12" t="s">
        <v>17</v>
      </c>
      <c r="G145" s="22">
        <f t="shared" si="42"/>
        <v>0</v>
      </c>
      <c r="H145" s="22"/>
      <c r="I145" s="22"/>
      <c r="J145" s="47"/>
      <c r="K145" s="47"/>
      <c r="L145" s="47"/>
      <c r="M145" s="47"/>
      <c r="N145" s="148"/>
    </row>
    <row r="146" spans="1:14" ht="21.75" customHeight="1">
      <c r="A146" s="92" t="s">
        <v>72</v>
      </c>
      <c r="B146" s="114" t="s">
        <v>62</v>
      </c>
      <c r="C146" s="90" t="s">
        <v>11</v>
      </c>
      <c r="D146" s="98" t="s">
        <v>39</v>
      </c>
      <c r="E146" s="90" t="s">
        <v>127</v>
      </c>
      <c r="F146" s="12" t="s">
        <v>14</v>
      </c>
      <c r="G146" s="22">
        <f t="shared" si="42"/>
        <v>20333140.290045444</v>
      </c>
      <c r="H146" s="22">
        <f t="shared" ref="H146:M146" si="44">H147+H148+H149</f>
        <v>3754049</v>
      </c>
      <c r="I146" s="22">
        <f t="shared" si="44"/>
        <v>3904210.9600000004</v>
      </c>
      <c r="J146" s="22">
        <f t="shared" si="44"/>
        <v>4060379.3984000003</v>
      </c>
      <c r="K146" s="22">
        <f t="shared" si="44"/>
        <v>4222794.5743360007</v>
      </c>
      <c r="L146" s="22">
        <f>L147+L148+L149</f>
        <v>4391706.3573094411</v>
      </c>
      <c r="M146" s="22">
        <f t="shared" si="44"/>
        <v>0</v>
      </c>
      <c r="N146" s="146" t="s">
        <v>63</v>
      </c>
    </row>
    <row r="147" spans="1:14" ht="21.75" customHeight="1">
      <c r="A147" s="93"/>
      <c r="B147" s="115"/>
      <c r="C147" s="91"/>
      <c r="D147" s="99"/>
      <c r="E147" s="91"/>
      <c r="F147" s="12" t="s">
        <v>116</v>
      </c>
      <c r="G147" s="22">
        <f t="shared" si="42"/>
        <v>20333140.290045444</v>
      </c>
      <c r="H147" s="22">
        <f>'[1]Иные цели 2024'!$AF$17</f>
        <v>3754049</v>
      </c>
      <c r="I147" s="22">
        <f>'[1]Иные цели 2025'!$AF$17</f>
        <v>3904210.9600000004</v>
      </c>
      <c r="J147" s="22">
        <f>'[1]Иные цели 2026'!$AF$17</f>
        <v>4060379.3984000003</v>
      </c>
      <c r="K147" s="22">
        <f>J147*1.04</f>
        <v>4222794.5743360007</v>
      </c>
      <c r="L147" s="22">
        <f>K147*1.04</f>
        <v>4391706.3573094411</v>
      </c>
      <c r="M147" s="22"/>
      <c r="N147" s="147"/>
    </row>
    <row r="148" spans="1:14" ht="21.75" customHeight="1">
      <c r="A148" s="93"/>
      <c r="B148" s="115"/>
      <c r="C148" s="91"/>
      <c r="D148" s="99"/>
      <c r="E148" s="91"/>
      <c r="F148" s="12" t="s">
        <v>16</v>
      </c>
      <c r="G148" s="22">
        <f t="shared" si="42"/>
        <v>0</v>
      </c>
      <c r="H148" s="22"/>
      <c r="I148" s="22"/>
      <c r="J148" s="22"/>
      <c r="K148" s="22"/>
      <c r="L148" s="22"/>
      <c r="M148" s="22"/>
      <c r="N148" s="147"/>
    </row>
    <row r="149" spans="1:14" ht="21.75" customHeight="1">
      <c r="A149" s="94"/>
      <c r="B149" s="116"/>
      <c r="C149" s="91"/>
      <c r="D149" s="100"/>
      <c r="E149" s="101"/>
      <c r="F149" s="12" t="s">
        <v>17</v>
      </c>
      <c r="G149" s="22">
        <f t="shared" si="42"/>
        <v>0</v>
      </c>
      <c r="H149" s="22"/>
      <c r="I149" s="22"/>
      <c r="J149" s="22"/>
      <c r="K149" s="22"/>
      <c r="L149" s="22"/>
      <c r="M149" s="22"/>
      <c r="N149" s="148"/>
    </row>
    <row r="150" spans="1:14" ht="21.75" customHeight="1">
      <c r="A150" s="92" t="s">
        <v>105</v>
      </c>
      <c r="B150" s="114" t="s">
        <v>64</v>
      </c>
      <c r="C150" s="90" t="s">
        <v>11</v>
      </c>
      <c r="D150" s="98" t="s">
        <v>39</v>
      </c>
      <c r="E150" s="90" t="s">
        <v>127</v>
      </c>
      <c r="F150" s="12" t="s">
        <v>14</v>
      </c>
      <c r="G150" s="22">
        <f t="shared" si="42"/>
        <v>15546412.702315785</v>
      </c>
      <c r="H150" s="22">
        <f t="shared" ref="H150:M150" si="45">H151+H152+H153</f>
        <v>2870289.3024000004</v>
      </c>
      <c r="I150" s="22">
        <f t="shared" si="45"/>
        <v>2985100.8744959994</v>
      </c>
      <c r="J150" s="22">
        <f t="shared" si="45"/>
        <v>3104504.9094758406</v>
      </c>
      <c r="K150" s="22">
        <f t="shared" si="45"/>
        <v>3228685.1058548745</v>
      </c>
      <c r="L150" s="22">
        <f>L151+L152+L153</f>
        <v>3357832.5100890696</v>
      </c>
      <c r="M150" s="22">
        <f t="shared" si="45"/>
        <v>0</v>
      </c>
      <c r="N150" s="146" t="s">
        <v>65</v>
      </c>
    </row>
    <row r="151" spans="1:14" ht="21.75" customHeight="1">
      <c r="A151" s="93"/>
      <c r="B151" s="115"/>
      <c r="C151" s="91"/>
      <c r="D151" s="99"/>
      <c r="E151" s="91"/>
      <c r="F151" s="12" t="s">
        <v>116</v>
      </c>
      <c r="G151" s="22">
        <f t="shared" si="42"/>
        <v>15546412.702315785</v>
      </c>
      <c r="H151" s="22">
        <f>'[1]Иные цели 2024'!$AG$17</f>
        <v>2870289.3024000004</v>
      </c>
      <c r="I151" s="22">
        <f>'[1]Иные цели 2025'!$AG$17</f>
        <v>2985100.8744959994</v>
      </c>
      <c r="J151" s="22">
        <f>'[1]Иные цели 2026'!$AG$17</f>
        <v>3104504.9094758406</v>
      </c>
      <c r="K151" s="22">
        <f>J151*1.04</f>
        <v>3228685.1058548745</v>
      </c>
      <c r="L151" s="22">
        <f>K151*1.04</f>
        <v>3357832.5100890696</v>
      </c>
      <c r="M151" s="22"/>
      <c r="N151" s="147"/>
    </row>
    <row r="152" spans="1:14" ht="21.75" customHeight="1">
      <c r="A152" s="93"/>
      <c r="B152" s="115"/>
      <c r="C152" s="91"/>
      <c r="D152" s="99"/>
      <c r="E152" s="91"/>
      <c r="F152" s="12" t="s">
        <v>16</v>
      </c>
      <c r="G152" s="22">
        <f t="shared" si="42"/>
        <v>0</v>
      </c>
      <c r="H152" s="22"/>
      <c r="I152" s="22"/>
      <c r="J152" s="22"/>
      <c r="K152" s="22"/>
      <c r="L152" s="22"/>
      <c r="M152" s="22"/>
      <c r="N152" s="147"/>
    </row>
    <row r="153" spans="1:14" ht="21.75" customHeight="1">
      <c r="A153" s="94"/>
      <c r="B153" s="116"/>
      <c r="C153" s="91"/>
      <c r="D153" s="100"/>
      <c r="E153" s="101"/>
      <c r="F153" s="12" t="s">
        <v>17</v>
      </c>
      <c r="G153" s="22">
        <f t="shared" si="42"/>
        <v>0</v>
      </c>
      <c r="H153" s="22"/>
      <c r="I153" s="22"/>
      <c r="J153" s="22"/>
      <c r="K153" s="22"/>
      <c r="L153" s="22"/>
      <c r="M153" s="22"/>
      <c r="N153" s="148"/>
    </row>
    <row r="154" spans="1:14" ht="21.75" customHeight="1">
      <c r="A154" s="92" t="s">
        <v>75</v>
      </c>
      <c r="B154" s="133" t="s">
        <v>119</v>
      </c>
      <c r="C154" s="136" t="s">
        <v>11</v>
      </c>
      <c r="D154" s="138" t="s">
        <v>39</v>
      </c>
      <c r="E154" s="136" t="s">
        <v>127</v>
      </c>
      <c r="F154" s="48" t="s">
        <v>14</v>
      </c>
      <c r="G154" s="47">
        <f t="shared" si="42"/>
        <v>0</v>
      </c>
      <c r="H154" s="47">
        <f t="shared" ref="H154:M154" si="46">H155+H156+H157</f>
        <v>0</v>
      </c>
      <c r="I154" s="47">
        <f t="shared" si="46"/>
        <v>0</v>
      </c>
      <c r="J154" s="47">
        <f t="shared" si="46"/>
        <v>0</v>
      </c>
      <c r="K154" s="47">
        <f t="shared" si="46"/>
        <v>0</v>
      </c>
      <c r="L154" s="47">
        <f t="shared" si="46"/>
        <v>0</v>
      </c>
      <c r="M154" s="47">
        <f t="shared" si="46"/>
        <v>0</v>
      </c>
      <c r="N154" s="155" t="s">
        <v>120</v>
      </c>
    </row>
    <row r="155" spans="1:14" ht="21.75" customHeight="1">
      <c r="A155" s="93"/>
      <c r="B155" s="134"/>
      <c r="C155" s="137"/>
      <c r="D155" s="139"/>
      <c r="E155" s="137"/>
      <c r="F155" s="12" t="s">
        <v>116</v>
      </c>
      <c r="G155" s="47">
        <f t="shared" si="42"/>
        <v>0</v>
      </c>
      <c r="H155" s="47"/>
      <c r="I155" s="47"/>
      <c r="J155" s="47"/>
      <c r="K155" s="47"/>
      <c r="L155" s="47"/>
      <c r="M155" s="47"/>
      <c r="N155" s="156"/>
    </row>
    <row r="156" spans="1:14" ht="21.75" customHeight="1">
      <c r="A156" s="93"/>
      <c r="B156" s="134"/>
      <c r="C156" s="137"/>
      <c r="D156" s="139"/>
      <c r="E156" s="137"/>
      <c r="F156" s="48" t="s">
        <v>16</v>
      </c>
      <c r="G156" s="47">
        <f t="shared" si="42"/>
        <v>0</v>
      </c>
      <c r="H156" s="47"/>
      <c r="I156" s="47"/>
      <c r="J156" s="47"/>
      <c r="K156" s="47"/>
      <c r="L156" s="47"/>
      <c r="M156" s="47"/>
      <c r="N156" s="156"/>
    </row>
    <row r="157" spans="1:14" ht="21.75" customHeight="1">
      <c r="A157" s="94"/>
      <c r="B157" s="135"/>
      <c r="C157" s="137"/>
      <c r="D157" s="140"/>
      <c r="E157" s="141"/>
      <c r="F157" s="48" t="s">
        <v>17</v>
      </c>
      <c r="G157" s="47">
        <f t="shared" si="42"/>
        <v>0</v>
      </c>
      <c r="H157" s="47"/>
      <c r="I157" s="47"/>
      <c r="J157" s="47"/>
      <c r="K157" s="47"/>
      <c r="L157" s="47"/>
      <c r="M157" s="47"/>
      <c r="N157" s="157"/>
    </row>
    <row r="158" spans="1:14" ht="22.5" customHeight="1">
      <c r="A158" s="75"/>
      <c r="B158" s="149" t="s">
        <v>159</v>
      </c>
      <c r="C158" s="81" t="s">
        <v>11</v>
      </c>
      <c r="D158" s="84" t="s">
        <v>12</v>
      </c>
      <c r="E158" s="81" t="s">
        <v>127</v>
      </c>
      <c r="F158" s="34" t="s">
        <v>14</v>
      </c>
      <c r="G158" s="35">
        <f t="shared" si="42"/>
        <v>45999365</v>
      </c>
      <c r="H158" s="35">
        <f>H159+H160+H161</f>
        <v>17801873</v>
      </c>
      <c r="I158" s="35">
        <f>I159+I160+I161</f>
        <v>10071873</v>
      </c>
      <c r="J158" s="35">
        <f>J159+J160+J161</f>
        <v>6041873</v>
      </c>
      <c r="K158" s="35">
        <f t="shared" ref="K158:M158" si="47">K159+K160+K161</f>
        <v>6041873</v>
      </c>
      <c r="L158" s="35">
        <f>L159+L160+L161</f>
        <v>6041873</v>
      </c>
      <c r="M158" s="35">
        <f t="shared" si="47"/>
        <v>0</v>
      </c>
      <c r="N158" s="152"/>
    </row>
    <row r="159" spans="1:14" ht="22.5" customHeight="1">
      <c r="A159" s="76"/>
      <c r="B159" s="150"/>
      <c r="C159" s="82"/>
      <c r="D159" s="85"/>
      <c r="E159" s="82"/>
      <c r="F159" s="34" t="s">
        <v>116</v>
      </c>
      <c r="G159" s="35">
        <f t="shared" si="42"/>
        <v>45999365</v>
      </c>
      <c r="H159" s="35">
        <f>H163+H191+H203+H207+H195+H199+H215+H219+H211+H171+H183+H175+H179+H187+H167</f>
        <v>17801873</v>
      </c>
      <c r="I159" s="35">
        <f t="shared" ref="I159:M161" si="48">I163+I191+I203+I207+I195+I199+I215+I219+I211+I171+I183+I175+I179+I187+I167</f>
        <v>10071873</v>
      </c>
      <c r="J159" s="35">
        <f t="shared" si="48"/>
        <v>6041873</v>
      </c>
      <c r="K159" s="35">
        <f t="shared" si="48"/>
        <v>6041873</v>
      </c>
      <c r="L159" s="35">
        <f t="shared" si="48"/>
        <v>6041873</v>
      </c>
      <c r="M159" s="35">
        <f t="shared" si="48"/>
        <v>0</v>
      </c>
      <c r="N159" s="153"/>
    </row>
    <row r="160" spans="1:14" ht="22.5" customHeight="1">
      <c r="A160" s="76"/>
      <c r="B160" s="150"/>
      <c r="C160" s="82"/>
      <c r="D160" s="85"/>
      <c r="E160" s="82"/>
      <c r="F160" s="34" t="s">
        <v>16</v>
      </c>
      <c r="G160" s="35">
        <f t="shared" si="42"/>
        <v>0</v>
      </c>
      <c r="H160" s="35">
        <f t="shared" ref="H160:L161" si="49">H164+H192+H204+H208+H196+H200+H216+H220+H212+H172+H184+H176+H180+H188+H168</f>
        <v>0</v>
      </c>
      <c r="I160" s="35">
        <f t="shared" si="49"/>
        <v>0</v>
      </c>
      <c r="J160" s="35">
        <f t="shared" si="49"/>
        <v>0</v>
      </c>
      <c r="K160" s="35">
        <f t="shared" si="49"/>
        <v>0</v>
      </c>
      <c r="L160" s="35">
        <f t="shared" si="49"/>
        <v>0</v>
      </c>
      <c r="M160" s="35">
        <f t="shared" si="48"/>
        <v>0</v>
      </c>
      <c r="N160" s="153"/>
    </row>
    <row r="161" spans="1:26" ht="22.5" customHeight="1">
      <c r="A161" s="77"/>
      <c r="B161" s="151"/>
      <c r="C161" s="83"/>
      <c r="D161" s="86"/>
      <c r="E161" s="83"/>
      <c r="F161" s="34" t="s">
        <v>17</v>
      </c>
      <c r="G161" s="35">
        <f t="shared" si="42"/>
        <v>0</v>
      </c>
      <c r="H161" s="35">
        <f t="shared" si="49"/>
        <v>0</v>
      </c>
      <c r="I161" s="35">
        <f t="shared" si="49"/>
        <v>0</v>
      </c>
      <c r="J161" s="35">
        <f t="shared" si="49"/>
        <v>0</v>
      </c>
      <c r="K161" s="35">
        <f t="shared" si="49"/>
        <v>0</v>
      </c>
      <c r="L161" s="35">
        <f t="shared" si="49"/>
        <v>0</v>
      </c>
      <c r="M161" s="35">
        <f t="shared" si="48"/>
        <v>0</v>
      </c>
      <c r="N161" s="154"/>
      <c r="Z161" s="3"/>
    </row>
    <row r="162" spans="1:26" ht="21.75" customHeight="1">
      <c r="A162" s="92" t="s">
        <v>18</v>
      </c>
      <c r="B162" s="114" t="s">
        <v>67</v>
      </c>
      <c r="C162" s="90" t="s">
        <v>11</v>
      </c>
      <c r="D162" s="98" t="s">
        <v>39</v>
      </c>
      <c r="E162" s="90" t="s">
        <v>127</v>
      </c>
      <c r="F162" s="12" t="s">
        <v>14</v>
      </c>
      <c r="G162" s="22">
        <f t="shared" si="42"/>
        <v>17940000</v>
      </c>
      <c r="H162" s="22">
        <f t="shared" ref="H162:M162" si="50">H163+H164+H165</f>
        <v>2230000</v>
      </c>
      <c r="I162" s="22">
        <f t="shared" si="50"/>
        <v>6950000</v>
      </c>
      <c r="J162" s="47">
        <f t="shared" si="50"/>
        <v>2920000</v>
      </c>
      <c r="K162" s="22">
        <f t="shared" si="50"/>
        <v>2920000</v>
      </c>
      <c r="L162" s="22">
        <f>L163+L164+L165</f>
        <v>2920000</v>
      </c>
      <c r="M162" s="22">
        <f t="shared" si="50"/>
        <v>0</v>
      </c>
      <c r="N162" s="178" t="s">
        <v>148</v>
      </c>
    </row>
    <row r="163" spans="1:26" ht="21.75" customHeight="1">
      <c r="A163" s="93"/>
      <c r="B163" s="115"/>
      <c r="C163" s="91"/>
      <c r="D163" s="99"/>
      <c r="E163" s="91"/>
      <c r="F163" s="12" t="s">
        <v>116</v>
      </c>
      <c r="G163" s="22">
        <f t="shared" si="42"/>
        <v>17940000</v>
      </c>
      <c r="H163" s="22">
        <f>'[1]Иные цели 2024'!$K$17+'[1]Иные цели 2024'!$L$17+'[1]Иные цели 2024'!$N$17+'[1]Иные цели 2024'!$O$17+'[1]Иные цели 2024'!$P$17+'[1]Иные цели 2024'!$AM$17</f>
        <v>2230000</v>
      </c>
      <c r="I163" s="22">
        <f>'[1]Иные цели 2025'!$K$17+'[1]Иные цели 2025'!$L$17+'[1]Иные цели 2025'!$O$17+'[1]Иные цели 2025'!$R$17+'[1]Иные цели 2025'!$S$17</f>
        <v>6950000</v>
      </c>
      <c r="J163" s="47">
        <f>'[1]Иные цели 2026'!$K$17+'[1]Иные цели 2026'!$L$17+'[1]Иные цели 2026'!$R$17</f>
        <v>2920000</v>
      </c>
      <c r="K163" s="22">
        <f>J163</f>
        <v>2920000</v>
      </c>
      <c r="L163" s="22">
        <f>K163</f>
        <v>2920000</v>
      </c>
      <c r="M163" s="22"/>
      <c r="N163" s="178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93"/>
      <c r="B164" s="115"/>
      <c r="C164" s="91"/>
      <c r="D164" s="99"/>
      <c r="E164" s="91"/>
      <c r="F164" s="12" t="s">
        <v>16</v>
      </c>
      <c r="G164" s="22">
        <f t="shared" si="42"/>
        <v>0</v>
      </c>
      <c r="H164" s="22"/>
      <c r="I164" s="22"/>
      <c r="J164" s="47"/>
      <c r="K164" s="22"/>
      <c r="L164" s="22"/>
      <c r="M164" s="22"/>
      <c r="N164" s="178"/>
      <c r="Q164" s="3"/>
    </row>
    <row r="165" spans="1:26" ht="21.75" customHeight="1">
      <c r="A165" s="94"/>
      <c r="B165" s="116"/>
      <c r="C165" s="101"/>
      <c r="D165" s="100"/>
      <c r="E165" s="101"/>
      <c r="F165" s="12" t="s">
        <v>17</v>
      </c>
      <c r="G165" s="22">
        <f t="shared" si="42"/>
        <v>0</v>
      </c>
      <c r="H165" s="22"/>
      <c r="I165" s="22"/>
      <c r="J165" s="47"/>
      <c r="K165" s="22"/>
      <c r="L165" s="22"/>
      <c r="M165" s="22"/>
      <c r="N165" s="178"/>
      <c r="O165" s="3"/>
    </row>
    <row r="166" spans="1:26" ht="21.75" customHeight="1">
      <c r="A166" s="92" t="s">
        <v>24</v>
      </c>
      <c r="B166" s="114" t="s">
        <v>103</v>
      </c>
      <c r="C166" s="90" t="s">
        <v>11</v>
      </c>
      <c r="D166" s="98" t="s">
        <v>171</v>
      </c>
      <c r="E166" s="90" t="s">
        <v>127</v>
      </c>
      <c r="F166" s="12" t="s">
        <v>14</v>
      </c>
      <c r="G166" s="22">
        <f t="shared" si="42"/>
        <v>12000000</v>
      </c>
      <c r="H166" s="22">
        <f t="shared" ref="H166:K166" si="51">H167+H168+H169</f>
        <v>12000000</v>
      </c>
      <c r="I166" s="22">
        <f t="shared" si="51"/>
        <v>0</v>
      </c>
      <c r="J166" s="47">
        <f t="shared" si="51"/>
        <v>0</v>
      </c>
      <c r="K166" s="22">
        <f t="shared" si="51"/>
        <v>0</v>
      </c>
      <c r="L166" s="22">
        <f>L167+L168+L169</f>
        <v>0</v>
      </c>
      <c r="M166" s="22">
        <f t="shared" ref="M166" si="52">M167+M168+M169</f>
        <v>0</v>
      </c>
      <c r="N166" s="178"/>
    </row>
    <row r="167" spans="1:26" ht="21.75" customHeight="1">
      <c r="A167" s="93"/>
      <c r="B167" s="115"/>
      <c r="C167" s="91"/>
      <c r="D167" s="99"/>
      <c r="E167" s="91"/>
      <c r="F167" s="12" t="s">
        <v>116</v>
      </c>
      <c r="G167" s="22">
        <f t="shared" si="42"/>
        <v>12000000</v>
      </c>
      <c r="H167" s="22">
        <f>'[1]Иные цели 2024'!$S$12+'[1]Иные цели 2024'!$S$16</f>
        <v>12000000</v>
      </c>
      <c r="I167" s="22"/>
      <c r="J167" s="47"/>
      <c r="K167" s="22"/>
      <c r="L167" s="22"/>
      <c r="M167" s="22"/>
      <c r="N167" s="178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93"/>
      <c r="B168" s="115"/>
      <c r="C168" s="91"/>
      <c r="D168" s="99"/>
      <c r="E168" s="91"/>
      <c r="F168" s="12" t="s">
        <v>16</v>
      </c>
      <c r="G168" s="22">
        <f t="shared" si="42"/>
        <v>0</v>
      </c>
      <c r="H168" s="22"/>
      <c r="I168" s="22"/>
      <c r="J168" s="47"/>
      <c r="K168" s="22"/>
      <c r="L168" s="22"/>
      <c r="M168" s="22"/>
      <c r="N168" s="178"/>
      <c r="Q168" s="3"/>
    </row>
    <row r="169" spans="1:26" ht="21.75" customHeight="1">
      <c r="A169" s="94"/>
      <c r="B169" s="116"/>
      <c r="C169" s="91"/>
      <c r="D169" s="100"/>
      <c r="E169" s="101"/>
      <c r="F169" s="12" t="s">
        <v>17</v>
      </c>
      <c r="G169" s="22">
        <f t="shared" si="42"/>
        <v>0</v>
      </c>
      <c r="H169" s="22"/>
      <c r="I169" s="22"/>
      <c r="J169" s="47"/>
      <c r="K169" s="22"/>
      <c r="L169" s="22"/>
      <c r="M169" s="22"/>
      <c r="N169" s="178"/>
      <c r="O169" s="3"/>
    </row>
    <row r="170" spans="1:26" ht="21.75" customHeight="1">
      <c r="A170" s="136" t="s">
        <v>40</v>
      </c>
      <c r="B170" s="114" t="s">
        <v>133</v>
      </c>
      <c r="C170" s="90" t="s">
        <v>11</v>
      </c>
      <c r="D170" s="98" t="s">
        <v>39</v>
      </c>
      <c r="E170" s="90" t="s">
        <v>127</v>
      </c>
      <c r="F170" s="12" t="s">
        <v>14</v>
      </c>
      <c r="G170" s="22">
        <f t="shared" si="42"/>
        <v>0</v>
      </c>
      <c r="H170" s="22">
        <f t="shared" ref="H170:M170" si="53">H171+H172+H173</f>
        <v>0</v>
      </c>
      <c r="I170" s="22">
        <f t="shared" si="53"/>
        <v>0</v>
      </c>
      <c r="J170" s="47">
        <f t="shared" si="53"/>
        <v>0</v>
      </c>
      <c r="K170" s="22">
        <f t="shared" si="53"/>
        <v>0</v>
      </c>
      <c r="L170" s="22">
        <f>L171+L172+L173</f>
        <v>0</v>
      </c>
      <c r="M170" s="22">
        <f t="shared" si="53"/>
        <v>0</v>
      </c>
      <c r="N170" s="178"/>
    </row>
    <row r="171" spans="1:26" ht="21.75" customHeight="1">
      <c r="A171" s="137"/>
      <c r="B171" s="115"/>
      <c r="C171" s="91"/>
      <c r="D171" s="99"/>
      <c r="E171" s="91"/>
      <c r="F171" s="12" t="s">
        <v>116</v>
      </c>
      <c r="G171" s="22">
        <f t="shared" si="42"/>
        <v>0</v>
      </c>
      <c r="H171" s="22"/>
      <c r="I171" s="22"/>
      <c r="J171" s="47"/>
      <c r="K171" s="22"/>
      <c r="L171" s="22"/>
      <c r="M171" s="22"/>
      <c r="N171" s="178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37"/>
      <c r="B172" s="115"/>
      <c r="C172" s="91"/>
      <c r="D172" s="99"/>
      <c r="E172" s="91"/>
      <c r="F172" s="12" t="s">
        <v>16</v>
      </c>
      <c r="G172" s="22">
        <f t="shared" si="42"/>
        <v>0</v>
      </c>
      <c r="H172" s="22"/>
      <c r="I172" s="22"/>
      <c r="J172" s="47"/>
      <c r="K172" s="22"/>
      <c r="L172" s="22"/>
      <c r="M172" s="22"/>
      <c r="N172" s="178"/>
      <c r="Q172" s="3"/>
    </row>
    <row r="173" spans="1:26" ht="21.75" customHeight="1">
      <c r="A173" s="141"/>
      <c r="B173" s="116"/>
      <c r="C173" s="91"/>
      <c r="D173" s="100"/>
      <c r="E173" s="101"/>
      <c r="F173" s="12" t="s">
        <v>17</v>
      </c>
      <c r="G173" s="22">
        <f t="shared" si="42"/>
        <v>0</v>
      </c>
      <c r="H173" s="22"/>
      <c r="I173" s="22"/>
      <c r="J173" s="47"/>
      <c r="K173" s="22"/>
      <c r="L173" s="22"/>
      <c r="M173" s="22"/>
      <c r="N173" s="178"/>
      <c r="O173" s="3"/>
    </row>
    <row r="174" spans="1:26" ht="21.75" customHeight="1">
      <c r="A174" s="92" t="s">
        <v>44</v>
      </c>
      <c r="B174" s="114" t="s">
        <v>51</v>
      </c>
      <c r="C174" s="90" t="s">
        <v>11</v>
      </c>
      <c r="D174" s="98" t="s">
        <v>39</v>
      </c>
      <c r="E174" s="90" t="s">
        <v>127</v>
      </c>
      <c r="F174" s="12" t="s">
        <v>14</v>
      </c>
      <c r="G174" s="22">
        <f t="shared" si="42"/>
        <v>350000</v>
      </c>
      <c r="H174" s="22">
        <f t="shared" ref="H174:M174" si="54">H175+H176+H177</f>
        <v>350000</v>
      </c>
      <c r="I174" s="22">
        <f t="shared" si="54"/>
        <v>0</v>
      </c>
      <c r="J174" s="22">
        <f t="shared" si="54"/>
        <v>0</v>
      </c>
      <c r="K174" s="22">
        <f t="shared" si="54"/>
        <v>0</v>
      </c>
      <c r="L174" s="22">
        <f t="shared" si="54"/>
        <v>0</v>
      </c>
      <c r="M174" s="22">
        <f t="shared" si="54"/>
        <v>0</v>
      </c>
      <c r="N174" s="193" t="s">
        <v>149</v>
      </c>
    </row>
    <row r="175" spans="1:26" ht="21.75" customHeight="1">
      <c r="A175" s="93"/>
      <c r="B175" s="115"/>
      <c r="C175" s="91"/>
      <c r="D175" s="99"/>
      <c r="E175" s="91"/>
      <c r="F175" s="12" t="s">
        <v>116</v>
      </c>
      <c r="G175" s="22">
        <f t="shared" si="42"/>
        <v>350000</v>
      </c>
      <c r="H175" s="22">
        <f>'[1]Иные цели 2024'!$S$9</f>
        <v>350000</v>
      </c>
      <c r="I175" s="22"/>
      <c r="J175" s="22"/>
      <c r="K175" s="22"/>
      <c r="L175" s="22"/>
      <c r="M175" s="22"/>
      <c r="N175" s="193"/>
    </row>
    <row r="176" spans="1:26" ht="21.75" customHeight="1">
      <c r="A176" s="93"/>
      <c r="B176" s="115"/>
      <c r="C176" s="91"/>
      <c r="D176" s="99"/>
      <c r="E176" s="91"/>
      <c r="F176" s="12" t="s">
        <v>16</v>
      </c>
      <c r="G176" s="22">
        <f t="shared" si="42"/>
        <v>0</v>
      </c>
      <c r="H176" s="22"/>
      <c r="I176" s="22"/>
      <c r="J176" s="22"/>
      <c r="K176" s="22"/>
      <c r="L176" s="22"/>
      <c r="M176" s="22"/>
      <c r="N176" s="193"/>
    </row>
    <row r="177" spans="1:23" ht="21.75" customHeight="1">
      <c r="A177" s="94"/>
      <c r="B177" s="116"/>
      <c r="C177" s="91"/>
      <c r="D177" s="100"/>
      <c r="E177" s="101"/>
      <c r="F177" s="12" t="s">
        <v>17</v>
      </c>
      <c r="G177" s="22">
        <f t="shared" si="42"/>
        <v>0</v>
      </c>
      <c r="H177" s="22"/>
      <c r="I177" s="22"/>
      <c r="J177" s="22"/>
      <c r="K177" s="22"/>
      <c r="L177" s="22"/>
      <c r="M177" s="22"/>
      <c r="N177" s="193"/>
    </row>
    <row r="178" spans="1:23" s="31" customFormat="1" ht="21.75" customHeight="1">
      <c r="A178" s="92" t="s">
        <v>66</v>
      </c>
      <c r="B178" s="114" t="s">
        <v>52</v>
      </c>
      <c r="C178" s="90" t="s">
        <v>11</v>
      </c>
      <c r="D178" s="98" t="s">
        <v>39</v>
      </c>
      <c r="E178" s="90" t="s">
        <v>127</v>
      </c>
      <c r="F178" s="12" t="s">
        <v>14</v>
      </c>
      <c r="G178" s="22">
        <f t="shared" si="42"/>
        <v>0</v>
      </c>
      <c r="H178" s="22">
        <f t="shared" ref="H178:M178" si="55">H179+H180+H181</f>
        <v>0</v>
      </c>
      <c r="I178" s="22">
        <f t="shared" si="55"/>
        <v>0</v>
      </c>
      <c r="J178" s="22">
        <f t="shared" si="55"/>
        <v>0</v>
      </c>
      <c r="K178" s="22">
        <f t="shared" si="55"/>
        <v>0</v>
      </c>
      <c r="L178" s="22">
        <f t="shared" si="55"/>
        <v>0</v>
      </c>
      <c r="M178" s="22">
        <f t="shared" si="55"/>
        <v>0</v>
      </c>
      <c r="N178" s="193"/>
    </row>
    <row r="179" spans="1:23" s="31" customFormat="1" ht="21.75" customHeight="1">
      <c r="A179" s="93"/>
      <c r="B179" s="115"/>
      <c r="C179" s="91"/>
      <c r="D179" s="99"/>
      <c r="E179" s="91"/>
      <c r="F179" s="12" t="s">
        <v>116</v>
      </c>
      <c r="G179" s="22">
        <f t="shared" si="42"/>
        <v>0</v>
      </c>
      <c r="H179" s="22"/>
      <c r="I179" s="22"/>
      <c r="J179" s="22"/>
      <c r="K179" s="22"/>
      <c r="L179" s="22"/>
      <c r="M179" s="22"/>
      <c r="N179" s="193"/>
      <c r="P179" s="32">
        <f>1759000+1400000+4507295+1195000</f>
        <v>8861295</v>
      </c>
      <c r="Q179" s="32">
        <f>P179-O179</f>
        <v>8861295</v>
      </c>
    </row>
    <row r="180" spans="1:23" s="31" customFormat="1" ht="21.75" customHeight="1">
      <c r="A180" s="93"/>
      <c r="B180" s="115"/>
      <c r="C180" s="91"/>
      <c r="D180" s="99"/>
      <c r="E180" s="91"/>
      <c r="F180" s="12" t="s">
        <v>16</v>
      </c>
      <c r="G180" s="22">
        <f t="shared" si="42"/>
        <v>0</v>
      </c>
      <c r="H180" s="22"/>
      <c r="I180" s="22"/>
      <c r="J180" s="22"/>
      <c r="K180" s="22"/>
      <c r="L180" s="22"/>
      <c r="M180" s="22"/>
      <c r="N180" s="193"/>
      <c r="Q180" s="32"/>
    </row>
    <row r="181" spans="1:23" s="31" customFormat="1" ht="21.75" customHeight="1">
      <c r="A181" s="94"/>
      <c r="B181" s="116"/>
      <c r="C181" s="101"/>
      <c r="D181" s="100"/>
      <c r="E181" s="101"/>
      <c r="F181" s="12" t="s">
        <v>17</v>
      </c>
      <c r="G181" s="22">
        <f t="shared" si="42"/>
        <v>0</v>
      </c>
      <c r="H181" s="22"/>
      <c r="I181" s="22"/>
      <c r="J181" s="22"/>
      <c r="K181" s="22"/>
      <c r="L181" s="22"/>
      <c r="M181" s="22"/>
      <c r="N181" s="193"/>
      <c r="O181" s="32"/>
    </row>
    <row r="182" spans="1:23" ht="21.75" customHeight="1">
      <c r="A182" s="92" t="s">
        <v>68</v>
      </c>
      <c r="B182" s="114" t="s">
        <v>50</v>
      </c>
      <c r="C182" s="90" t="s">
        <v>11</v>
      </c>
      <c r="D182" s="98" t="s">
        <v>39</v>
      </c>
      <c r="E182" s="90" t="s">
        <v>127</v>
      </c>
      <c r="F182" s="12" t="s">
        <v>14</v>
      </c>
      <c r="G182" s="22">
        <f t="shared" si="42"/>
        <v>0</v>
      </c>
      <c r="H182" s="22">
        <f t="shared" ref="H182:M182" si="56">H183+H184+H185</f>
        <v>0</v>
      </c>
      <c r="I182" s="22">
        <f t="shared" si="56"/>
        <v>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193"/>
    </row>
    <row r="183" spans="1:23" ht="21.75" customHeight="1">
      <c r="A183" s="93"/>
      <c r="B183" s="115"/>
      <c r="C183" s="91"/>
      <c r="D183" s="99"/>
      <c r="E183" s="91"/>
      <c r="F183" s="12" t="s">
        <v>116</v>
      </c>
      <c r="G183" s="22">
        <f t="shared" si="42"/>
        <v>0</v>
      </c>
      <c r="H183" s="22"/>
      <c r="I183" s="22"/>
      <c r="J183" s="22"/>
      <c r="K183" s="22"/>
      <c r="L183" s="22"/>
      <c r="M183" s="22"/>
      <c r="N183" s="193"/>
    </row>
    <row r="184" spans="1:23" ht="21.75" customHeight="1">
      <c r="A184" s="93"/>
      <c r="B184" s="115"/>
      <c r="C184" s="91"/>
      <c r="D184" s="99"/>
      <c r="E184" s="91"/>
      <c r="F184" s="12" t="s">
        <v>16</v>
      </c>
      <c r="G184" s="22">
        <f t="shared" si="42"/>
        <v>0</v>
      </c>
      <c r="H184" s="22"/>
      <c r="I184" s="22"/>
      <c r="J184" s="22"/>
      <c r="K184" s="22"/>
      <c r="L184" s="22"/>
      <c r="M184" s="22"/>
      <c r="N184" s="193"/>
    </row>
    <row r="185" spans="1:23" ht="21.75" customHeight="1">
      <c r="A185" s="94"/>
      <c r="B185" s="116"/>
      <c r="C185" s="91"/>
      <c r="D185" s="100"/>
      <c r="E185" s="101"/>
      <c r="F185" s="12" t="s">
        <v>17</v>
      </c>
      <c r="G185" s="22">
        <f t="shared" si="42"/>
        <v>0</v>
      </c>
      <c r="H185" s="22"/>
      <c r="I185" s="22"/>
      <c r="J185" s="22"/>
      <c r="K185" s="22"/>
      <c r="L185" s="22"/>
      <c r="M185" s="22"/>
      <c r="N185" s="193"/>
    </row>
    <row r="186" spans="1:23" ht="21.75" customHeight="1">
      <c r="A186" s="136" t="s">
        <v>69</v>
      </c>
      <c r="B186" s="114" t="s">
        <v>59</v>
      </c>
      <c r="C186" s="90" t="s">
        <v>11</v>
      </c>
      <c r="D186" s="138" t="s">
        <v>170</v>
      </c>
      <c r="E186" s="90" t="s">
        <v>127</v>
      </c>
      <c r="F186" s="12" t="s">
        <v>14</v>
      </c>
      <c r="G186" s="22">
        <f t="shared" si="42"/>
        <v>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97" t="s">
        <v>169</v>
      </c>
    </row>
    <row r="187" spans="1:23" ht="21.75" customHeight="1">
      <c r="A187" s="137"/>
      <c r="B187" s="115"/>
      <c r="C187" s="91"/>
      <c r="D187" s="139"/>
      <c r="E187" s="91"/>
      <c r="F187" s="12" t="s">
        <v>116</v>
      </c>
      <c r="G187" s="22">
        <f t="shared" si="42"/>
        <v>0</v>
      </c>
      <c r="H187" s="22"/>
      <c r="I187" s="22"/>
      <c r="J187" s="22"/>
      <c r="K187" s="22"/>
      <c r="L187" s="22"/>
      <c r="M187" s="22"/>
      <c r="N187" s="198"/>
    </row>
    <row r="188" spans="1:23" ht="21.75" customHeight="1">
      <c r="A188" s="137"/>
      <c r="B188" s="115"/>
      <c r="C188" s="91"/>
      <c r="D188" s="139"/>
      <c r="E188" s="91"/>
      <c r="F188" s="12" t="s">
        <v>16</v>
      </c>
      <c r="G188" s="22">
        <f t="shared" si="42"/>
        <v>0</v>
      </c>
      <c r="H188" s="22"/>
      <c r="I188" s="22"/>
      <c r="J188" s="22"/>
      <c r="K188" s="22"/>
      <c r="L188" s="22"/>
      <c r="M188" s="22"/>
      <c r="N188" s="198"/>
    </row>
    <row r="189" spans="1:23" ht="21.75" customHeight="1">
      <c r="A189" s="141"/>
      <c r="B189" s="116"/>
      <c r="C189" s="91"/>
      <c r="D189" s="140"/>
      <c r="E189" s="101"/>
      <c r="F189" s="12" t="s">
        <v>17</v>
      </c>
      <c r="G189" s="22">
        <f t="shared" si="42"/>
        <v>0</v>
      </c>
      <c r="H189" s="22"/>
      <c r="I189" s="22"/>
      <c r="J189" s="22"/>
      <c r="K189" s="22"/>
      <c r="L189" s="22"/>
      <c r="M189" s="22"/>
      <c r="N189" s="199"/>
    </row>
    <row r="190" spans="1:23" ht="21.75" customHeight="1">
      <c r="A190" s="92" t="s">
        <v>104</v>
      </c>
      <c r="B190" s="114" t="s">
        <v>137</v>
      </c>
      <c r="C190" s="90" t="s">
        <v>11</v>
      </c>
      <c r="D190" s="98" t="s">
        <v>39</v>
      </c>
      <c r="E190" s="90" t="s">
        <v>127</v>
      </c>
      <c r="F190" s="12" t="s">
        <v>14</v>
      </c>
      <c r="G190" s="22">
        <f t="shared" si="42"/>
        <v>0</v>
      </c>
      <c r="H190" s="22">
        <f t="shared" ref="H190:M190" si="57">H191+H192+H193</f>
        <v>0</v>
      </c>
      <c r="I190" s="22">
        <f t="shared" si="57"/>
        <v>0</v>
      </c>
      <c r="J190" s="22">
        <f t="shared" si="57"/>
        <v>0</v>
      </c>
      <c r="K190" s="22">
        <f t="shared" si="57"/>
        <v>0</v>
      </c>
      <c r="L190" s="22">
        <f>L191+L192+L193</f>
        <v>0</v>
      </c>
      <c r="M190" s="22">
        <f t="shared" si="57"/>
        <v>0</v>
      </c>
      <c r="N190" s="193" t="s">
        <v>152</v>
      </c>
      <c r="O190" s="3"/>
      <c r="W190" s="3" t="e">
        <f>#REF!+#REF!+#REF!+#REF!</f>
        <v>#REF!</v>
      </c>
    </row>
    <row r="191" spans="1:23" ht="21.75" customHeight="1">
      <c r="A191" s="93"/>
      <c r="B191" s="115"/>
      <c r="C191" s="91"/>
      <c r="D191" s="99"/>
      <c r="E191" s="91"/>
      <c r="F191" s="12" t="s">
        <v>116</v>
      </c>
      <c r="G191" s="22">
        <f t="shared" si="42"/>
        <v>0</v>
      </c>
      <c r="H191" s="22"/>
      <c r="I191" s="22"/>
      <c r="J191" s="22"/>
      <c r="K191" s="22"/>
      <c r="L191" s="22"/>
      <c r="M191" s="22"/>
      <c r="N191" s="193"/>
    </row>
    <row r="192" spans="1:23" ht="21.75" customHeight="1">
      <c r="A192" s="93"/>
      <c r="B192" s="115"/>
      <c r="C192" s="91"/>
      <c r="D192" s="99"/>
      <c r="E192" s="91"/>
      <c r="F192" s="12" t="s">
        <v>16</v>
      </c>
      <c r="G192" s="22">
        <f t="shared" si="42"/>
        <v>0</v>
      </c>
      <c r="H192" s="22"/>
      <c r="I192" s="22"/>
      <c r="J192" s="22"/>
      <c r="K192" s="22"/>
      <c r="L192" s="22"/>
      <c r="M192" s="22"/>
      <c r="N192" s="193"/>
    </row>
    <row r="193" spans="1:16" ht="21.75" customHeight="1">
      <c r="A193" s="94"/>
      <c r="B193" s="116"/>
      <c r="C193" s="101"/>
      <c r="D193" s="100"/>
      <c r="E193" s="101"/>
      <c r="F193" s="12" t="s">
        <v>17</v>
      </c>
      <c r="G193" s="22">
        <f t="shared" si="42"/>
        <v>0</v>
      </c>
      <c r="H193" s="22"/>
      <c r="I193" s="22"/>
      <c r="J193" s="22"/>
      <c r="K193" s="22"/>
      <c r="L193" s="22"/>
      <c r="M193" s="22"/>
      <c r="N193" s="193"/>
    </row>
    <row r="194" spans="1:16" s="10" customFormat="1" ht="21.75" hidden="1" customHeight="1" outlineLevel="1">
      <c r="A194" s="92" t="s">
        <v>72</v>
      </c>
      <c r="B194" s="114" t="s">
        <v>78</v>
      </c>
      <c r="C194" s="90" t="s">
        <v>11</v>
      </c>
      <c r="D194" s="98" t="s">
        <v>39</v>
      </c>
      <c r="E194" s="90" t="s">
        <v>127</v>
      </c>
      <c r="F194" s="12" t="s">
        <v>14</v>
      </c>
      <c r="G194" s="22">
        <f t="shared" si="42"/>
        <v>0</v>
      </c>
      <c r="H194" s="22">
        <f t="shared" ref="H194:M194" si="58">H195+H196+H197</f>
        <v>0</v>
      </c>
      <c r="I194" s="22">
        <f t="shared" si="58"/>
        <v>0</v>
      </c>
      <c r="J194" s="22">
        <f t="shared" si="58"/>
        <v>0</v>
      </c>
      <c r="K194" s="22">
        <f t="shared" si="58"/>
        <v>0</v>
      </c>
      <c r="L194" s="22">
        <f t="shared" si="58"/>
        <v>0</v>
      </c>
      <c r="M194" s="22">
        <f t="shared" si="58"/>
        <v>0</v>
      </c>
      <c r="N194" s="217"/>
    </row>
    <row r="195" spans="1:16" s="10" customFormat="1" ht="21.75" hidden="1" customHeight="1" outlineLevel="1">
      <c r="A195" s="93"/>
      <c r="B195" s="115"/>
      <c r="C195" s="91"/>
      <c r="D195" s="99"/>
      <c r="E195" s="91"/>
      <c r="F195" s="12" t="s">
        <v>116</v>
      </c>
      <c r="G195" s="22">
        <f t="shared" si="42"/>
        <v>0</v>
      </c>
      <c r="H195" s="22"/>
      <c r="I195" s="22"/>
      <c r="J195" s="22"/>
      <c r="K195" s="22"/>
      <c r="L195" s="22"/>
      <c r="M195" s="22"/>
      <c r="N195" s="217"/>
    </row>
    <row r="196" spans="1:16" s="10" customFormat="1" ht="21.75" hidden="1" customHeight="1" outlineLevel="1">
      <c r="A196" s="93"/>
      <c r="B196" s="115"/>
      <c r="C196" s="91"/>
      <c r="D196" s="99"/>
      <c r="E196" s="91"/>
      <c r="F196" s="12" t="s">
        <v>16</v>
      </c>
      <c r="G196" s="22">
        <f t="shared" si="42"/>
        <v>0</v>
      </c>
      <c r="H196" s="22"/>
      <c r="I196" s="22"/>
      <c r="J196" s="22"/>
      <c r="K196" s="22"/>
      <c r="L196" s="22"/>
      <c r="M196" s="22"/>
      <c r="N196" s="217"/>
    </row>
    <row r="197" spans="1:16" s="10" customFormat="1" ht="21.75" hidden="1" customHeight="1" outlineLevel="1">
      <c r="A197" s="94"/>
      <c r="B197" s="116"/>
      <c r="C197" s="101"/>
      <c r="D197" s="100"/>
      <c r="E197" s="101"/>
      <c r="F197" s="12" t="s">
        <v>17</v>
      </c>
      <c r="G197" s="22">
        <f t="shared" si="42"/>
        <v>0</v>
      </c>
      <c r="H197" s="22"/>
      <c r="I197" s="22"/>
      <c r="J197" s="22"/>
      <c r="K197" s="22"/>
      <c r="L197" s="22"/>
      <c r="M197" s="22"/>
      <c r="N197" s="217"/>
    </row>
    <row r="198" spans="1:16" ht="21.75" hidden="1" customHeight="1" outlineLevel="1">
      <c r="A198" s="92" t="s">
        <v>105</v>
      </c>
      <c r="B198" s="114" t="s">
        <v>76</v>
      </c>
      <c r="C198" s="90" t="s">
        <v>11</v>
      </c>
      <c r="D198" s="98" t="s">
        <v>39</v>
      </c>
      <c r="E198" s="90" t="s">
        <v>127</v>
      </c>
      <c r="F198" s="12" t="s">
        <v>14</v>
      </c>
      <c r="G198" s="22">
        <f t="shared" si="42"/>
        <v>0</v>
      </c>
      <c r="H198" s="22">
        <f t="shared" ref="H198:M198" si="59">H199+H200+H201</f>
        <v>0</v>
      </c>
      <c r="I198" s="22">
        <f t="shared" si="59"/>
        <v>0</v>
      </c>
      <c r="J198" s="22">
        <f t="shared" si="59"/>
        <v>0</v>
      </c>
      <c r="K198" s="22">
        <f t="shared" si="59"/>
        <v>0</v>
      </c>
      <c r="L198" s="22">
        <f t="shared" si="59"/>
        <v>0</v>
      </c>
      <c r="M198" s="22">
        <f t="shared" si="59"/>
        <v>0</v>
      </c>
      <c r="N198" s="210"/>
    </row>
    <row r="199" spans="1:16" ht="21.75" hidden="1" customHeight="1" outlineLevel="1">
      <c r="A199" s="93"/>
      <c r="B199" s="115"/>
      <c r="C199" s="91"/>
      <c r="D199" s="99"/>
      <c r="E199" s="91"/>
      <c r="F199" s="12" t="s">
        <v>116</v>
      </c>
      <c r="G199" s="22">
        <f t="shared" si="42"/>
        <v>0</v>
      </c>
      <c r="H199" s="22"/>
      <c r="I199" s="22"/>
      <c r="J199" s="22"/>
      <c r="K199" s="22"/>
      <c r="L199" s="22"/>
      <c r="M199" s="22"/>
      <c r="N199" s="210"/>
    </row>
    <row r="200" spans="1:16" ht="21.75" hidden="1" customHeight="1" outlineLevel="1">
      <c r="A200" s="93"/>
      <c r="B200" s="115"/>
      <c r="C200" s="91"/>
      <c r="D200" s="99"/>
      <c r="E200" s="91"/>
      <c r="F200" s="12" t="s">
        <v>16</v>
      </c>
      <c r="G200" s="22">
        <f t="shared" si="42"/>
        <v>0</v>
      </c>
      <c r="H200" s="22"/>
      <c r="I200" s="22"/>
      <c r="J200" s="22"/>
      <c r="K200" s="22"/>
      <c r="L200" s="22"/>
      <c r="M200" s="22"/>
      <c r="N200" s="210"/>
    </row>
    <row r="201" spans="1:16" ht="21.75" hidden="1" customHeight="1" outlineLevel="1">
      <c r="A201" s="94"/>
      <c r="B201" s="116"/>
      <c r="C201" s="101"/>
      <c r="D201" s="100"/>
      <c r="E201" s="101"/>
      <c r="F201" s="12" t="s">
        <v>17</v>
      </c>
      <c r="G201" s="22">
        <f t="shared" si="42"/>
        <v>0</v>
      </c>
      <c r="H201" s="22"/>
      <c r="I201" s="22"/>
      <c r="J201" s="22"/>
      <c r="K201" s="22"/>
      <c r="L201" s="22"/>
      <c r="M201" s="22"/>
      <c r="N201" s="210"/>
    </row>
    <row r="202" spans="1:16" ht="21.75" customHeight="1" collapsed="1">
      <c r="A202" s="92" t="s">
        <v>80</v>
      </c>
      <c r="B202" s="114" t="s">
        <v>70</v>
      </c>
      <c r="C202" s="90" t="s">
        <v>11</v>
      </c>
      <c r="D202" s="98" t="s">
        <v>12</v>
      </c>
      <c r="E202" s="90" t="s">
        <v>127</v>
      </c>
      <c r="F202" s="12" t="s">
        <v>14</v>
      </c>
      <c r="G202" s="22">
        <f t="shared" si="42"/>
        <v>1609365</v>
      </c>
      <c r="H202" s="22">
        <f t="shared" ref="H202:M202" si="60">H203+H204+H205</f>
        <v>321873</v>
      </c>
      <c r="I202" s="22">
        <f t="shared" si="60"/>
        <v>321873</v>
      </c>
      <c r="J202" s="22">
        <f t="shared" si="60"/>
        <v>321873</v>
      </c>
      <c r="K202" s="22">
        <f t="shared" si="60"/>
        <v>321873</v>
      </c>
      <c r="L202" s="22">
        <f>L203+L204+L205</f>
        <v>321873</v>
      </c>
      <c r="M202" s="22">
        <f t="shared" si="60"/>
        <v>0</v>
      </c>
      <c r="N202" s="183" t="s">
        <v>151</v>
      </c>
    </row>
    <row r="203" spans="1:16" ht="21.75" customHeight="1">
      <c r="A203" s="93"/>
      <c r="B203" s="115"/>
      <c r="C203" s="91"/>
      <c r="D203" s="99"/>
      <c r="E203" s="91"/>
      <c r="F203" s="12" t="s">
        <v>116</v>
      </c>
      <c r="G203" s="22">
        <f t="shared" si="42"/>
        <v>1609365</v>
      </c>
      <c r="H203" s="22">
        <f>'[1]Иные цели 2024'!$AJ$17+'[1]Иные цели 2024'!$AK$17+'[1]Иные цели 2024'!$AL$17</f>
        <v>321873</v>
      </c>
      <c r="I203" s="22">
        <f>H203</f>
        <v>321873</v>
      </c>
      <c r="J203" s="22">
        <f>I203</f>
        <v>321873</v>
      </c>
      <c r="K203" s="22">
        <f>J203</f>
        <v>321873</v>
      </c>
      <c r="L203" s="22">
        <f>K203</f>
        <v>321873</v>
      </c>
      <c r="M203" s="22"/>
      <c r="N203" s="183"/>
    </row>
    <row r="204" spans="1:16" ht="21.75" customHeight="1">
      <c r="A204" s="93"/>
      <c r="B204" s="115"/>
      <c r="C204" s="91"/>
      <c r="D204" s="99"/>
      <c r="E204" s="91"/>
      <c r="F204" s="12" t="s">
        <v>16</v>
      </c>
      <c r="G204" s="22">
        <f t="shared" ref="G204:G267" si="61">H204+I204+J204+K204+M204+L204</f>
        <v>0</v>
      </c>
      <c r="H204" s="22"/>
      <c r="I204" s="22"/>
      <c r="J204" s="22"/>
      <c r="K204" s="22"/>
      <c r="L204" s="22"/>
      <c r="M204" s="22"/>
      <c r="N204" s="183"/>
      <c r="P204" s="3"/>
    </row>
    <row r="205" spans="1:16" ht="21.75" customHeight="1">
      <c r="A205" s="94"/>
      <c r="B205" s="116"/>
      <c r="C205" s="101"/>
      <c r="D205" s="100"/>
      <c r="E205" s="101"/>
      <c r="F205" s="12" t="s">
        <v>17</v>
      </c>
      <c r="G205" s="22">
        <f t="shared" si="61"/>
        <v>0</v>
      </c>
      <c r="H205" s="22"/>
      <c r="I205" s="22"/>
      <c r="J205" s="22"/>
      <c r="K205" s="22"/>
      <c r="L205" s="22"/>
      <c r="M205" s="22"/>
      <c r="N205" s="183"/>
      <c r="P205" s="3"/>
    </row>
    <row r="206" spans="1:16" ht="21.75" customHeight="1">
      <c r="A206" s="158" t="s">
        <v>87</v>
      </c>
      <c r="B206" s="114" t="s">
        <v>73</v>
      </c>
      <c r="C206" s="90" t="s">
        <v>11</v>
      </c>
      <c r="D206" s="98" t="s">
        <v>39</v>
      </c>
      <c r="E206" s="90" t="s">
        <v>127</v>
      </c>
      <c r="F206" s="12" t="s">
        <v>14</v>
      </c>
      <c r="G206" s="22">
        <f t="shared" si="61"/>
        <v>14100000</v>
      </c>
      <c r="H206" s="22">
        <f t="shared" ref="H206:M206" si="62">H207+H208+H209</f>
        <v>2900000</v>
      </c>
      <c r="I206" s="22">
        <f t="shared" si="62"/>
        <v>2800000</v>
      </c>
      <c r="J206" s="22">
        <f t="shared" si="62"/>
        <v>2800000</v>
      </c>
      <c r="K206" s="22">
        <f t="shared" si="62"/>
        <v>2800000</v>
      </c>
      <c r="L206" s="22">
        <f>L207+L208+L209</f>
        <v>2800000</v>
      </c>
      <c r="M206" s="22">
        <f t="shared" si="62"/>
        <v>0</v>
      </c>
      <c r="N206" s="178" t="s">
        <v>150</v>
      </c>
    </row>
    <row r="207" spans="1:16" ht="21.75" customHeight="1">
      <c r="A207" s="93"/>
      <c r="B207" s="115"/>
      <c r="C207" s="91"/>
      <c r="D207" s="99"/>
      <c r="E207" s="91"/>
      <c r="F207" s="12" t="s">
        <v>116</v>
      </c>
      <c r="G207" s="22">
        <f t="shared" si="61"/>
        <v>14100000</v>
      </c>
      <c r="H207" s="22">
        <f>'[1]Иные цели 2024'!$AP$17+'[1]Иные цели 2024'!$AQ$17</f>
        <v>2900000</v>
      </c>
      <c r="I207" s="22">
        <f>'[1]Иные цели 2025'!$AP$17</f>
        <v>2800000</v>
      </c>
      <c r="J207" s="22">
        <f>'[1]Иные цели 2026'!$AP$17</f>
        <v>2800000</v>
      </c>
      <c r="K207" s="22">
        <f>J207</f>
        <v>2800000</v>
      </c>
      <c r="L207" s="22">
        <f>K207</f>
        <v>2800000</v>
      </c>
      <c r="M207" s="22"/>
      <c r="N207" s="178"/>
      <c r="P207" s="2">
        <v>854209197.39999998</v>
      </c>
    </row>
    <row r="208" spans="1:16" ht="21.75" customHeight="1">
      <c r="A208" s="93"/>
      <c r="B208" s="115"/>
      <c r="C208" s="91"/>
      <c r="D208" s="99"/>
      <c r="E208" s="91"/>
      <c r="F208" s="12" t="s">
        <v>16</v>
      </c>
      <c r="G208" s="22">
        <f t="shared" si="61"/>
        <v>0</v>
      </c>
      <c r="H208" s="22"/>
      <c r="I208" s="22"/>
      <c r="J208" s="22"/>
      <c r="K208" s="22"/>
      <c r="L208" s="22"/>
      <c r="M208" s="22"/>
      <c r="N208" s="178"/>
      <c r="P208" s="2">
        <v>852492090</v>
      </c>
    </row>
    <row r="209" spans="1:16" ht="21.75" customHeight="1">
      <c r="A209" s="94"/>
      <c r="B209" s="116"/>
      <c r="C209" s="101"/>
      <c r="D209" s="100"/>
      <c r="E209" s="101"/>
      <c r="F209" s="12" t="s">
        <v>17</v>
      </c>
      <c r="G209" s="22">
        <f t="shared" si="61"/>
        <v>0</v>
      </c>
      <c r="H209" s="22"/>
      <c r="I209" s="22"/>
      <c r="J209" s="22"/>
      <c r="K209" s="22"/>
      <c r="L209" s="22"/>
      <c r="M209" s="22"/>
      <c r="N209" s="178"/>
      <c r="P209" s="2">
        <f>P207-P208</f>
        <v>1717107.3999999762</v>
      </c>
    </row>
    <row r="210" spans="1:16" ht="21.75" hidden="1" customHeight="1" outlineLevel="1">
      <c r="A210" s="49"/>
      <c r="B210" s="114" t="s">
        <v>74</v>
      </c>
      <c r="C210" s="90" t="s">
        <v>11</v>
      </c>
      <c r="D210" s="90"/>
      <c r="E210" s="90" t="s">
        <v>127</v>
      </c>
      <c r="F210" s="12" t="s">
        <v>14</v>
      </c>
      <c r="G210" s="22">
        <f t="shared" si="61"/>
        <v>0</v>
      </c>
      <c r="H210" s="22">
        <f t="shared" ref="H210:M210" si="63">H211+H212+H213</f>
        <v>0</v>
      </c>
      <c r="I210" s="22">
        <f t="shared" si="63"/>
        <v>0</v>
      </c>
      <c r="J210" s="22">
        <f t="shared" si="63"/>
        <v>0</v>
      </c>
      <c r="K210" s="22">
        <f t="shared" si="63"/>
        <v>0</v>
      </c>
      <c r="L210" s="22">
        <f>L211+L212+L213</f>
        <v>0</v>
      </c>
      <c r="M210" s="22">
        <f t="shared" si="63"/>
        <v>0</v>
      </c>
      <c r="N210" s="54"/>
    </row>
    <row r="211" spans="1:16" ht="21.75" hidden="1" customHeight="1" outlineLevel="1">
      <c r="A211" s="51" t="s">
        <v>75</v>
      </c>
      <c r="B211" s="115"/>
      <c r="C211" s="91"/>
      <c r="D211" s="91"/>
      <c r="E211" s="91"/>
      <c r="F211" s="12" t="s">
        <v>15</v>
      </c>
      <c r="G211" s="22">
        <f t="shared" si="61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54"/>
    </row>
    <row r="212" spans="1:16" ht="21.75" hidden="1" customHeight="1" outlineLevel="1">
      <c r="A212" s="49"/>
      <c r="B212" s="115"/>
      <c r="C212" s="91"/>
      <c r="D212" s="91"/>
      <c r="E212" s="91"/>
      <c r="F212" s="12" t="s">
        <v>16</v>
      </c>
      <c r="G212" s="22">
        <f t="shared" si="61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54"/>
    </row>
    <row r="213" spans="1:16" ht="21.75" hidden="1" customHeight="1" outlineLevel="1">
      <c r="A213" s="49"/>
      <c r="B213" s="116"/>
      <c r="C213" s="101"/>
      <c r="D213" s="101"/>
      <c r="E213" s="101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54"/>
    </row>
    <row r="214" spans="1:16" ht="21.75" hidden="1" customHeight="1" outlineLevel="1">
      <c r="A214" s="92" t="s">
        <v>77</v>
      </c>
      <c r="B214" s="114" t="s">
        <v>76</v>
      </c>
      <c r="C214" s="90" t="s">
        <v>11</v>
      </c>
      <c r="D214" s="90"/>
      <c r="E214" s="90" t="s">
        <v>127</v>
      </c>
      <c r="F214" s="12" t="s">
        <v>14</v>
      </c>
      <c r="G214" s="22">
        <f t="shared" si="61"/>
        <v>0</v>
      </c>
      <c r="H214" s="22">
        <f t="shared" ref="H214:M214" si="64">H215+H216+H217</f>
        <v>0</v>
      </c>
      <c r="I214" s="22">
        <f t="shared" si="64"/>
        <v>0</v>
      </c>
      <c r="J214" s="22">
        <f t="shared" si="64"/>
        <v>0</v>
      </c>
      <c r="K214" s="22">
        <f t="shared" si="64"/>
        <v>0</v>
      </c>
      <c r="L214" s="22">
        <f>L215+L216+L217</f>
        <v>0</v>
      </c>
      <c r="M214" s="22">
        <f t="shared" si="64"/>
        <v>0</v>
      </c>
      <c r="N214" s="54"/>
    </row>
    <row r="215" spans="1:16" ht="21.75" hidden="1" customHeight="1" outlineLevel="1">
      <c r="A215" s="93"/>
      <c r="B215" s="115"/>
      <c r="C215" s="91"/>
      <c r="D215" s="91"/>
      <c r="E215" s="91"/>
      <c r="F215" s="12" t="s">
        <v>15</v>
      </c>
      <c r="G215" s="22">
        <f t="shared" si="61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54"/>
    </row>
    <row r="216" spans="1:16" ht="21.75" hidden="1" customHeight="1" outlineLevel="1">
      <c r="A216" s="93"/>
      <c r="B216" s="115"/>
      <c r="C216" s="91"/>
      <c r="D216" s="91"/>
      <c r="E216" s="91"/>
      <c r="F216" s="12" t="s">
        <v>16</v>
      </c>
      <c r="G216" s="22">
        <f t="shared" si="61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54"/>
    </row>
    <row r="217" spans="1:16" ht="21.75" hidden="1" customHeight="1" outlineLevel="1">
      <c r="A217" s="94"/>
      <c r="B217" s="116"/>
      <c r="C217" s="101"/>
      <c r="D217" s="101"/>
      <c r="E217" s="101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54"/>
    </row>
    <row r="218" spans="1:16" ht="21.75" hidden="1" customHeight="1" outlineLevel="1">
      <c r="A218" s="49"/>
      <c r="B218" s="114" t="s">
        <v>71</v>
      </c>
      <c r="C218" s="90" t="s">
        <v>11</v>
      </c>
      <c r="D218" s="90"/>
      <c r="E218" s="90" t="s">
        <v>127</v>
      </c>
      <c r="F218" s="12" t="s">
        <v>14</v>
      </c>
      <c r="G218" s="22">
        <f t="shared" si="61"/>
        <v>0</v>
      </c>
      <c r="H218" s="22">
        <f t="shared" ref="H218:M218" si="65">H219+H220+H221</f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54"/>
      <c r="P218" s="3"/>
    </row>
    <row r="219" spans="1:16" ht="21.75" hidden="1" customHeight="1" outlineLevel="1">
      <c r="A219" s="49"/>
      <c r="B219" s="115"/>
      <c r="C219" s="91"/>
      <c r="D219" s="91"/>
      <c r="E219" s="91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54"/>
      <c r="P219" s="3"/>
    </row>
    <row r="220" spans="1:16" ht="21.75" hidden="1" customHeight="1" outlineLevel="1">
      <c r="A220" s="51" t="s">
        <v>106</v>
      </c>
      <c r="B220" s="115"/>
      <c r="C220" s="91"/>
      <c r="D220" s="91"/>
      <c r="E220" s="91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54"/>
      <c r="P220" s="3"/>
    </row>
    <row r="221" spans="1:16" ht="21.75" hidden="1" customHeight="1" outlineLevel="1">
      <c r="A221" s="49"/>
      <c r="B221" s="116"/>
      <c r="C221" s="101"/>
      <c r="D221" s="101"/>
      <c r="E221" s="101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55"/>
      <c r="P221" s="3"/>
    </row>
    <row r="222" spans="1:16" ht="21.75" customHeight="1" collapsed="1">
      <c r="A222" s="75"/>
      <c r="B222" s="149" t="s">
        <v>158</v>
      </c>
      <c r="C222" s="81" t="s">
        <v>11</v>
      </c>
      <c r="D222" s="84" t="s">
        <v>79</v>
      </c>
      <c r="E222" s="81" t="s">
        <v>127</v>
      </c>
      <c r="F222" s="34" t="s">
        <v>14</v>
      </c>
      <c r="G222" s="35">
        <f t="shared" si="61"/>
        <v>2500000</v>
      </c>
      <c r="H222" s="35">
        <f t="shared" ref="H222:M222" si="66">H223+H224+H225</f>
        <v>500000</v>
      </c>
      <c r="I222" s="35">
        <f t="shared" si="66"/>
        <v>500000</v>
      </c>
      <c r="J222" s="35">
        <f t="shared" si="66"/>
        <v>500000</v>
      </c>
      <c r="K222" s="35">
        <f t="shared" si="66"/>
        <v>500000</v>
      </c>
      <c r="L222" s="35">
        <f>L223+L224+L225</f>
        <v>500000</v>
      </c>
      <c r="M222" s="35">
        <f t="shared" si="66"/>
        <v>0</v>
      </c>
      <c r="N222" s="152"/>
    </row>
    <row r="223" spans="1:16" ht="21.75" customHeight="1">
      <c r="A223" s="76"/>
      <c r="B223" s="150"/>
      <c r="C223" s="82"/>
      <c r="D223" s="82"/>
      <c r="E223" s="82"/>
      <c r="F223" s="34" t="s">
        <v>116</v>
      </c>
      <c r="G223" s="35">
        <f t="shared" si="61"/>
        <v>2500000</v>
      </c>
      <c r="H223" s="35">
        <f t="shared" ref="H223:I225" si="67">H227+H231+H235+H243+H239</f>
        <v>500000</v>
      </c>
      <c r="I223" s="35">
        <f>I227+I231+I235+I243+I239</f>
        <v>500000</v>
      </c>
      <c r="J223" s="35">
        <f t="shared" ref="J223:M225" si="68">J227+J231+J235+J243+J239</f>
        <v>500000</v>
      </c>
      <c r="K223" s="35">
        <f t="shared" si="68"/>
        <v>500000</v>
      </c>
      <c r="L223" s="35">
        <f>L227+L231+L235+L243+L239</f>
        <v>500000</v>
      </c>
      <c r="M223" s="35">
        <f t="shared" si="68"/>
        <v>0</v>
      </c>
      <c r="N223" s="153"/>
    </row>
    <row r="224" spans="1:16" ht="21.75" customHeight="1">
      <c r="A224" s="76"/>
      <c r="B224" s="150"/>
      <c r="C224" s="82"/>
      <c r="D224" s="82"/>
      <c r="E224" s="82"/>
      <c r="F224" s="34" t="s">
        <v>16</v>
      </c>
      <c r="G224" s="35">
        <f t="shared" si="61"/>
        <v>0</v>
      </c>
      <c r="H224" s="35">
        <f t="shared" si="67"/>
        <v>0</v>
      </c>
      <c r="I224" s="35">
        <f t="shared" si="67"/>
        <v>0</v>
      </c>
      <c r="J224" s="35">
        <f t="shared" si="68"/>
        <v>0</v>
      </c>
      <c r="K224" s="35">
        <f t="shared" si="68"/>
        <v>0</v>
      </c>
      <c r="L224" s="35">
        <f>L228+L232+L236+L244+L240</f>
        <v>0</v>
      </c>
      <c r="M224" s="35">
        <f t="shared" si="68"/>
        <v>0</v>
      </c>
      <c r="N224" s="153"/>
    </row>
    <row r="225" spans="1:14" ht="21.75" customHeight="1">
      <c r="A225" s="77"/>
      <c r="B225" s="151"/>
      <c r="C225" s="83"/>
      <c r="D225" s="83"/>
      <c r="E225" s="83"/>
      <c r="F225" s="34" t="s">
        <v>17</v>
      </c>
      <c r="G225" s="35">
        <f t="shared" si="61"/>
        <v>0</v>
      </c>
      <c r="H225" s="35">
        <f t="shared" si="67"/>
        <v>0</v>
      </c>
      <c r="I225" s="35">
        <f t="shared" si="67"/>
        <v>0</v>
      </c>
      <c r="J225" s="35">
        <f t="shared" si="68"/>
        <v>0</v>
      </c>
      <c r="K225" s="35">
        <f t="shared" si="68"/>
        <v>0</v>
      </c>
      <c r="L225" s="35">
        <f>L229+L233+L237+L245+L241</f>
        <v>0</v>
      </c>
      <c r="M225" s="35">
        <f t="shared" si="68"/>
        <v>0</v>
      </c>
      <c r="N225" s="154"/>
    </row>
    <row r="226" spans="1:14" ht="21.75" customHeight="1">
      <c r="A226" s="92" t="s">
        <v>18</v>
      </c>
      <c r="B226" s="114" t="s">
        <v>121</v>
      </c>
      <c r="C226" s="90" t="s">
        <v>11</v>
      </c>
      <c r="D226" s="98" t="s">
        <v>81</v>
      </c>
      <c r="E226" s="90" t="s">
        <v>127</v>
      </c>
      <c r="F226" s="12" t="s">
        <v>14</v>
      </c>
      <c r="G226" s="22">
        <f t="shared" si="61"/>
        <v>120340</v>
      </c>
      <c r="H226" s="22">
        <f t="shared" ref="H226:M226" si="69">H227+H228+H229</f>
        <v>24068</v>
      </c>
      <c r="I226" s="22">
        <f t="shared" si="69"/>
        <v>24068</v>
      </c>
      <c r="J226" s="47">
        <f t="shared" si="69"/>
        <v>24068</v>
      </c>
      <c r="K226" s="22">
        <f t="shared" si="69"/>
        <v>24068</v>
      </c>
      <c r="L226" s="22">
        <f>L227+L228+L229</f>
        <v>24068</v>
      </c>
      <c r="M226" s="22">
        <f t="shared" si="69"/>
        <v>0</v>
      </c>
      <c r="N226" s="136" t="s">
        <v>175</v>
      </c>
    </row>
    <row r="227" spans="1:14" ht="21.75" customHeight="1">
      <c r="A227" s="93"/>
      <c r="B227" s="115"/>
      <c r="C227" s="91"/>
      <c r="D227" s="99"/>
      <c r="E227" s="91"/>
      <c r="F227" s="12" t="s">
        <v>116</v>
      </c>
      <c r="G227" s="22">
        <f t="shared" si="61"/>
        <v>120340</v>
      </c>
      <c r="H227" s="22">
        <f>'[5]на 01.09'!$K$235</f>
        <v>24068</v>
      </c>
      <c r="I227" s="22">
        <f>H227</f>
        <v>24068</v>
      </c>
      <c r="J227" s="22">
        <f t="shared" ref="J227:L227" si="70">I227</f>
        <v>24068</v>
      </c>
      <c r="K227" s="22">
        <f t="shared" si="70"/>
        <v>24068</v>
      </c>
      <c r="L227" s="22">
        <f t="shared" si="70"/>
        <v>24068</v>
      </c>
      <c r="M227" s="22"/>
      <c r="N227" s="137"/>
    </row>
    <row r="228" spans="1:14" ht="21.75" customHeight="1">
      <c r="A228" s="93"/>
      <c r="B228" s="115"/>
      <c r="C228" s="91"/>
      <c r="D228" s="99"/>
      <c r="E228" s="91"/>
      <c r="F228" s="12" t="s">
        <v>16</v>
      </c>
      <c r="G228" s="22">
        <f t="shared" si="61"/>
        <v>0</v>
      </c>
      <c r="H228" s="22"/>
      <c r="I228" s="22"/>
      <c r="J228" s="47"/>
      <c r="K228" s="22"/>
      <c r="L228" s="22"/>
      <c r="M228" s="22"/>
      <c r="N228" s="137"/>
    </row>
    <row r="229" spans="1:14" ht="21.75" customHeight="1">
      <c r="A229" s="94"/>
      <c r="B229" s="116"/>
      <c r="C229" s="91"/>
      <c r="D229" s="100"/>
      <c r="E229" s="101"/>
      <c r="F229" s="12" t="s">
        <v>17</v>
      </c>
      <c r="G229" s="22">
        <f t="shared" si="61"/>
        <v>0</v>
      </c>
      <c r="H229" s="22"/>
      <c r="I229" s="22"/>
      <c r="J229" s="47"/>
      <c r="K229" s="22"/>
      <c r="L229" s="22"/>
      <c r="M229" s="22"/>
      <c r="N229" s="141"/>
    </row>
    <row r="230" spans="1:14" ht="21.75" customHeight="1">
      <c r="A230" s="92" t="s">
        <v>66</v>
      </c>
      <c r="B230" s="114" t="s">
        <v>135</v>
      </c>
      <c r="C230" s="90" t="s">
        <v>11</v>
      </c>
      <c r="D230" s="98" t="s">
        <v>79</v>
      </c>
      <c r="E230" s="90" t="s">
        <v>127</v>
      </c>
      <c r="F230" s="12" t="s">
        <v>14</v>
      </c>
      <c r="G230" s="22">
        <f t="shared" si="61"/>
        <v>1478920.2</v>
      </c>
      <c r="H230" s="22">
        <f t="shared" ref="H230:M230" si="71">H231+H232+H233</f>
        <v>295784.03999999998</v>
      </c>
      <c r="I230" s="22">
        <f t="shared" si="71"/>
        <v>295784.03999999998</v>
      </c>
      <c r="J230" s="47">
        <f t="shared" si="71"/>
        <v>295784.03999999998</v>
      </c>
      <c r="K230" s="22">
        <f t="shared" si="71"/>
        <v>295784.03999999998</v>
      </c>
      <c r="L230" s="22">
        <f>L231+L232+L233</f>
        <v>295784.03999999998</v>
      </c>
      <c r="M230" s="22">
        <f t="shared" si="71"/>
        <v>0</v>
      </c>
      <c r="N230" s="179" t="s">
        <v>167</v>
      </c>
    </row>
    <row r="231" spans="1:14" ht="21.75" customHeight="1">
      <c r="A231" s="93"/>
      <c r="B231" s="115"/>
      <c r="C231" s="91"/>
      <c r="D231" s="99"/>
      <c r="E231" s="91"/>
      <c r="F231" s="12" t="s">
        <v>116</v>
      </c>
      <c r="G231" s="22">
        <f t="shared" si="61"/>
        <v>1478920.2</v>
      </c>
      <c r="H231" s="22">
        <f>'[5]на 01.09'!$K$239</f>
        <v>295784.03999999998</v>
      </c>
      <c r="I231" s="22">
        <f>H231</f>
        <v>295784.03999999998</v>
      </c>
      <c r="J231" s="22">
        <f t="shared" ref="J231:L231" si="72">I231</f>
        <v>295784.03999999998</v>
      </c>
      <c r="K231" s="22">
        <f t="shared" si="72"/>
        <v>295784.03999999998</v>
      </c>
      <c r="L231" s="22">
        <f t="shared" si="72"/>
        <v>295784.03999999998</v>
      </c>
      <c r="M231" s="22"/>
      <c r="N231" s="180"/>
    </row>
    <row r="232" spans="1:14" ht="21.75" customHeight="1">
      <c r="A232" s="93"/>
      <c r="B232" s="115"/>
      <c r="C232" s="91"/>
      <c r="D232" s="99"/>
      <c r="E232" s="91"/>
      <c r="F232" s="12" t="s">
        <v>16</v>
      </c>
      <c r="G232" s="22">
        <f t="shared" si="61"/>
        <v>0</v>
      </c>
      <c r="H232" s="22"/>
      <c r="I232" s="22"/>
      <c r="J232" s="47"/>
      <c r="K232" s="22"/>
      <c r="L232" s="22"/>
      <c r="M232" s="22"/>
      <c r="N232" s="180"/>
    </row>
    <row r="233" spans="1:14" ht="21.75" customHeight="1">
      <c r="A233" s="94"/>
      <c r="B233" s="116"/>
      <c r="C233" s="91"/>
      <c r="D233" s="100"/>
      <c r="E233" s="101"/>
      <c r="F233" s="12" t="s">
        <v>17</v>
      </c>
      <c r="G233" s="22">
        <f t="shared" si="61"/>
        <v>0</v>
      </c>
      <c r="H233" s="22"/>
      <c r="I233" s="22"/>
      <c r="J233" s="47"/>
      <c r="K233" s="22"/>
      <c r="L233" s="22"/>
      <c r="M233" s="22"/>
      <c r="N233" s="181"/>
    </row>
    <row r="234" spans="1:14" ht="21.75" hidden="1" customHeight="1" outlineLevel="1">
      <c r="A234" s="92" t="s">
        <v>68</v>
      </c>
      <c r="B234" s="114" t="s">
        <v>82</v>
      </c>
      <c r="C234" s="90" t="s">
        <v>11</v>
      </c>
      <c r="D234" s="98" t="s">
        <v>39</v>
      </c>
      <c r="E234" s="90" t="s">
        <v>127</v>
      </c>
      <c r="F234" s="12" t="s">
        <v>14</v>
      </c>
      <c r="G234" s="22">
        <f t="shared" si="61"/>
        <v>0</v>
      </c>
      <c r="H234" s="22">
        <f t="shared" ref="H234:M234" si="73">H235+H236+H237</f>
        <v>0</v>
      </c>
      <c r="I234" s="22">
        <f t="shared" si="73"/>
        <v>0</v>
      </c>
      <c r="J234" s="47">
        <f t="shared" si="73"/>
        <v>0</v>
      </c>
      <c r="K234" s="22">
        <f t="shared" si="73"/>
        <v>0</v>
      </c>
      <c r="L234" s="22">
        <f>L235+L236+L237</f>
        <v>0</v>
      </c>
      <c r="M234" s="22">
        <f t="shared" si="73"/>
        <v>0</v>
      </c>
      <c r="N234" s="214" t="s">
        <v>155</v>
      </c>
    </row>
    <row r="235" spans="1:14" ht="21.75" hidden="1" customHeight="1" outlineLevel="1">
      <c r="A235" s="93"/>
      <c r="B235" s="115"/>
      <c r="C235" s="91"/>
      <c r="D235" s="99"/>
      <c r="E235" s="91"/>
      <c r="F235" s="12" t="s">
        <v>116</v>
      </c>
      <c r="G235" s="22">
        <f t="shared" si="61"/>
        <v>0</v>
      </c>
      <c r="H235" s="22"/>
      <c r="I235" s="22"/>
      <c r="J235" s="47"/>
      <c r="K235" s="22"/>
      <c r="L235" s="22"/>
      <c r="M235" s="22"/>
      <c r="N235" s="215"/>
    </row>
    <row r="236" spans="1:14" ht="21.75" hidden="1" customHeight="1" outlineLevel="1">
      <c r="A236" s="93"/>
      <c r="B236" s="115"/>
      <c r="C236" s="91"/>
      <c r="D236" s="99"/>
      <c r="E236" s="91"/>
      <c r="F236" s="12" t="s">
        <v>16</v>
      </c>
      <c r="G236" s="22">
        <f t="shared" si="61"/>
        <v>0</v>
      </c>
      <c r="H236" s="22"/>
      <c r="I236" s="22"/>
      <c r="J236" s="47"/>
      <c r="K236" s="22"/>
      <c r="L236" s="22"/>
      <c r="M236" s="22"/>
      <c r="N236" s="215"/>
    </row>
    <row r="237" spans="1:14" ht="21.75" hidden="1" customHeight="1" outlineLevel="1">
      <c r="A237" s="94"/>
      <c r="B237" s="116"/>
      <c r="C237" s="91"/>
      <c r="D237" s="100"/>
      <c r="E237" s="101"/>
      <c r="F237" s="12" t="s">
        <v>17</v>
      </c>
      <c r="G237" s="22">
        <f t="shared" si="61"/>
        <v>0</v>
      </c>
      <c r="H237" s="22"/>
      <c r="I237" s="22"/>
      <c r="J237" s="47"/>
      <c r="K237" s="22"/>
      <c r="L237" s="22"/>
      <c r="M237" s="22"/>
      <c r="N237" s="216"/>
    </row>
    <row r="238" spans="1:14" ht="21.75" customHeight="1" collapsed="1">
      <c r="A238" s="92" t="s">
        <v>80</v>
      </c>
      <c r="B238" s="114" t="s">
        <v>83</v>
      </c>
      <c r="C238" s="90" t="s">
        <v>11</v>
      </c>
      <c r="D238" s="98" t="s">
        <v>84</v>
      </c>
      <c r="E238" s="90" t="s">
        <v>127</v>
      </c>
      <c r="F238" s="12" t="s">
        <v>14</v>
      </c>
      <c r="G238" s="22">
        <f t="shared" si="61"/>
        <v>900739.79999999993</v>
      </c>
      <c r="H238" s="22">
        <f t="shared" ref="H238:M238" si="74">H239+H240+H241</f>
        <v>180147.96</v>
      </c>
      <c r="I238" s="22">
        <f t="shared" si="74"/>
        <v>180147.96</v>
      </c>
      <c r="J238" s="47">
        <f t="shared" si="74"/>
        <v>180147.96</v>
      </c>
      <c r="K238" s="22">
        <f t="shared" si="74"/>
        <v>180147.96</v>
      </c>
      <c r="L238" s="22">
        <f>L239+L240+L241</f>
        <v>180147.96</v>
      </c>
      <c r="M238" s="22">
        <f t="shared" si="74"/>
        <v>0</v>
      </c>
      <c r="N238" s="146" t="s">
        <v>153</v>
      </c>
    </row>
    <row r="239" spans="1:14" ht="21.75" customHeight="1">
      <c r="A239" s="93"/>
      <c r="B239" s="115"/>
      <c r="C239" s="91"/>
      <c r="D239" s="99"/>
      <c r="E239" s="91"/>
      <c r="F239" s="12" t="s">
        <v>116</v>
      </c>
      <c r="G239" s="22">
        <f t="shared" si="61"/>
        <v>900739.79999999993</v>
      </c>
      <c r="H239" s="22">
        <f>'[5]на 01.09'!$K$247</f>
        <v>180147.96</v>
      </c>
      <c r="I239" s="22">
        <f>H239</f>
        <v>180147.96</v>
      </c>
      <c r="J239" s="22">
        <f t="shared" ref="J239:L239" si="75">I239</f>
        <v>180147.96</v>
      </c>
      <c r="K239" s="22">
        <f t="shared" si="75"/>
        <v>180147.96</v>
      </c>
      <c r="L239" s="22">
        <f t="shared" si="75"/>
        <v>180147.96</v>
      </c>
      <c r="M239" s="22"/>
      <c r="N239" s="147"/>
    </row>
    <row r="240" spans="1:14" ht="21.75" customHeight="1">
      <c r="A240" s="93"/>
      <c r="B240" s="115"/>
      <c r="C240" s="91"/>
      <c r="D240" s="99"/>
      <c r="E240" s="91"/>
      <c r="F240" s="12" t="s">
        <v>16</v>
      </c>
      <c r="G240" s="22">
        <f t="shared" si="61"/>
        <v>0</v>
      </c>
      <c r="H240" s="22"/>
      <c r="I240" s="22"/>
      <c r="J240" s="47"/>
      <c r="K240" s="22"/>
      <c r="L240" s="22"/>
      <c r="M240" s="22"/>
      <c r="N240" s="147"/>
    </row>
    <row r="241" spans="1:14" ht="21.75" customHeight="1">
      <c r="A241" s="94"/>
      <c r="B241" s="116"/>
      <c r="C241" s="91"/>
      <c r="D241" s="100"/>
      <c r="E241" s="101"/>
      <c r="F241" s="12" t="s">
        <v>17</v>
      </c>
      <c r="G241" s="22">
        <f t="shared" si="61"/>
        <v>0</v>
      </c>
      <c r="H241" s="22"/>
      <c r="I241" s="22"/>
      <c r="J241" s="47"/>
      <c r="K241" s="22"/>
      <c r="L241" s="22"/>
      <c r="M241" s="22"/>
      <c r="N241" s="148"/>
    </row>
    <row r="242" spans="1:14" ht="21.75" customHeight="1">
      <c r="A242" s="92" t="s">
        <v>87</v>
      </c>
      <c r="B242" s="114" t="s">
        <v>85</v>
      </c>
      <c r="C242" s="90" t="s">
        <v>11</v>
      </c>
      <c r="D242" s="98" t="s">
        <v>86</v>
      </c>
      <c r="E242" s="90" t="s">
        <v>127</v>
      </c>
      <c r="F242" s="12" t="s">
        <v>14</v>
      </c>
      <c r="G242" s="22">
        <f t="shared" si="61"/>
        <v>0</v>
      </c>
      <c r="H242" s="22">
        <f t="shared" ref="H242:M242" si="76">H243+H244+H245</f>
        <v>0</v>
      </c>
      <c r="I242" s="22">
        <f t="shared" si="76"/>
        <v>0</v>
      </c>
      <c r="J242" s="47">
        <f t="shared" si="76"/>
        <v>0</v>
      </c>
      <c r="K242" s="22">
        <f t="shared" si="76"/>
        <v>0</v>
      </c>
      <c r="L242" s="22">
        <f>L243+L244+L245</f>
        <v>0</v>
      </c>
      <c r="M242" s="22">
        <f t="shared" si="76"/>
        <v>0</v>
      </c>
      <c r="N242" s="211" t="s">
        <v>154</v>
      </c>
    </row>
    <row r="243" spans="1:14" ht="21.75" customHeight="1">
      <c r="A243" s="93"/>
      <c r="B243" s="115"/>
      <c r="C243" s="91"/>
      <c r="D243" s="99"/>
      <c r="E243" s="91"/>
      <c r="F243" s="12" t="s">
        <v>116</v>
      </c>
      <c r="G243" s="22">
        <f t="shared" si="61"/>
        <v>0</v>
      </c>
      <c r="H243" s="22"/>
      <c r="I243" s="22"/>
      <c r="J243" s="47"/>
      <c r="K243" s="22"/>
      <c r="L243" s="22"/>
      <c r="M243" s="22"/>
      <c r="N243" s="212"/>
    </row>
    <row r="244" spans="1:14" ht="21.75" customHeight="1">
      <c r="A244" s="93"/>
      <c r="B244" s="115"/>
      <c r="C244" s="91"/>
      <c r="D244" s="99"/>
      <c r="E244" s="91"/>
      <c r="F244" s="12" t="s">
        <v>16</v>
      </c>
      <c r="G244" s="22">
        <f t="shared" si="61"/>
        <v>0</v>
      </c>
      <c r="H244" s="22"/>
      <c r="I244" s="22"/>
      <c r="J244" s="47"/>
      <c r="K244" s="22"/>
      <c r="L244" s="22"/>
      <c r="M244" s="22"/>
      <c r="N244" s="212"/>
    </row>
    <row r="245" spans="1:14" ht="21.75" customHeight="1">
      <c r="A245" s="94"/>
      <c r="B245" s="116"/>
      <c r="C245" s="91"/>
      <c r="D245" s="100"/>
      <c r="E245" s="101"/>
      <c r="F245" s="12" t="s">
        <v>17</v>
      </c>
      <c r="G245" s="22">
        <f t="shared" si="61"/>
        <v>0</v>
      </c>
      <c r="H245" s="22"/>
      <c r="I245" s="22"/>
      <c r="J245" s="22"/>
      <c r="K245" s="22"/>
      <c r="L245" s="22"/>
      <c r="M245" s="22"/>
      <c r="N245" s="213"/>
    </row>
    <row r="246" spans="1:14" ht="21.75" customHeight="1">
      <c r="A246" s="75"/>
      <c r="B246" s="149" t="s">
        <v>157</v>
      </c>
      <c r="C246" s="81" t="s">
        <v>11</v>
      </c>
      <c r="D246" s="159" t="s">
        <v>39</v>
      </c>
      <c r="E246" s="81" t="s">
        <v>127</v>
      </c>
      <c r="F246" s="34" t="s">
        <v>14</v>
      </c>
      <c r="G246" s="35" t="e">
        <f t="shared" si="61"/>
        <v>#REF!</v>
      </c>
      <c r="H246" s="35" t="e">
        <f t="shared" ref="H246:M246" si="77">H247+H248+H249</f>
        <v>#REF!</v>
      </c>
      <c r="I246" s="35" t="e">
        <f t="shared" si="77"/>
        <v>#REF!</v>
      </c>
      <c r="J246" s="35" t="e">
        <f t="shared" si="77"/>
        <v>#REF!</v>
      </c>
      <c r="K246" s="35" t="e">
        <f t="shared" si="77"/>
        <v>#REF!</v>
      </c>
      <c r="L246" s="35" t="e">
        <f>L247+L248+L249</f>
        <v>#REF!</v>
      </c>
      <c r="M246" s="35" t="e">
        <f t="shared" si="77"/>
        <v>#REF!</v>
      </c>
      <c r="N246" s="152"/>
    </row>
    <row r="247" spans="1:14" ht="21.75" customHeight="1">
      <c r="A247" s="76"/>
      <c r="B247" s="150"/>
      <c r="C247" s="82"/>
      <c r="D247" s="160"/>
      <c r="E247" s="82"/>
      <c r="F247" s="34" t="s">
        <v>116</v>
      </c>
      <c r="G247" s="35" t="e">
        <f t="shared" si="61"/>
        <v>#REF!</v>
      </c>
      <c r="H247" s="35" t="e">
        <f t="shared" ref="H247:M249" si="78">H251+H259+H275+H279+H255+H263+H267+H271</f>
        <v>#REF!</v>
      </c>
      <c r="I247" s="35" t="e">
        <f t="shared" si="78"/>
        <v>#REF!</v>
      </c>
      <c r="J247" s="35" t="e">
        <f t="shared" si="78"/>
        <v>#REF!</v>
      </c>
      <c r="K247" s="35" t="e">
        <f t="shared" si="78"/>
        <v>#REF!</v>
      </c>
      <c r="L247" s="35" t="e">
        <f t="shared" si="78"/>
        <v>#REF!</v>
      </c>
      <c r="M247" s="35" t="e">
        <f t="shared" si="78"/>
        <v>#REF!</v>
      </c>
      <c r="N247" s="153"/>
    </row>
    <row r="248" spans="1:14" ht="21.75" customHeight="1">
      <c r="A248" s="76"/>
      <c r="B248" s="150"/>
      <c r="C248" s="82"/>
      <c r="D248" s="160"/>
      <c r="E248" s="82"/>
      <c r="F248" s="34" t="s">
        <v>16</v>
      </c>
      <c r="G248" s="35">
        <f t="shared" si="61"/>
        <v>0</v>
      </c>
      <c r="H248" s="35">
        <f t="shared" si="78"/>
        <v>0</v>
      </c>
      <c r="I248" s="35">
        <f t="shared" si="78"/>
        <v>0</v>
      </c>
      <c r="J248" s="35">
        <f t="shared" si="78"/>
        <v>0</v>
      </c>
      <c r="K248" s="35">
        <f t="shared" si="78"/>
        <v>0</v>
      </c>
      <c r="L248" s="35">
        <f t="shared" si="78"/>
        <v>0</v>
      </c>
      <c r="M248" s="35">
        <f t="shared" si="78"/>
        <v>0</v>
      </c>
      <c r="N248" s="153"/>
    </row>
    <row r="249" spans="1:14" ht="21.75" customHeight="1">
      <c r="A249" s="77"/>
      <c r="B249" s="151"/>
      <c r="C249" s="83"/>
      <c r="D249" s="161"/>
      <c r="E249" s="83"/>
      <c r="F249" s="34" t="s">
        <v>17</v>
      </c>
      <c r="G249" s="35">
        <f t="shared" si="61"/>
        <v>0</v>
      </c>
      <c r="H249" s="35">
        <f t="shared" si="78"/>
        <v>0</v>
      </c>
      <c r="I249" s="35">
        <f t="shared" si="78"/>
        <v>0</v>
      </c>
      <c r="J249" s="35">
        <f t="shared" si="78"/>
        <v>0</v>
      </c>
      <c r="K249" s="35">
        <f t="shared" si="78"/>
        <v>0</v>
      </c>
      <c r="L249" s="35">
        <f t="shared" si="78"/>
        <v>0</v>
      </c>
      <c r="M249" s="35">
        <f t="shared" si="78"/>
        <v>0</v>
      </c>
      <c r="N249" s="154"/>
    </row>
    <row r="250" spans="1:14" ht="21.75" customHeight="1">
      <c r="A250" s="92" t="s">
        <v>18</v>
      </c>
      <c r="B250" s="114" t="s">
        <v>89</v>
      </c>
      <c r="C250" s="90" t="s">
        <v>11</v>
      </c>
      <c r="D250" s="98" t="s">
        <v>39</v>
      </c>
      <c r="E250" s="90" t="s">
        <v>127</v>
      </c>
      <c r="F250" s="12" t="s">
        <v>14</v>
      </c>
      <c r="G250" s="22" t="e">
        <f t="shared" si="61"/>
        <v>#REF!</v>
      </c>
      <c r="H250" s="22" t="e">
        <f t="shared" ref="H250:M250" si="79">H251+H252+H253</f>
        <v>#REF!</v>
      </c>
      <c r="I250" s="22" t="e">
        <f t="shared" si="79"/>
        <v>#REF!</v>
      </c>
      <c r="J250" s="22" t="e">
        <f t="shared" si="79"/>
        <v>#REF!</v>
      </c>
      <c r="K250" s="22" t="e">
        <f t="shared" si="79"/>
        <v>#REF!</v>
      </c>
      <c r="L250" s="22" t="e">
        <f>L251+L252+L253</f>
        <v>#REF!</v>
      </c>
      <c r="M250" s="22" t="e">
        <f t="shared" si="79"/>
        <v>#REF!</v>
      </c>
      <c r="N250" s="203" t="s">
        <v>162</v>
      </c>
    </row>
    <row r="251" spans="1:14" ht="21.75" customHeight="1">
      <c r="A251" s="93"/>
      <c r="B251" s="115"/>
      <c r="C251" s="91"/>
      <c r="D251" s="99"/>
      <c r="E251" s="91"/>
      <c r="F251" s="12" t="s">
        <v>116</v>
      </c>
      <c r="G251" s="22" t="e">
        <f t="shared" si="61"/>
        <v>#REF!</v>
      </c>
      <c r="H251" s="22" t="e">
        <f>#REF!</f>
        <v>#REF!</v>
      </c>
      <c r="I251" s="22" t="e">
        <f>H251</f>
        <v>#REF!</v>
      </c>
      <c r="J251" s="22" t="e">
        <f t="shared" ref="J251:M251" si="80">I251</f>
        <v>#REF!</v>
      </c>
      <c r="K251" s="22" t="e">
        <f t="shared" si="80"/>
        <v>#REF!</v>
      </c>
      <c r="L251" s="22" t="e">
        <f t="shared" si="80"/>
        <v>#REF!</v>
      </c>
      <c r="M251" s="22" t="e">
        <f t="shared" si="80"/>
        <v>#REF!</v>
      </c>
      <c r="N251" s="203"/>
    </row>
    <row r="252" spans="1:14" ht="21.75" customHeight="1">
      <c r="A252" s="93"/>
      <c r="B252" s="115"/>
      <c r="C252" s="91"/>
      <c r="D252" s="99"/>
      <c r="E252" s="91"/>
      <c r="F252" s="12" t="s">
        <v>16</v>
      </c>
      <c r="G252" s="22">
        <f t="shared" si="61"/>
        <v>0</v>
      </c>
      <c r="H252" s="22"/>
      <c r="I252" s="22"/>
      <c r="J252" s="22"/>
      <c r="K252" s="22"/>
      <c r="L252" s="22"/>
      <c r="M252" s="22"/>
      <c r="N252" s="203"/>
    </row>
    <row r="253" spans="1:14" ht="21.75" customHeight="1">
      <c r="A253" s="94"/>
      <c r="B253" s="116"/>
      <c r="C253" s="91"/>
      <c r="D253" s="100"/>
      <c r="E253" s="101"/>
      <c r="F253" s="12" t="s">
        <v>17</v>
      </c>
      <c r="G253" s="22">
        <f t="shared" si="61"/>
        <v>0</v>
      </c>
      <c r="H253" s="22"/>
      <c r="I253" s="22"/>
      <c r="J253" s="22"/>
      <c r="K253" s="22"/>
      <c r="L253" s="22"/>
      <c r="M253" s="22"/>
      <c r="N253" s="203"/>
    </row>
    <row r="254" spans="1:14" ht="21.75" customHeight="1">
      <c r="A254" s="90" t="s">
        <v>24</v>
      </c>
      <c r="B254" s="114" t="s">
        <v>90</v>
      </c>
      <c r="C254" s="90" t="s">
        <v>11</v>
      </c>
      <c r="D254" s="98" t="s">
        <v>39</v>
      </c>
      <c r="E254" s="90" t="s">
        <v>127</v>
      </c>
      <c r="F254" s="12" t="s">
        <v>14</v>
      </c>
      <c r="G254" s="22" t="e">
        <f t="shared" si="61"/>
        <v>#REF!</v>
      </c>
      <c r="H254" s="22" t="e">
        <f t="shared" ref="H254:M254" si="81">H255+H256+H257</f>
        <v>#REF!</v>
      </c>
      <c r="I254" s="22" t="e">
        <f t="shared" si="81"/>
        <v>#REF!</v>
      </c>
      <c r="J254" s="22" t="e">
        <f t="shared" si="81"/>
        <v>#REF!</v>
      </c>
      <c r="K254" s="22" t="e">
        <f t="shared" si="81"/>
        <v>#REF!</v>
      </c>
      <c r="L254" s="22" t="e">
        <f>L255+L256+L257</f>
        <v>#REF!</v>
      </c>
      <c r="M254" s="22">
        <f t="shared" si="81"/>
        <v>0</v>
      </c>
      <c r="N254" s="203" t="s">
        <v>161</v>
      </c>
    </row>
    <row r="255" spans="1:14" ht="21.75" customHeight="1">
      <c r="A255" s="91"/>
      <c r="B255" s="115"/>
      <c r="C255" s="91"/>
      <c r="D255" s="99"/>
      <c r="E255" s="91"/>
      <c r="F255" s="12" t="s">
        <v>116</v>
      </c>
      <c r="G255" s="22" t="e">
        <f t="shared" si="61"/>
        <v>#REF!</v>
      </c>
      <c r="H255" s="22" t="e">
        <f>#REF!</f>
        <v>#REF!</v>
      </c>
      <c r="I255" s="22" t="e">
        <f>H255</f>
        <v>#REF!</v>
      </c>
      <c r="J255" s="22" t="e">
        <f t="shared" ref="J255:L255" si="82">I255</f>
        <v>#REF!</v>
      </c>
      <c r="K255" s="22" t="e">
        <f t="shared" si="82"/>
        <v>#REF!</v>
      </c>
      <c r="L255" s="22" t="e">
        <f t="shared" si="82"/>
        <v>#REF!</v>
      </c>
      <c r="M255" s="22"/>
      <c r="N255" s="203"/>
    </row>
    <row r="256" spans="1:14" ht="21.75" customHeight="1">
      <c r="A256" s="91"/>
      <c r="B256" s="115"/>
      <c r="C256" s="91"/>
      <c r="D256" s="99"/>
      <c r="E256" s="91"/>
      <c r="F256" s="12" t="s">
        <v>16</v>
      </c>
      <c r="G256" s="22">
        <f t="shared" si="61"/>
        <v>0</v>
      </c>
      <c r="H256" s="22"/>
      <c r="I256" s="22"/>
      <c r="J256" s="22"/>
      <c r="K256" s="22"/>
      <c r="L256" s="22"/>
      <c r="M256" s="22"/>
      <c r="N256" s="203"/>
    </row>
    <row r="257" spans="1:14" ht="21.75" customHeight="1">
      <c r="A257" s="101"/>
      <c r="B257" s="116"/>
      <c r="C257" s="91"/>
      <c r="D257" s="100"/>
      <c r="E257" s="101"/>
      <c r="F257" s="12" t="s">
        <v>17</v>
      </c>
      <c r="G257" s="22">
        <f t="shared" si="61"/>
        <v>0</v>
      </c>
      <c r="H257" s="22"/>
      <c r="I257" s="22"/>
      <c r="J257" s="22"/>
      <c r="K257" s="22"/>
      <c r="L257" s="22"/>
      <c r="M257" s="22"/>
      <c r="N257" s="203"/>
    </row>
    <row r="258" spans="1:14" ht="21.75" customHeight="1">
      <c r="A258" s="92" t="s">
        <v>40</v>
      </c>
      <c r="B258" s="114" t="s">
        <v>92</v>
      </c>
      <c r="C258" s="90" t="s">
        <v>11</v>
      </c>
      <c r="D258" s="98" t="s">
        <v>39</v>
      </c>
      <c r="E258" s="90" t="s">
        <v>127</v>
      </c>
      <c r="F258" s="12" t="s">
        <v>14</v>
      </c>
      <c r="G258" s="22" t="e">
        <f t="shared" si="61"/>
        <v>#REF!</v>
      </c>
      <c r="H258" s="22" t="e">
        <f t="shared" ref="H258:M258" si="83">H259+H260+H261</f>
        <v>#REF!</v>
      </c>
      <c r="I258" s="22" t="e">
        <f t="shared" si="83"/>
        <v>#REF!</v>
      </c>
      <c r="J258" s="22" t="e">
        <f t="shared" si="83"/>
        <v>#REF!</v>
      </c>
      <c r="K258" s="22" t="e">
        <f t="shared" si="83"/>
        <v>#REF!</v>
      </c>
      <c r="L258" s="22" t="e">
        <f>L259+L260+L261</f>
        <v>#REF!</v>
      </c>
      <c r="M258" s="22">
        <f t="shared" si="83"/>
        <v>0</v>
      </c>
      <c r="N258" s="203" t="s">
        <v>165</v>
      </c>
    </row>
    <row r="259" spans="1:14" ht="21.75" customHeight="1">
      <c r="A259" s="93"/>
      <c r="B259" s="115"/>
      <c r="C259" s="91"/>
      <c r="D259" s="99"/>
      <c r="E259" s="91"/>
      <c r="F259" s="12" t="s">
        <v>116</v>
      </c>
      <c r="G259" s="22" t="e">
        <f t="shared" si="61"/>
        <v>#REF!</v>
      </c>
      <c r="H259" s="22" t="e">
        <f>#REF!</f>
        <v>#REF!</v>
      </c>
      <c r="I259" s="22" t="e">
        <f>H259</f>
        <v>#REF!</v>
      </c>
      <c r="J259" s="22" t="e">
        <f t="shared" ref="J259:L259" si="84">I259</f>
        <v>#REF!</v>
      </c>
      <c r="K259" s="22" t="e">
        <f t="shared" si="84"/>
        <v>#REF!</v>
      </c>
      <c r="L259" s="22" t="e">
        <f t="shared" si="84"/>
        <v>#REF!</v>
      </c>
      <c r="M259" s="22"/>
      <c r="N259" s="203"/>
    </row>
    <row r="260" spans="1:14" ht="21.75" customHeight="1">
      <c r="A260" s="93"/>
      <c r="B260" s="115"/>
      <c r="C260" s="91"/>
      <c r="D260" s="99"/>
      <c r="E260" s="91"/>
      <c r="F260" s="12" t="s">
        <v>16</v>
      </c>
      <c r="G260" s="22">
        <f t="shared" si="61"/>
        <v>0</v>
      </c>
      <c r="H260" s="22"/>
      <c r="I260" s="22"/>
      <c r="J260" s="22"/>
      <c r="K260" s="22"/>
      <c r="L260" s="22"/>
      <c r="M260" s="22"/>
      <c r="N260" s="203"/>
    </row>
    <row r="261" spans="1:14" ht="21.75" customHeight="1">
      <c r="A261" s="94"/>
      <c r="B261" s="116"/>
      <c r="C261" s="91"/>
      <c r="D261" s="100"/>
      <c r="E261" s="101"/>
      <c r="F261" s="12" t="s">
        <v>17</v>
      </c>
      <c r="G261" s="22">
        <f t="shared" si="61"/>
        <v>0</v>
      </c>
      <c r="H261" s="22"/>
      <c r="I261" s="22"/>
      <c r="J261" s="22"/>
      <c r="K261" s="22"/>
      <c r="L261" s="22"/>
      <c r="M261" s="22"/>
      <c r="N261" s="203"/>
    </row>
    <row r="262" spans="1:14" ht="21.75" customHeight="1">
      <c r="A262" s="90" t="s">
        <v>66</v>
      </c>
      <c r="B262" s="114" t="s">
        <v>163</v>
      </c>
      <c r="C262" s="90" t="s">
        <v>11</v>
      </c>
      <c r="D262" s="127" t="s">
        <v>34</v>
      </c>
      <c r="E262" s="90" t="s">
        <v>127</v>
      </c>
      <c r="F262" s="12" t="s">
        <v>14</v>
      </c>
      <c r="G262" s="22" t="e">
        <f t="shared" si="61"/>
        <v>#REF!</v>
      </c>
      <c r="H262" s="22" t="e">
        <f t="shared" ref="H262:M262" si="85">H263+H264+H265</f>
        <v>#REF!</v>
      </c>
      <c r="I262" s="22" t="e">
        <f t="shared" si="85"/>
        <v>#REF!</v>
      </c>
      <c r="J262" s="22" t="e">
        <f t="shared" si="85"/>
        <v>#REF!</v>
      </c>
      <c r="K262" s="22" t="e">
        <f t="shared" si="85"/>
        <v>#REF!</v>
      </c>
      <c r="L262" s="22" t="e">
        <f t="shared" si="85"/>
        <v>#REF!</v>
      </c>
      <c r="M262" s="22">
        <f t="shared" si="85"/>
        <v>0</v>
      </c>
      <c r="N262" s="204" t="s">
        <v>164</v>
      </c>
    </row>
    <row r="263" spans="1:14" ht="21.75" customHeight="1">
      <c r="A263" s="91"/>
      <c r="B263" s="115"/>
      <c r="C263" s="91"/>
      <c r="D263" s="128"/>
      <c r="E263" s="91"/>
      <c r="F263" s="12" t="s">
        <v>116</v>
      </c>
      <c r="G263" s="22" t="e">
        <f t="shared" si="61"/>
        <v>#REF!</v>
      </c>
      <c r="H263" s="22" t="e">
        <f>#REF!+#REF!+#REF!</f>
        <v>#REF!</v>
      </c>
      <c r="I263" s="22" t="e">
        <f>H263</f>
        <v>#REF!</v>
      </c>
      <c r="J263" s="22" t="e">
        <f t="shared" ref="J263:L263" si="86">I263</f>
        <v>#REF!</v>
      </c>
      <c r="K263" s="22" t="e">
        <f t="shared" si="86"/>
        <v>#REF!</v>
      </c>
      <c r="L263" s="22" t="e">
        <f t="shared" si="86"/>
        <v>#REF!</v>
      </c>
      <c r="M263" s="22"/>
      <c r="N263" s="204"/>
    </row>
    <row r="264" spans="1:14" ht="21.75" customHeight="1">
      <c r="A264" s="91"/>
      <c r="B264" s="115"/>
      <c r="C264" s="91"/>
      <c r="D264" s="128"/>
      <c r="E264" s="91"/>
      <c r="F264" s="12" t="s">
        <v>16</v>
      </c>
      <c r="G264" s="22">
        <f t="shared" si="61"/>
        <v>0</v>
      </c>
      <c r="H264" s="22"/>
      <c r="I264" s="22"/>
      <c r="J264" s="22"/>
      <c r="K264" s="22"/>
      <c r="L264" s="22"/>
      <c r="M264" s="22"/>
      <c r="N264" s="204"/>
    </row>
    <row r="265" spans="1:14" ht="21.75" customHeight="1">
      <c r="A265" s="101"/>
      <c r="B265" s="116"/>
      <c r="C265" s="91"/>
      <c r="D265" s="129"/>
      <c r="E265" s="101"/>
      <c r="F265" s="12" t="s">
        <v>17</v>
      </c>
      <c r="G265" s="22">
        <f t="shared" si="61"/>
        <v>0</v>
      </c>
      <c r="H265" s="22"/>
      <c r="I265" s="22"/>
      <c r="J265" s="22"/>
      <c r="K265" s="22"/>
      <c r="L265" s="22"/>
      <c r="M265" s="22"/>
      <c r="N265" s="204"/>
    </row>
    <row r="266" spans="1:14" ht="21.75" customHeight="1">
      <c r="A266" s="124" t="s">
        <v>80</v>
      </c>
      <c r="B266" s="114" t="s">
        <v>38</v>
      </c>
      <c r="C266" s="90" t="s">
        <v>11</v>
      </c>
      <c r="D266" s="98" t="s">
        <v>39</v>
      </c>
      <c r="E266" s="90" t="s">
        <v>127</v>
      </c>
      <c r="F266" s="12" t="s">
        <v>14</v>
      </c>
      <c r="G266" s="22">
        <f t="shared" si="61"/>
        <v>2700171.0700000003</v>
      </c>
      <c r="H266" s="22">
        <f t="shared" ref="H266:M266" si="87">H267+H268+H269</f>
        <v>540034.21400000004</v>
      </c>
      <c r="I266" s="22">
        <f t="shared" si="87"/>
        <v>540034.21400000004</v>
      </c>
      <c r="J266" s="22">
        <f t="shared" si="87"/>
        <v>540034.21400000004</v>
      </c>
      <c r="K266" s="22">
        <f t="shared" si="87"/>
        <v>540034.21400000004</v>
      </c>
      <c r="L266" s="22">
        <f t="shared" si="87"/>
        <v>540034.21400000004</v>
      </c>
      <c r="M266" s="22">
        <f t="shared" si="87"/>
        <v>0</v>
      </c>
      <c r="N266" s="69" t="s">
        <v>166</v>
      </c>
    </row>
    <row r="267" spans="1:14" ht="21.75" customHeight="1">
      <c r="A267" s="125"/>
      <c r="B267" s="115"/>
      <c r="C267" s="91"/>
      <c r="D267" s="99"/>
      <c r="E267" s="91"/>
      <c r="F267" s="12" t="s">
        <v>116</v>
      </c>
      <c r="G267" s="22">
        <f t="shared" si="61"/>
        <v>2700171.0700000003</v>
      </c>
      <c r="H267" s="22">
        <f>'[1]Иные цели 2024'!$W$17</f>
        <v>540034.21400000004</v>
      </c>
      <c r="I267" s="22">
        <f>'[1]Иные цели 2025'!$W$17</f>
        <v>540034.21400000004</v>
      </c>
      <c r="J267" s="22">
        <f>'[1]Иные цели 2026'!$W$17</f>
        <v>540034.21400000004</v>
      </c>
      <c r="K267" s="22">
        <f>J267</f>
        <v>540034.21400000004</v>
      </c>
      <c r="L267" s="22">
        <f>K267</f>
        <v>540034.21400000004</v>
      </c>
      <c r="M267" s="22"/>
      <c r="N267" s="69"/>
    </row>
    <row r="268" spans="1:14" ht="21.75" customHeight="1">
      <c r="A268" s="125"/>
      <c r="B268" s="115"/>
      <c r="C268" s="91"/>
      <c r="D268" s="99"/>
      <c r="E268" s="91"/>
      <c r="F268" s="12" t="s">
        <v>16</v>
      </c>
      <c r="G268" s="22">
        <f t="shared" ref="G268:G309" si="88">H268+I268+J268+K268+M268+L268</f>
        <v>0</v>
      </c>
      <c r="H268" s="22"/>
      <c r="I268" s="22"/>
      <c r="J268" s="22"/>
      <c r="K268" s="22"/>
      <c r="L268" s="22"/>
      <c r="M268" s="22"/>
      <c r="N268" s="69"/>
    </row>
    <row r="269" spans="1:14" ht="21.75" customHeight="1">
      <c r="A269" s="126"/>
      <c r="B269" s="116"/>
      <c r="C269" s="91"/>
      <c r="D269" s="100"/>
      <c r="E269" s="101"/>
      <c r="F269" s="12" t="s">
        <v>17</v>
      </c>
      <c r="G269" s="22">
        <f t="shared" si="88"/>
        <v>0</v>
      </c>
      <c r="H269" s="22"/>
      <c r="I269" s="22"/>
      <c r="J269" s="22"/>
      <c r="K269" s="22"/>
      <c r="L269" s="22"/>
      <c r="M269" s="22"/>
      <c r="N269" s="69"/>
    </row>
    <row r="270" spans="1:14" ht="21.75" hidden="1" customHeight="1" outlineLevel="1">
      <c r="A270" s="92" t="s">
        <v>91</v>
      </c>
      <c r="B270" s="114" t="s">
        <v>88</v>
      </c>
      <c r="C270" s="90" t="s">
        <v>11</v>
      </c>
      <c r="D270" s="90"/>
      <c r="E270" s="90" t="s">
        <v>127</v>
      </c>
      <c r="F270" s="12" t="s">
        <v>14</v>
      </c>
      <c r="G270" s="22">
        <f t="shared" si="88"/>
        <v>0</v>
      </c>
      <c r="H270" s="22">
        <f t="shared" ref="H270:M270" si="89">H271+H272+H273</f>
        <v>0</v>
      </c>
      <c r="I270" s="22">
        <f t="shared" si="89"/>
        <v>0</v>
      </c>
      <c r="J270" s="22">
        <f t="shared" si="89"/>
        <v>0</v>
      </c>
      <c r="K270" s="22">
        <f t="shared" si="89"/>
        <v>0</v>
      </c>
      <c r="L270" s="22">
        <f>L271+L272+L273</f>
        <v>0</v>
      </c>
      <c r="M270" s="22">
        <f t="shared" si="89"/>
        <v>0</v>
      </c>
      <c r="N270" s="56"/>
    </row>
    <row r="271" spans="1:14" ht="21.75" hidden="1" customHeight="1" outlineLevel="1">
      <c r="A271" s="93"/>
      <c r="B271" s="115"/>
      <c r="C271" s="91"/>
      <c r="D271" s="91"/>
      <c r="E271" s="91"/>
      <c r="F271" s="12" t="s">
        <v>15</v>
      </c>
      <c r="G271" s="22">
        <f t="shared" si="88"/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56"/>
    </row>
    <row r="272" spans="1:14" ht="21.75" hidden="1" customHeight="1" outlineLevel="1">
      <c r="A272" s="93"/>
      <c r="B272" s="115"/>
      <c r="C272" s="91"/>
      <c r="D272" s="91"/>
      <c r="E272" s="91"/>
      <c r="F272" s="12" t="s">
        <v>16</v>
      </c>
      <c r="G272" s="22">
        <f t="shared" si="88"/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56"/>
    </row>
    <row r="273" spans="1:14" ht="21.75" hidden="1" customHeight="1" outlineLevel="1">
      <c r="A273" s="94"/>
      <c r="B273" s="116"/>
      <c r="C273" s="91"/>
      <c r="D273" s="101"/>
      <c r="E273" s="101"/>
      <c r="F273" s="12" t="s">
        <v>17</v>
      </c>
      <c r="G273" s="22">
        <f t="shared" si="88"/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56"/>
    </row>
    <row r="274" spans="1:14" ht="21.75" hidden="1" customHeight="1" outlineLevel="1">
      <c r="A274" s="92" t="s">
        <v>93</v>
      </c>
      <c r="B274" s="114" t="s">
        <v>94</v>
      </c>
      <c r="C274" s="90" t="s">
        <v>11</v>
      </c>
      <c r="D274" s="90"/>
      <c r="E274" s="90" t="s">
        <v>127</v>
      </c>
      <c r="F274" s="12" t="s">
        <v>14</v>
      </c>
      <c r="G274" s="22">
        <f t="shared" si="88"/>
        <v>0</v>
      </c>
      <c r="H274" s="22">
        <f t="shared" ref="H274:M274" si="90">H275+H276+H277</f>
        <v>0</v>
      </c>
      <c r="I274" s="22">
        <f t="shared" si="90"/>
        <v>0</v>
      </c>
      <c r="J274" s="22">
        <f t="shared" si="90"/>
        <v>0</v>
      </c>
      <c r="K274" s="22">
        <f t="shared" si="90"/>
        <v>0</v>
      </c>
      <c r="L274" s="22">
        <f>L275+L276+L277</f>
        <v>0</v>
      </c>
      <c r="M274" s="22">
        <f t="shared" si="90"/>
        <v>0</v>
      </c>
      <c r="N274" s="56"/>
    </row>
    <row r="275" spans="1:14" ht="21.75" hidden="1" customHeight="1" outlineLevel="1">
      <c r="A275" s="93"/>
      <c r="B275" s="115"/>
      <c r="C275" s="91"/>
      <c r="D275" s="91"/>
      <c r="E275" s="91"/>
      <c r="F275" s="12" t="s">
        <v>15</v>
      </c>
      <c r="G275" s="22">
        <f t="shared" si="88"/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56"/>
    </row>
    <row r="276" spans="1:14" ht="21.75" hidden="1" customHeight="1" outlineLevel="1">
      <c r="A276" s="93"/>
      <c r="B276" s="115"/>
      <c r="C276" s="91"/>
      <c r="D276" s="91"/>
      <c r="E276" s="91"/>
      <c r="F276" s="12" t="s">
        <v>16</v>
      </c>
      <c r="G276" s="22">
        <f t="shared" si="88"/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56"/>
    </row>
    <row r="277" spans="1:14" ht="21.75" hidden="1" customHeight="1" outlineLevel="1">
      <c r="A277" s="94"/>
      <c r="B277" s="116"/>
      <c r="C277" s="91"/>
      <c r="D277" s="101"/>
      <c r="E277" s="101"/>
      <c r="F277" s="12" t="s">
        <v>17</v>
      </c>
      <c r="G277" s="22">
        <f t="shared" si="88"/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56"/>
    </row>
    <row r="278" spans="1:14" ht="21.75" hidden="1" customHeight="1" outlineLevel="1">
      <c r="A278" s="49"/>
      <c r="B278" s="114" t="s">
        <v>95</v>
      </c>
      <c r="C278" s="90" t="s">
        <v>11</v>
      </c>
      <c r="D278" s="90"/>
      <c r="E278" s="90" t="s">
        <v>127</v>
      </c>
      <c r="F278" s="12" t="s">
        <v>14</v>
      </c>
      <c r="G278" s="22">
        <f t="shared" si="88"/>
        <v>0</v>
      </c>
      <c r="H278" s="22">
        <f t="shared" ref="H278:M278" si="91">H279+H280+H281</f>
        <v>0</v>
      </c>
      <c r="I278" s="22">
        <f t="shared" si="91"/>
        <v>0</v>
      </c>
      <c r="J278" s="22">
        <f t="shared" si="91"/>
        <v>0</v>
      </c>
      <c r="K278" s="22">
        <f t="shared" si="91"/>
        <v>0</v>
      </c>
      <c r="L278" s="22">
        <f>L279+L280+L281</f>
        <v>0</v>
      </c>
      <c r="M278" s="22">
        <f t="shared" si="91"/>
        <v>0</v>
      </c>
      <c r="N278" s="56"/>
    </row>
    <row r="279" spans="1:14" ht="21.75" hidden="1" customHeight="1" outlineLevel="1">
      <c r="A279" s="49" t="s">
        <v>96</v>
      </c>
      <c r="B279" s="115"/>
      <c r="C279" s="91"/>
      <c r="D279" s="91"/>
      <c r="E279" s="91"/>
      <c r="F279" s="12" t="s">
        <v>15</v>
      </c>
      <c r="G279" s="23">
        <f t="shared" si="88"/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56"/>
    </row>
    <row r="280" spans="1:14" ht="21.75" hidden="1" customHeight="1" outlineLevel="1">
      <c r="A280" s="49"/>
      <c r="B280" s="115"/>
      <c r="C280" s="91"/>
      <c r="D280" s="91"/>
      <c r="E280" s="91"/>
      <c r="F280" s="12" t="s">
        <v>16</v>
      </c>
      <c r="G280" s="23">
        <f t="shared" si="88"/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56"/>
    </row>
    <row r="281" spans="1:14" ht="21.75" hidden="1" customHeight="1" outlineLevel="1">
      <c r="A281" s="49"/>
      <c r="B281" s="116"/>
      <c r="C281" s="91"/>
      <c r="D281" s="101"/>
      <c r="E281" s="101"/>
      <c r="F281" s="12" t="s">
        <v>17</v>
      </c>
      <c r="G281" s="23">
        <f t="shared" si="88"/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57"/>
    </row>
    <row r="282" spans="1:14" ht="21.75" customHeight="1" collapsed="1">
      <c r="A282" s="75">
        <v>5</v>
      </c>
      <c r="B282" s="149" t="s">
        <v>156</v>
      </c>
      <c r="C282" s="81" t="s">
        <v>11</v>
      </c>
      <c r="D282" s="40"/>
      <c r="E282" s="81" t="s">
        <v>127</v>
      </c>
      <c r="F282" s="34" t="s">
        <v>14</v>
      </c>
      <c r="G282" s="35">
        <f t="shared" si="88"/>
        <v>109269508.61696</v>
      </c>
      <c r="H282" s="35">
        <f t="shared" ref="H282:M282" si="92">H283+H284+H285</f>
        <v>20240168.850000001</v>
      </c>
      <c r="I282" s="35">
        <f t="shared" si="92"/>
        <v>20977806.259999998</v>
      </c>
      <c r="J282" s="35">
        <f t="shared" si="92"/>
        <v>21800209.350000001</v>
      </c>
      <c r="K282" s="35">
        <f t="shared" si="92"/>
        <v>22672217.724000003</v>
      </c>
      <c r="L282" s="35">
        <f>L283+L284+L285</f>
        <v>23579106.432960004</v>
      </c>
      <c r="M282" s="35">
        <f t="shared" si="92"/>
        <v>0</v>
      </c>
      <c r="N282" s="207"/>
    </row>
    <row r="283" spans="1:14" ht="21.75" customHeight="1">
      <c r="A283" s="76"/>
      <c r="B283" s="150"/>
      <c r="C283" s="82"/>
      <c r="D283" s="41"/>
      <c r="E283" s="82"/>
      <c r="F283" s="34" t="s">
        <v>116</v>
      </c>
      <c r="G283" s="35">
        <f t="shared" si="88"/>
        <v>109269508.61696</v>
      </c>
      <c r="H283" s="35">
        <f t="shared" ref="H283:M285" si="93">H287</f>
        <v>20240168.850000001</v>
      </c>
      <c r="I283" s="35">
        <f t="shared" si="93"/>
        <v>20977806.259999998</v>
      </c>
      <c r="J283" s="35">
        <f t="shared" si="93"/>
        <v>21800209.350000001</v>
      </c>
      <c r="K283" s="35">
        <f t="shared" si="93"/>
        <v>22672217.724000003</v>
      </c>
      <c r="L283" s="35">
        <f t="shared" si="93"/>
        <v>23579106.432960004</v>
      </c>
      <c r="M283" s="35">
        <f t="shared" si="93"/>
        <v>0</v>
      </c>
      <c r="N283" s="208"/>
    </row>
    <row r="284" spans="1:14" ht="21.75" customHeight="1">
      <c r="A284" s="76"/>
      <c r="B284" s="150"/>
      <c r="C284" s="82"/>
      <c r="D284" s="41"/>
      <c r="E284" s="82"/>
      <c r="F284" s="34" t="s">
        <v>16</v>
      </c>
      <c r="G284" s="35">
        <f t="shared" si="88"/>
        <v>0</v>
      </c>
      <c r="H284" s="35">
        <f t="shared" si="93"/>
        <v>0</v>
      </c>
      <c r="I284" s="35">
        <f t="shared" si="93"/>
        <v>0</v>
      </c>
      <c r="J284" s="35">
        <f t="shared" si="93"/>
        <v>0</v>
      </c>
      <c r="K284" s="35">
        <f t="shared" si="93"/>
        <v>0</v>
      </c>
      <c r="L284" s="35">
        <f>L288</f>
        <v>0</v>
      </c>
      <c r="M284" s="35">
        <f t="shared" si="93"/>
        <v>0</v>
      </c>
      <c r="N284" s="208"/>
    </row>
    <row r="285" spans="1:14" ht="21.75" customHeight="1">
      <c r="A285" s="77"/>
      <c r="B285" s="151"/>
      <c r="C285" s="83"/>
      <c r="D285" s="42"/>
      <c r="E285" s="83"/>
      <c r="F285" s="34" t="s">
        <v>17</v>
      </c>
      <c r="G285" s="35">
        <f t="shared" si="88"/>
        <v>0</v>
      </c>
      <c r="H285" s="35">
        <f t="shared" si="93"/>
        <v>0</v>
      </c>
      <c r="I285" s="35">
        <f t="shared" si="93"/>
        <v>0</v>
      </c>
      <c r="J285" s="35">
        <f t="shared" si="93"/>
        <v>0</v>
      </c>
      <c r="K285" s="35">
        <f t="shared" si="93"/>
        <v>0</v>
      </c>
      <c r="L285" s="35">
        <f>L289</f>
        <v>0</v>
      </c>
      <c r="M285" s="35">
        <f t="shared" si="93"/>
        <v>0</v>
      </c>
      <c r="N285" s="209"/>
    </row>
    <row r="286" spans="1:14" ht="21.75" customHeight="1">
      <c r="A286" s="92" t="s">
        <v>18</v>
      </c>
      <c r="B286" s="114" t="s">
        <v>122</v>
      </c>
      <c r="C286" s="90" t="s">
        <v>11</v>
      </c>
      <c r="D286" s="90" t="s">
        <v>98</v>
      </c>
      <c r="E286" s="90" t="s">
        <v>127</v>
      </c>
      <c r="F286" s="12" t="s">
        <v>14</v>
      </c>
      <c r="G286" s="22">
        <f t="shared" si="88"/>
        <v>109269508.61696</v>
      </c>
      <c r="H286" s="22">
        <f t="shared" ref="H286:M286" si="94">H287+H288+H289</f>
        <v>20240168.850000001</v>
      </c>
      <c r="I286" s="22">
        <f t="shared" si="94"/>
        <v>20977806.259999998</v>
      </c>
      <c r="J286" s="22">
        <f t="shared" si="94"/>
        <v>21800209.350000001</v>
      </c>
      <c r="K286" s="22">
        <f t="shared" si="94"/>
        <v>22672217.724000003</v>
      </c>
      <c r="L286" s="22">
        <f>L287+L288+L289</f>
        <v>23579106.432960004</v>
      </c>
      <c r="M286" s="22">
        <f t="shared" si="94"/>
        <v>0</v>
      </c>
      <c r="N286" s="162" t="s">
        <v>98</v>
      </c>
    </row>
    <row r="287" spans="1:14" ht="21.75" customHeight="1">
      <c r="A287" s="93"/>
      <c r="B287" s="115"/>
      <c r="C287" s="91"/>
      <c r="D287" s="91"/>
      <c r="E287" s="91"/>
      <c r="F287" s="12" t="s">
        <v>116</v>
      </c>
      <c r="G287" s="22">
        <f t="shared" si="88"/>
        <v>109269508.61696</v>
      </c>
      <c r="H287" s="22">
        <f>'[10]Аппарат1 20.09'!$BG$40</f>
        <v>20240168.850000001</v>
      </c>
      <c r="I287" s="22">
        <f>'[10]Аппарат1 20.09'!$CM$40</f>
        <v>20977806.259999998</v>
      </c>
      <c r="J287" s="47">
        <f>'[10]Аппарат1 20.09'!$DS$40</f>
        <v>21800209.350000001</v>
      </c>
      <c r="K287" s="22">
        <f>J287*1.04</f>
        <v>22672217.724000003</v>
      </c>
      <c r="L287" s="22">
        <f>K287*1.04</f>
        <v>23579106.432960004</v>
      </c>
      <c r="M287" s="22"/>
      <c r="N287" s="163"/>
    </row>
    <row r="288" spans="1:14" ht="21.75" customHeight="1">
      <c r="A288" s="93"/>
      <c r="B288" s="115"/>
      <c r="C288" s="91"/>
      <c r="D288" s="91"/>
      <c r="E288" s="91"/>
      <c r="F288" s="12" t="s">
        <v>16</v>
      </c>
      <c r="G288" s="22">
        <f t="shared" si="88"/>
        <v>0</v>
      </c>
      <c r="H288" s="22"/>
      <c r="I288" s="22"/>
      <c r="J288" s="22"/>
      <c r="K288" s="22"/>
      <c r="L288" s="22"/>
      <c r="M288" s="22"/>
      <c r="N288" s="163"/>
    </row>
    <row r="289" spans="1:14" ht="21.75" customHeight="1">
      <c r="A289" s="94"/>
      <c r="B289" s="116"/>
      <c r="C289" s="101"/>
      <c r="D289" s="101"/>
      <c r="E289" s="101"/>
      <c r="F289" s="12" t="s">
        <v>17</v>
      </c>
      <c r="G289" s="22">
        <f t="shared" si="88"/>
        <v>0</v>
      </c>
      <c r="H289" s="22"/>
      <c r="I289" s="22"/>
      <c r="J289" s="22"/>
      <c r="K289" s="22"/>
      <c r="L289" s="22"/>
      <c r="M289" s="22"/>
      <c r="N289" s="163"/>
    </row>
    <row r="290" spans="1:14" ht="23.25" hidden="1" customHeight="1" outlineLevel="1">
      <c r="A290" s="75">
        <v>6</v>
      </c>
      <c r="B290" s="149" t="s">
        <v>107</v>
      </c>
      <c r="C290" s="81" t="s">
        <v>11</v>
      </c>
      <c r="D290" s="40"/>
      <c r="E290" s="81" t="s">
        <v>13</v>
      </c>
      <c r="F290" s="34" t="s">
        <v>14</v>
      </c>
      <c r="G290" s="35">
        <f t="shared" si="88"/>
        <v>0</v>
      </c>
      <c r="H290" s="35">
        <f t="shared" ref="H290:M290" si="95">H291+H292+H293</f>
        <v>0</v>
      </c>
      <c r="I290" s="35">
        <f t="shared" si="95"/>
        <v>0</v>
      </c>
      <c r="J290" s="35">
        <f t="shared" si="95"/>
        <v>0</v>
      </c>
      <c r="K290" s="35">
        <f t="shared" si="95"/>
        <v>0</v>
      </c>
      <c r="L290" s="35">
        <f>L291+L292+L293</f>
        <v>0</v>
      </c>
      <c r="M290" s="35">
        <f t="shared" si="95"/>
        <v>0</v>
      </c>
      <c r="N290" s="53"/>
    </row>
    <row r="291" spans="1:14" ht="23.25" hidden="1" customHeight="1" outlineLevel="1">
      <c r="A291" s="76"/>
      <c r="B291" s="185"/>
      <c r="C291" s="82"/>
      <c r="D291" s="41"/>
      <c r="E291" s="82"/>
      <c r="F291" s="34" t="s">
        <v>15</v>
      </c>
      <c r="G291" s="35">
        <f t="shared" si="88"/>
        <v>0</v>
      </c>
      <c r="H291" s="35">
        <f t="shared" ref="H291:M293" si="96">H295</f>
        <v>0</v>
      </c>
      <c r="I291" s="35">
        <f t="shared" si="96"/>
        <v>0</v>
      </c>
      <c r="J291" s="35">
        <f t="shared" si="96"/>
        <v>0</v>
      </c>
      <c r="K291" s="35">
        <f t="shared" si="96"/>
        <v>0</v>
      </c>
      <c r="L291" s="35">
        <f>L295</f>
        <v>0</v>
      </c>
      <c r="M291" s="35">
        <f t="shared" si="96"/>
        <v>0</v>
      </c>
      <c r="N291" s="53"/>
    </row>
    <row r="292" spans="1:14" ht="23.25" hidden="1" customHeight="1" outlineLevel="1">
      <c r="A292" s="76"/>
      <c r="B292" s="185"/>
      <c r="C292" s="82"/>
      <c r="D292" s="41"/>
      <c r="E292" s="82"/>
      <c r="F292" s="34" t="s">
        <v>16</v>
      </c>
      <c r="G292" s="35">
        <f t="shared" si="88"/>
        <v>0</v>
      </c>
      <c r="H292" s="35">
        <f t="shared" si="96"/>
        <v>0</v>
      </c>
      <c r="I292" s="35">
        <f t="shared" si="96"/>
        <v>0</v>
      </c>
      <c r="J292" s="35">
        <f t="shared" si="96"/>
        <v>0</v>
      </c>
      <c r="K292" s="35">
        <f t="shared" si="96"/>
        <v>0</v>
      </c>
      <c r="L292" s="35">
        <f>L296</f>
        <v>0</v>
      </c>
      <c r="M292" s="35">
        <f t="shared" si="96"/>
        <v>0</v>
      </c>
      <c r="N292" s="53"/>
    </row>
    <row r="293" spans="1:14" ht="27" hidden="1" customHeight="1" outlineLevel="1">
      <c r="A293" s="77"/>
      <c r="B293" s="186"/>
      <c r="C293" s="83"/>
      <c r="D293" s="42"/>
      <c r="E293" s="83"/>
      <c r="F293" s="34" t="s">
        <v>17</v>
      </c>
      <c r="G293" s="35">
        <f t="shared" si="88"/>
        <v>0</v>
      </c>
      <c r="H293" s="35">
        <f t="shared" si="96"/>
        <v>0</v>
      </c>
      <c r="I293" s="35">
        <f t="shared" si="96"/>
        <v>0</v>
      </c>
      <c r="J293" s="35">
        <f t="shared" si="96"/>
        <v>0</v>
      </c>
      <c r="K293" s="35">
        <f t="shared" si="96"/>
        <v>0</v>
      </c>
      <c r="L293" s="35">
        <f>L297</f>
        <v>0</v>
      </c>
      <c r="M293" s="35">
        <f t="shared" si="96"/>
        <v>0</v>
      </c>
      <c r="N293" s="53"/>
    </row>
    <row r="294" spans="1:14" ht="21.75" hidden="1" customHeight="1" outlineLevel="1">
      <c r="A294" s="92" t="s">
        <v>108</v>
      </c>
      <c r="B294" s="114" t="s">
        <v>109</v>
      </c>
      <c r="C294" s="90" t="s">
        <v>11</v>
      </c>
      <c r="D294" s="90" t="s">
        <v>98</v>
      </c>
      <c r="E294" s="90" t="s">
        <v>13</v>
      </c>
      <c r="F294" s="12" t="s">
        <v>14</v>
      </c>
      <c r="G294" s="22">
        <f t="shared" si="88"/>
        <v>0</v>
      </c>
      <c r="H294" s="22">
        <f t="shared" ref="H294:M294" si="97">H295+H296+H297</f>
        <v>0</v>
      </c>
      <c r="I294" s="22">
        <f t="shared" si="97"/>
        <v>0</v>
      </c>
      <c r="J294" s="22">
        <f t="shared" si="97"/>
        <v>0</v>
      </c>
      <c r="K294" s="22">
        <f t="shared" si="97"/>
        <v>0</v>
      </c>
      <c r="L294" s="22">
        <f>L295+L296+L297</f>
        <v>0</v>
      </c>
      <c r="M294" s="22">
        <f t="shared" si="97"/>
        <v>0</v>
      </c>
      <c r="N294" s="146" t="s">
        <v>110</v>
      </c>
    </row>
    <row r="295" spans="1:14" ht="21.75" hidden="1" customHeight="1" outlineLevel="1">
      <c r="A295" s="93"/>
      <c r="B295" s="115"/>
      <c r="C295" s="91"/>
      <c r="D295" s="91"/>
      <c r="E295" s="91"/>
      <c r="F295" s="12" t="s">
        <v>15</v>
      </c>
      <c r="G295" s="22">
        <f t="shared" si="88"/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47"/>
    </row>
    <row r="296" spans="1:14" ht="21.75" hidden="1" customHeight="1" outlineLevel="1">
      <c r="A296" s="93"/>
      <c r="B296" s="115"/>
      <c r="C296" s="91"/>
      <c r="D296" s="91"/>
      <c r="E296" s="91"/>
      <c r="F296" s="12" t="s">
        <v>16</v>
      </c>
      <c r="G296" s="22">
        <f t="shared" si="88"/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47"/>
    </row>
    <row r="297" spans="1:14" ht="21.75" hidden="1" customHeight="1" outlineLevel="1">
      <c r="A297" s="94"/>
      <c r="B297" s="116"/>
      <c r="C297" s="101"/>
      <c r="D297" s="101"/>
      <c r="E297" s="101"/>
      <c r="F297" s="12" t="s">
        <v>17</v>
      </c>
      <c r="G297" s="22">
        <f t="shared" si="88"/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47"/>
    </row>
    <row r="298" spans="1:14" ht="21.75" hidden="1" customHeight="1" outlineLevel="1">
      <c r="A298" s="75">
        <v>7</v>
      </c>
      <c r="B298" s="149" t="s">
        <v>111</v>
      </c>
      <c r="C298" s="81" t="s">
        <v>11</v>
      </c>
      <c r="D298" s="40"/>
      <c r="E298" s="81" t="s">
        <v>13</v>
      </c>
      <c r="F298" s="34" t="s">
        <v>14</v>
      </c>
      <c r="G298" s="35">
        <f t="shared" si="88"/>
        <v>0</v>
      </c>
      <c r="H298" s="35">
        <f t="shared" ref="H298:M298" si="98">H299+H300+H301</f>
        <v>0</v>
      </c>
      <c r="I298" s="35">
        <f t="shared" si="98"/>
        <v>0</v>
      </c>
      <c r="J298" s="35">
        <f t="shared" si="98"/>
        <v>0</v>
      </c>
      <c r="K298" s="35">
        <f t="shared" si="98"/>
        <v>0</v>
      </c>
      <c r="L298" s="35">
        <f>L299+L300+L301</f>
        <v>0</v>
      </c>
      <c r="M298" s="35">
        <f t="shared" si="98"/>
        <v>0</v>
      </c>
      <c r="N298" s="53"/>
    </row>
    <row r="299" spans="1:14" ht="21.75" hidden="1" customHeight="1" outlineLevel="1">
      <c r="A299" s="76"/>
      <c r="B299" s="150"/>
      <c r="C299" s="82"/>
      <c r="D299" s="41"/>
      <c r="E299" s="82"/>
      <c r="F299" s="34" t="s">
        <v>15</v>
      </c>
      <c r="G299" s="35">
        <f t="shared" si="88"/>
        <v>0</v>
      </c>
      <c r="H299" s="35">
        <f t="shared" ref="H299:M301" si="99">H303</f>
        <v>0</v>
      </c>
      <c r="I299" s="35">
        <f t="shared" si="99"/>
        <v>0</v>
      </c>
      <c r="J299" s="35">
        <f t="shared" si="99"/>
        <v>0</v>
      </c>
      <c r="K299" s="35">
        <f t="shared" si="99"/>
        <v>0</v>
      </c>
      <c r="L299" s="35">
        <f>L303</f>
        <v>0</v>
      </c>
      <c r="M299" s="35">
        <f t="shared" si="99"/>
        <v>0</v>
      </c>
      <c r="N299" s="53"/>
    </row>
    <row r="300" spans="1:14" ht="21.75" hidden="1" customHeight="1" outlineLevel="1">
      <c r="A300" s="76"/>
      <c r="B300" s="150"/>
      <c r="C300" s="82"/>
      <c r="D300" s="41"/>
      <c r="E300" s="82"/>
      <c r="F300" s="34" t="s">
        <v>16</v>
      </c>
      <c r="G300" s="35">
        <f t="shared" si="88"/>
        <v>0</v>
      </c>
      <c r="H300" s="35">
        <f t="shared" si="99"/>
        <v>0</v>
      </c>
      <c r="I300" s="35">
        <f t="shared" si="99"/>
        <v>0</v>
      </c>
      <c r="J300" s="35">
        <f t="shared" si="99"/>
        <v>0</v>
      </c>
      <c r="K300" s="35">
        <f t="shared" si="99"/>
        <v>0</v>
      </c>
      <c r="L300" s="35">
        <f>L304</f>
        <v>0</v>
      </c>
      <c r="M300" s="35">
        <f t="shared" si="99"/>
        <v>0</v>
      </c>
      <c r="N300" s="53"/>
    </row>
    <row r="301" spans="1:14" ht="21.75" hidden="1" customHeight="1" outlineLevel="1">
      <c r="A301" s="77"/>
      <c r="B301" s="151"/>
      <c r="C301" s="83"/>
      <c r="D301" s="42"/>
      <c r="E301" s="83"/>
      <c r="F301" s="34" t="s">
        <v>17</v>
      </c>
      <c r="G301" s="35">
        <f t="shared" si="88"/>
        <v>0</v>
      </c>
      <c r="H301" s="35">
        <f t="shared" si="99"/>
        <v>0</v>
      </c>
      <c r="I301" s="35">
        <f t="shared" si="99"/>
        <v>0</v>
      </c>
      <c r="J301" s="35">
        <f t="shared" si="99"/>
        <v>0</v>
      </c>
      <c r="K301" s="35">
        <f t="shared" si="99"/>
        <v>0</v>
      </c>
      <c r="L301" s="35">
        <f>L305</f>
        <v>0</v>
      </c>
      <c r="M301" s="35">
        <f t="shared" si="99"/>
        <v>0</v>
      </c>
      <c r="N301" s="53"/>
    </row>
    <row r="302" spans="1:14" ht="30.75" hidden="1" customHeight="1" outlineLevel="1">
      <c r="A302" s="92" t="s">
        <v>112</v>
      </c>
      <c r="B302" s="114" t="s">
        <v>113</v>
      </c>
      <c r="C302" s="90" t="s">
        <v>11</v>
      </c>
      <c r="D302" s="90" t="s">
        <v>98</v>
      </c>
      <c r="E302" s="90" t="s">
        <v>13</v>
      </c>
      <c r="F302" s="12" t="s">
        <v>14</v>
      </c>
      <c r="G302" s="22">
        <f t="shared" si="88"/>
        <v>0</v>
      </c>
      <c r="H302" s="22">
        <f t="shared" ref="H302:M302" si="100">H303+H304+H305</f>
        <v>0</v>
      </c>
      <c r="I302" s="22">
        <f t="shared" si="100"/>
        <v>0</v>
      </c>
      <c r="J302" s="22">
        <f t="shared" si="100"/>
        <v>0</v>
      </c>
      <c r="K302" s="22">
        <f t="shared" si="100"/>
        <v>0</v>
      </c>
      <c r="L302" s="22">
        <f>L303+L304+L305</f>
        <v>0</v>
      </c>
      <c r="M302" s="22">
        <f t="shared" si="100"/>
        <v>0</v>
      </c>
      <c r="N302" s="164" t="s">
        <v>114</v>
      </c>
    </row>
    <row r="303" spans="1:14" ht="30.75" hidden="1" customHeight="1" outlineLevel="1">
      <c r="A303" s="93"/>
      <c r="B303" s="115"/>
      <c r="C303" s="91"/>
      <c r="D303" s="91"/>
      <c r="E303" s="91"/>
      <c r="F303" s="12" t="s">
        <v>15</v>
      </c>
      <c r="G303" s="22">
        <f t="shared" si="88"/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30.75" hidden="1" customHeight="1" outlineLevel="1">
      <c r="A304" s="93"/>
      <c r="B304" s="115"/>
      <c r="C304" s="91"/>
      <c r="D304" s="91"/>
      <c r="E304" s="91"/>
      <c r="F304" s="12" t="s">
        <v>16</v>
      </c>
      <c r="G304" s="22">
        <f t="shared" si="88"/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41" ht="30.75" hidden="1" customHeight="1" outlineLevel="1">
      <c r="A305" s="94"/>
      <c r="B305" s="116"/>
      <c r="C305" s="101"/>
      <c r="D305" s="101"/>
      <c r="E305" s="101"/>
      <c r="F305" s="12" t="s">
        <v>17</v>
      </c>
      <c r="G305" s="22">
        <f t="shared" si="88"/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41" ht="21.75" customHeight="1" collapsed="1">
      <c r="A306" s="166" t="s">
        <v>99</v>
      </c>
      <c r="B306" s="169" t="s">
        <v>100</v>
      </c>
      <c r="C306" s="170"/>
      <c r="D306" s="170"/>
      <c r="E306" s="171"/>
      <c r="F306" s="44" t="s">
        <v>14</v>
      </c>
      <c r="G306" s="45" t="e">
        <f t="shared" si="88"/>
        <v>#REF!</v>
      </c>
      <c r="H306" s="45" t="e">
        <f t="shared" ref="H306:M306" si="101">H307+H308+H309</f>
        <v>#REF!</v>
      </c>
      <c r="I306" s="45" t="e">
        <f t="shared" si="101"/>
        <v>#REF!</v>
      </c>
      <c r="J306" s="45" t="e">
        <f t="shared" si="101"/>
        <v>#REF!</v>
      </c>
      <c r="K306" s="45" t="e">
        <f t="shared" si="101"/>
        <v>#REF!</v>
      </c>
      <c r="L306" s="45" t="e">
        <f>L307+L308+L309</f>
        <v>#REF!</v>
      </c>
      <c r="M306" s="45" t="e">
        <f t="shared" si="101"/>
        <v>#REF!</v>
      </c>
      <c r="N306" s="53"/>
    </row>
    <row r="307" spans="1:41" ht="21.75" customHeight="1">
      <c r="A307" s="167"/>
      <c r="B307" s="172"/>
      <c r="C307" s="173"/>
      <c r="D307" s="173"/>
      <c r="E307" s="174"/>
      <c r="F307" s="44" t="s">
        <v>116</v>
      </c>
      <c r="G307" s="45" t="e">
        <f t="shared" si="88"/>
        <v>#REF!</v>
      </c>
      <c r="H307" s="45" t="e">
        <f t="shared" ref="H307:M309" si="102">H299+H247+H223+H159+H11+H283+H291</f>
        <v>#REF!</v>
      </c>
      <c r="I307" s="45" t="e">
        <f t="shared" si="102"/>
        <v>#REF!</v>
      </c>
      <c r="J307" s="45" t="e">
        <f t="shared" si="102"/>
        <v>#REF!</v>
      </c>
      <c r="K307" s="45" t="e">
        <f t="shared" si="102"/>
        <v>#REF!</v>
      </c>
      <c r="L307" s="45" t="e">
        <f t="shared" si="102"/>
        <v>#REF!</v>
      </c>
      <c r="M307" s="45" t="e">
        <f t="shared" si="102"/>
        <v>#REF!</v>
      </c>
      <c r="N307" s="53"/>
    </row>
    <row r="308" spans="1:41" ht="21.75" customHeight="1">
      <c r="A308" s="167"/>
      <c r="B308" s="172"/>
      <c r="C308" s="173"/>
      <c r="D308" s="173"/>
      <c r="E308" s="174"/>
      <c r="F308" s="44" t="s">
        <v>16</v>
      </c>
      <c r="G308" s="45">
        <f t="shared" si="88"/>
        <v>0</v>
      </c>
      <c r="H308" s="45">
        <f t="shared" si="102"/>
        <v>0</v>
      </c>
      <c r="I308" s="45">
        <f t="shared" si="102"/>
        <v>0</v>
      </c>
      <c r="J308" s="45">
        <f t="shared" si="102"/>
        <v>0</v>
      </c>
      <c r="K308" s="45">
        <f t="shared" si="102"/>
        <v>0</v>
      </c>
      <c r="L308" s="45">
        <f t="shared" si="102"/>
        <v>0</v>
      </c>
      <c r="M308" s="45">
        <f t="shared" si="102"/>
        <v>0</v>
      </c>
      <c r="N308" s="53"/>
    </row>
    <row r="309" spans="1:41" ht="21.75" customHeight="1">
      <c r="A309" s="168"/>
      <c r="B309" s="175"/>
      <c r="C309" s="176"/>
      <c r="D309" s="176"/>
      <c r="E309" s="177"/>
      <c r="F309" s="44" t="s">
        <v>17</v>
      </c>
      <c r="G309" s="45">
        <f t="shared" si="88"/>
        <v>0</v>
      </c>
      <c r="H309" s="45">
        <f t="shared" si="102"/>
        <v>0</v>
      </c>
      <c r="I309" s="45">
        <f t="shared" si="102"/>
        <v>0</v>
      </c>
      <c r="J309" s="45">
        <f t="shared" si="102"/>
        <v>0</v>
      </c>
      <c r="K309" s="45">
        <f t="shared" si="102"/>
        <v>0</v>
      </c>
      <c r="L309" s="45">
        <f t="shared" si="102"/>
        <v>0</v>
      </c>
      <c r="M309" s="45">
        <f t="shared" si="102"/>
        <v>0</v>
      </c>
      <c r="N309" s="53"/>
    </row>
    <row r="310" spans="1:41">
      <c r="I310" s="43"/>
      <c r="J310" s="43"/>
      <c r="K310" s="43"/>
      <c r="L310" s="43"/>
      <c r="M310" s="43"/>
    </row>
    <row r="311" spans="1:41">
      <c r="I311" s="43"/>
      <c r="J311" s="43"/>
      <c r="K311" s="43"/>
      <c r="L311" s="43"/>
      <c r="M311" s="43"/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s="27" customFormat="1">
      <c r="A318" s="2"/>
      <c r="B318" s="14"/>
      <c r="C318" s="13"/>
      <c r="D318" s="2"/>
      <c r="E318" s="2"/>
      <c r="F318" s="2"/>
      <c r="G318" s="17"/>
      <c r="H318" s="17"/>
      <c r="I318" s="17"/>
      <c r="J318" s="30"/>
      <c r="K318" s="30"/>
      <c r="L318" s="30"/>
      <c r="M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</sheetData>
  <mergeCells count="436"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0:A293"/>
    <mergeCell ref="B290:B293"/>
    <mergeCell ref="C290:C293"/>
    <mergeCell ref="E290:E293"/>
    <mergeCell ref="A294:A297"/>
    <mergeCell ref="B294:B297"/>
    <mergeCell ref="C294:C297"/>
    <mergeCell ref="D294:D297"/>
    <mergeCell ref="E294:E297"/>
    <mergeCell ref="N282:N285"/>
    <mergeCell ref="A286:A289"/>
    <mergeCell ref="B286:B289"/>
    <mergeCell ref="C286:C289"/>
    <mergeCell ref="D286:D289"/>
    <mergeCell ref="E286:E289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N266:N269"/>
    <mergeCell ref="A262:A265"/>
    <mergeCell ref="B262:B265"/>
    <mergeCell ref="C262:C265"/>
    <mergeCell ref="D262:D265"/>
    <mergeCell ref="E262:E265"/>
    <mergeCell ref="N262:N265"/>
    <mergeCell ref="A258:A261"/>
    <mergeCell ref="B258:B261"/>
    <mergeCell ref="C258:C261"/>
    <mergeCell ref="D258:D261"/>
    <mergeCell ref="E258:E261"/>
    <mergeCell ref="N258:N261"/>
    <mergeCell ref="A254:A257"/>
    <mergeCell ref="B254:B257"/>
    <mergeCell ref="C254:C257"/>
    <mergeCell ref="D254:D257"/>
    <mergeCell ref="E254:E257"/>
    <mergeCell ref="N254:N257"/>
    <mergeCell ref="A250:A253"/>
    <mergeCell ref="B250:B253"/>
    <mergeCell ref="C250:C253"/>
    <mergeCell ref="D250:D253"/>
    <mergeCell ref="E250:E253"/>
    <mergeCell ref="N250:N253"/>
    <mergeCell ref="A246:A249"/>
    <mergeCell ref="B246:B249"/>
    <mergeCell ref="C246:C249"/>
    <mergeCell ref="D246:D249"/>
    <mergeCell ref="E246:E249"/>
    <mergeCell ref="N246:N249"/>
    <mergeCell ref="A242:A245"/>
    <mergeCell ref="B242:B245"/>
    <mergeCell ref="C242:C245"/>
    <mergeCell ref="D242:D245"/>
    <mergeCell ref="E242:E245"/>
    <mergeCell ref="N242:N245"/>
    <mergeCell ref="A238:A241"/>
    <mergeCell ref="B238:B241"/>
    <mergeCell ref="C238:C241"/>
    <mergeCell ref="D238:D241"/>
    <mergeCell ref="E238:E241"/>
    <mergeCell ref="N238:N241"/>
    <mergeCell ref="A234:A237"/>
    <mergeCell ref="B234:B237"/>
    <mergeCell ref="C234:C237"/>
    <mergeCell ref="D234:D237"/>
    <mergeCell ref="E234:E237"/>
    <mergeCell ref="N234:N237"/>
    <mergeCell ref="A230:A233"/>
    <mergeCell ref="B230:B233"/>
    <mergeCell ref="C230:C233"/>
    <mergeCell ref="D230:D233"/>
    <mergeCell ref="E230:E233"/>
    <mergeCell ref="N230:N233"/>
    <mergeCell ref="N222:N225"/>
    <mergeCell ref="A226:A229"/>
    <mergeCell ref="B226:B229"/>
    <mergeCell ref="C226:C229"/>
    <mergeCell ref="D226:D229"/>
    <mergeCell ref="E226:E229"/>
    <mergeCell ref="N226:N229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A206:A209"/>
    <mergeCell ref="B206:B209"/>
    <mergeCell ref="C206:C209"/>
    <mergeCell ref="D206:D209"/>
    <mergeCell ref="E206:E209"/>
    <mergeCell ref="N206:N209"/>
    <mergeCell ref="A202:A205"/>
    <mergeCell ref="B202:B205"/>
    <mergeCell ref="C202:C205"/>
    <mergeCell ref="D202:D205"/>
    <mergeCell ref="E202:E205"/>
    <mergeCell ref="N202:N205"/>
    <mergeCell ref="A198:A201"/>
    <mergeCell ref="B198:B201"/>
    <mergeCell ref="C198:C201"/>
    <mergeCell ref="D198:D201"/>
    <mergeCell ref="E198:E201"/>
    <mergeCell ref="N198:N201"/>
    <mergeCell ref="A194:A197"/>
    <mergeCell ref="B194:B197"/>
    <mergeCell ref="C194:C197"/>
    <mergeCell ref="D194:D197"/>
    <mergeCell ref="E194:E197"/>
    <mergeCell ref="N194:N197"/>
    <mergeCell ref="A190:A193"/>
    <mergeCell ref="B190:B193"/>
    <mergeCell ref="C190:C193"/>
    <mergeCell ref="D190:D193"/>
    <mergeCell ref="E190:E193"/>
    <mergeCell ref="N190:N193"/>
    <mergeCell ref="A186:A189"/>
    <mergeCell ref="B186:B189"/>
    <mergeCell ref="C186:C189"/>
    <mergeCell ref="D186:D189"/>
    <mergeCell ref="E186:E189"/>
    <mergeCell ref="N186:N189"/>
    <mergeCell ref="N174:N185"/>
    <mergeCell ref="A178:A181"/>
    <mergeCell ref="B178:B181"/>
    <mergeCell ref="C178:C181"/>
    <mergeCell ref="D178:D181"/>
    <mergeCell ref="E166:E169"/>
    <mergeCell ref="A170:A173"/>
    <mergeCell ref="B170:B173"/>
    <mergeCell ref="C170:C173"/>
    <mergeCell ref="D170:D173"/>
    <mergeCell ref="E170:E173"/>
    <mergeCell ref="E178:E181"/>
    <mergeCell ref="A182:A185"/>
    <mergeCell ref="B182:B185"/>
    <mergeCell ref="C182:C185"/>
    <mergeCell ref="D182:D185"/>
    <mergeCell ref="E182:E185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N162:N173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22:A125"/>
    <mergeCell ref="B122:B125"/>
    <mergeCell ref="C122:C125"/>
    <mergeCell ref="D122:D125"/>
    <mergeCell ref="E122:E125"/>
    <mergeCell ref="N122:N125"/>
    <mergeCell ref="A118:A121"/>
    <mergeCell ref="B118:B121"/>
    <mergeCell ref="C118:C121"/>
    <mergeCell ref="D118:D121"/>
    <mergeCell ref="E118:E121"/>
    <mergeCell ref="N118:N121"/>
    <mergeCell ref="A114:A117"/>
    <mergeCell ref="B114:B117"/>
    <mergeCell ref="C114:C117"/>
    <mergeCell ref="D114:D117"/>
    <mergeCell ref="E114:E117"/>
    <mergeCell ref="N114:N117"/>
    <mergeCell ref="A110:A113"/>
    <mergeCell ref="B110:B113"/>
    <mergeCell ref="C110:C113"/>
    <mergeCell ref="D110:D113"/>
    <mergeCell ref="E110:E113"/>
    <mergeCell ref="N110:N113"/>
    <mergeCell ref="A106:A109"/>
    <mergeCell ref="B106:B109"/>
    <mergeCell ref="C106:C109"/>
    <mergeCell ref="D106:D109"/>
    <mergeCell ref="E106:E109"/>
    <mergeCell ref="N106:N109"/>
    <mergeCell ref="A102:A105"/>
    <mergeCell ref="B102:B105"/>
    <mergeCell ref="C102:C105"/>
    <mergeCell ref="D102:D105"/>
    <mergeCell ref="E102:E105"/>
    <mergeCell ref="N102:N105"/>
    <mergeCell ref="N94:N97"/>
    <mergeCell ref="A98:A101"/>
    <mergeCell ref="B98:B101"/>
    <mergeCell ref="C98:C101"/>
    <mergeCell ref="D98:D101"/>
    <mergeCell ref="E98:E101"/>
    <mergeCell ref="N98:N101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86:A89"/>
    <mergeCell ref="B86:B89"/>
    <mergeCell ref="C86:C89"/>
    <mergeCell ref="D86:D89"/>
    <mergeCell ref="E86:E89"/>
    <mergeCell ref="N86:N89"/>
    <mergeCell ref="A82:A85"/>
    <mergeCell ref="B82:B85"/>
    <mergeCell ref="C82:C85"/>
    <mergeCell ref="D82:D85"/>
    <mergeCell ref="E82:E85"/>
    <mergeCell ref="N82:N85"/>
    <mergeCell ref="A78:A81"/>
    <mergeCell ref="B78:B81"/>
    <mergeCell ref="C78:C81"/>
    <mergeCell ref="D78:D81"/>
    <mergeCell ref="E78:E81"/>
    <mergeCell ref="N78:N81"/>
    <mergeCell ref="A74:A77"/>
    <mergeCell ref="B74:B77"/>
    <mergeCell ref="C74:C77"/>
    <mergeCell ref="D74:D77"/>
    <mergeCell ref="E74:E77"/>
    <mergeCell ref="N74:N77"/>
    <mergeCell ref="A70:A73"/>
    <mergeCell ref="B70:B73"/>
    <mergeCell ref="C70:C73"/>
    <mergeCell ref="D70:D73"/>
    <mergeCell ref="E70:E73"/>
    <mergeCell ref="N70:N73"/>
    <mergeCell ref="A66:A69"/>
    <mergeCell ref="B66:B69"/>
    <mergeCell ref="C66:C69"/>
    <mergeCell ref="D66:D69"/>
    <mergeCell ref="E66:E69"/>
    <mergeCell ref="N66:N69"/>
    <mergeCell ref="A62:A65"/>
    <mergeCell ref="B62:B65"/>
    <mergeCell ref="C62:C65"/>
    <mergeCell ref="D62:D65"/>
    <mergeCell ref="E62:E65"/>
    <mergeCell ref="N62:N65"/>
    <mergeCell ref="A58:A61"/>
    <mergeCell ref="B58:B61"/>
    <mergeCell ref="C58:C61"/>
    <mergeCell ref="D58:D61"/>
    <mergeCell ref="E58:E61"/>
    <mergeCell ref="N58:N61"/>
    <mergeCell ref="N50:N53"/>
    <mergeCell ref="A54:A57"/>
    <mergeCell ref="B54:B57"/>
    <mergeCell ref="C54:C57"/>
    <mergeCell ref="D54:D57"/>
    <mergeCell ref="E54:E57"/>
    <mergeCell ref="N54:N5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N34:N37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N26:N29"/>
    <mergeCell ref="A22:A25"/>
    <mergeCell ref="B22:B25"/>
    <mergeCell ref="C22:C25"/>
    <mergeCell ref="D22:D25"/>
    <mergeCell ref="E22:E25"/>
    <mergeCell ref="N22:N25"/>
    <mergeCell ref="A18:A21"/>
    <mergeCell ref="B18:B21"/>
    <mergeCell ref="C18:C21"/>
    <mergeCell ref="D18:D21"/>
    <mergeCell ref="E18:E21"/>
    <mergeCell ref="N18:N21"/>
    <mergeCell ref="A14:A17"/>
    <mergeCell ref="B14:B17"/>
    <mergeCell ref="C14:C17"/>
    <mergeCell ref="D14:D17"/>
    <mergeCell ref="E14:E17"/>
    <mergeCell ref="N14:N17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3" man="1"/>
    <brk id="25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проект 2024-2026</vt:lpstr>
      <vt:lpstr>бюджет 2024-2026</vt:lpstr>
      <vt:lpstr>на 01.02.24</vt:lpstr>
      <vt:lpstr>2024 (3)</vt:lpstr>
      <vt:lpstr>'2024 (3)'!Область_печати</vt:lpstr>
      <vt:lpstr>'бюджет 2024-2026'!Область_печати</vt:lpstr>
      <vt:lpstr>'на 01.02.24'!Область_печати</vt:lpstr>
      <vt:lpstr>'проект 2024-2026'!Область_печати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2024-02-15T12:25:49Z</cp:lastPrinted>
  <dcterms:created xsi:type="dcterms:W3CDTF">2016-12-27T10:55:56Z</dcterms:created>
  <dcterms:modified xsi:type="dcterms:W3CDTF">2024-02-15T12:26:04Z</dcterms:modified>
</cp:coreProperties>
</file>