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375" windowWidth="15480" windowHeight="11640" activeTab="1"/>
  </bookViews>
  <sheets>
    <sheet name="прил 5 " sheetId="2" r:id="rId1"/>
    <sheet name="прил 6" sheetId="1" r:id="rId2"/>
    <sheet name="прил 7" sheetId="3" r:id="rId3"/>
    <sheet name="Лист1" sheetId="4" r:id="rId4"/>
  </sheets>
  <definedNames>
    <definedName name="_xlnm.Print_Area" localSheetId="0">'прил 5 '!$B$1:$H$55</definedName>
    <definedName name="_xlnm.Print_Area" localSheetId="1">'прил 6'!$A$1:$K$1054</definedName>
    <definedName name="_xlnm.Print_Area" localSheetId="2">'прил 7'!$A$1:$J$822</definedName>
  </definedNames>
  <calcPr calcId="145621"/>
</workbook>
</file>

<file path=xl/calcChain.xml><?xml version="1.0" encoding="utf-8"?>
<calcChain xmlns="http://schemas.openxmlformats.org/spreadsheetml/2006/main">
  <c r="I310" i="1"/>
  <c r="I635" l="1"/>
  <c r="H635"/>
  <c r="I112"/>
  <c r="H112"/>
  <c r="I109"/>
  <c r="H109"/>
  <c r="I89"/>
  <c r="H89"/>
  <c r="H26"/>
  <c r="I26" s="1"/>
  <c r="H310"/>
  <c r="I640"/>
  <c r="H640"/>
  <c r="I633"/>
  <c r="H633"/>
  <c r="K445" i="3" l="1"/>
  <c r="J445"/>
  <c r="I445"/>
  <c r="I444" s="1"/>
  <c r="H445"/>
  <c r="G445"/>
  <c r="G444" s="1"/>
  <c r="H444"/>
  <c r="K28" i="1"/>
  <c r="J28"/>
  <c r="I28"/>
  <c r="I27" s="1"/>
  <c r="H28"/>
  <c r="G28"/>
  <c r="G27" s="1"/>
  <c r="H27"/>
  <c r="G310" l="1"/>
  <c r="G510"/>
  <c r="H605" i="3"/>
  <c r="G605"/>
  <c r="H602"/>
  <c r="I130" l="1"/>
  <c r="I129" s="1"/>
  <c r="I128" s="1"/>
  <c r="I835" i="1"/>
  <c r="H887"/>
  <c r="H189" i="3" s="1"/>
  <c r="H188" s="1"/>
  <c r="J832" i="1"/>
  <c r="K832"/>
  <c r="M832"/>
  <c r="N832"/>
  <c r="H129" i="3"/>
  <c r="H128" s="1"/>
  <c r="G129"/>
  <c r="G128" s="1"/>
  <c r="I834" i="1"/>
  <c r="H835"/>
  <c r="H834" s="1"/>
  <c r="G835"/>
  <c r="G834" s="1"/>
  <c r="I160" i="3"/>
  <c r="H160"/>
  <c r="I887" i="1"/>
  <c r="I886" s="1"/>
  <c r="G887"/>
  <c r="H886" l="1"/>
  <c r="P833"/>
  <c r="I189" i="3"/>
  <c r="I188" s="1"/>
  <c r="H378"/>
  <c r="G375"/>
  <c r="H984" i="1"/>
  <c r="I984" s="1"/>
  <c r="I942"/>
  <c r="H942"/>
  <c r="I1020"/>
  <c r="G396" i="3"/>
  <c r="I1029" i="1"/>
  <c r="G1029"/>
  <c r="H1026"/>
  <c r="H386" i="3" s="1"/>
  <c r="G670"/>
  <c r="I951" i="1"/>
  <c r="I670" i="3" s="1"/>
  <c r="H951" i="1"/>
  <c r="H670" i="3" s="1"/>
  <c r="H976" i="1"/>
  <c r="I976" s="1"/>
  <c r="G976"/>
  <c r="H987"/>
  <c r="I987" s="1"/>
  <c r="I931"/>
  <c r="H931"/>
  <c r="G939"/>
  <c r="H939" s="1"/>
  <c r="I939" s="1"/>
  <c r="G918"/>
  <c r="H918" s="1"/>
  <c r="I918" s="1"/>
  <c r="I915"/>
  <c r="H915"/>
  <c r="I902"/>
  <c r="H906"/>
  <c r="I906" s="1"/>
  <c r="H904"/>
  <c r="I904" s="1"/>
  <c r="H902"/>
  <c r="G902"/>
  <c r="G202" i="3"/>
  <c r="H68" i="1"/>
  <c r="I284" i="3"/>
  <c r="H284"/>
  <c r="I286"/>
  <c r="H286"/>
  <c r="G286"/>
  <c r="I324" i="1"/>
  <c r="H324"/>
  <c r="G324"/>
  <c r="I551" i="3"/>
  <c r="I550" s="1"/>
  <c r="H551"/>
  <c r="H550" s="1"/>
  <c r="H242" i="1"/>
  <c r="I242"/>
  <c r="I532" i="3"/>
  <c r="I530"/>
  <c r="H532"/>
  <c r="G532"/>
  <c r="I1026" i="1" l="1"/>
  <c r="I386" i="3" s="1"/>
  <c r="I313" i="1"/>
  <c r="H313"/>
  <c r="I264" i="3"/>
  <c r="H264"/>
  <c r="G264"/>
  <c r="G313" i="1"/>
  <c r="I296" i="3"/>
  <c r="H296"/>
  <c r="I479" i="1"/>
  <c r="H479"/>
  <c r="G479"/>
  <c r="I399"/>
  <c r="I267" i="3" s="1"/>
  <c r="H399" i="1"/>
  <c r="H267" i="3" s="1"/>
  <c r="G399" i="1"/>
  <c r="G390"/>
  <c r="I457" l="1"/>
  <c r="H457"/>
  <c r="I232" i="3"/>
  <c r="H232"/>
  <c r="H253" i="1"/>
  <c r="H263" i="3"/>
  <c r="H262" s="1"/>
  <c r="G263"/>
  <c r="G262" s="1"/>
  <c r="I263"/>
  <c r="I262" s="1"/>
  <c r="G253"/>
  <c r="H486" i="1"/>
  <c r="G486"/>
  <c r="I816"/>
  <c r="H816"/>
  <c r="I807"/>
  <c r="H807"/>
  <c r="H799"/>
  <c r="I799" s="1"/>
  <c r="G799"/>
  <c r="G109" l="1"/>
  <c r="G157"/>
  <c r="G89"/>
  <c r="G26"/>
  <c r="G112"/>
  <c r="G126"/>
  <c r="H67"/>
  <c r="I70"/>
  <c r="H70"/>
  <c r="G70"/>
  <c r="I365" i="3"/>
  <c r="H365"/>
  <c r="G365"/>
  <c r="I16" i="1"/>
  <c r="H16"/>
  <c r="G16"/>
  <c r="I147"/>
  <c r="G443" i="3"/>
  <c r="I86" i="1"/>
  <c r="H86"/>
  <c r="G86"/>
  <c r="H147"/>
  <c r="H157"/>
  <c r="I501" l="1"/>
  <c r="H501"/>
  <c r="G198"/>
  <c r="I189"/>
  <c r="H189"/>
  <c r="I476" i="3"/>
  <c r="I475" s="1"/>
  <c r="I474" s="1"/>
  <c r="H476"/>
  <c r="H475" s="1"/>
  <c r="H474" s="1"/>
  <c r="G476"/>
  <c r="G475" s="1"/>
  <c r="G474" s="1"/>
  <c r="I470"/>
  <c r="I469" s="1"/>
  <c r="I468" s="1"/>
  <c r="H470"/>
  <c r="H469" s="1"/>
  <c r="H468" s="1"/>
  <c r="I621" i="1"/>
  <c r="I620" s="1"/>
  <c r="H621"/>
  <c r="H620" s="1"/>
  <c r="G621"/>
  <c r="G620" s="1"/>
  <c r="G625"/>
  <c r="G624" s="1"/>
  <c r="H625"/>
  <c r="H624" s="1"/>
  <c r="I625"/>
  <c r="I624" s="1"/>
  <c r="I603"/>
  <c r="H603"/>
  <c r="G603"/>
  <c r="G470" i="3"/>
  <c r="I20"/>
  <c r="H20"/>
  <c r="G35"/>
  <c r="H595" i="1"/>
  <c r="I595" s="1"/>
  <c r="I563"/>
  <c r="H563"/>
  <c r="G563"/>
  <c r="I561"/>
  <c r="H561"/>
  <c r="G561"/>
  <c r="I524"/>
  <c r="H524"/>
  <c r="G524"/>
  <c r="I551"/>
  <c r="H551"/>
  <c r="I67" i="3" l="1"/>
  <c r="H67"/>
  <c r="I48"/>
  <c r="I47" s="1"/>
  <c r="H48"/>
  <c r="H47" s="1"/>
  <c r="G48"/>
  <c r="G47" s="1"/>
  <c r="I200" i="1"/>
  <c r="I199" s="1"/>
  <c r="H200"/>
  <c r="H199" s="1"/>
  <c r="G200"/>
  <c r="G199" s="1"/>
  <c r="H494" l="1"/>
  <c r="I494"/>
  <c r="I505"/>
  <c r="I503"/>
  <c r="H505"/>
  <c r="H503"/>
  <c r="G494"/>
  <c r="G25" i="3"/>
  <c r="G602" i="1"/>
  <c r="H303"/>
  <c r="H50"/>
  <c r="G581"/>
  <c r="G402"/>
  <c r="G111"/>
  <c r="G719" i="3" l="1"/>
  <c r="H689"/>
  <c r="I689"/>
  <c r="G689"/>
  <c r="H352"/>
  <c r="I352"/>
  <c r="G336"/>
  <c r="G310"/>
  <c r="H247"/>
  <c r="I247"/>
  <c r="G896" i="1" l="1"/>
  <c r="G895" s="1"/>
  <c r="H896"/>
  <c r="H895" s="1"/>
  <c r="I896"/>
  <c r="I895" s="1"/>
  <c r="G860"/>
  <c r="G859" s="1"/>
  <c r="H643"/>
  <c r="I643"/>
  <c r="H611"/>
  <c r="I611"/>
  <c r="G611"/>
  <c r="G601"/>
  <c r="H564"/>
  <c r="I564"/>
  <c r="G564"/>
  <c r="J66"/>
  <c r="K66"/>
  <c r="L66"/>
  <c r="M66"/>
  <c r="G177" i="3" l="1"/>
  <c r="G176" s="1"/>
  <c r="G175" s="1"/>
  <c r="G874" i="1"/>
  <c r="G873" s="1"/>
  <c r="G152" i="3"/>
  <c r="G151" s="1"/>
  <c r="G150" s="1"/>
  <c r="G855" i="1"/>
  <c r="G854" s="1"/>
  <c r="G67" i="3" l="1"/>
  <c r="G602"/>
  <c r="G723" i="1"/>
  <c r="G176"/>
  <c r="G757"/>
  <c r="I187" i="3"/>
  <c r="G506"/>
  <c r="G505" s="1"/>
  <c r="G508"/>
  <c r="G103" i="1"/>
  <c r="I297" l="1"/>
  <c r="I213" i="3" s="1"/>
  <c r="H297" i="1"/>
  <c r="H213" i="3" s="1"/>
  <c r="H280"/>
  <c r="I280"/>
  <c r="G495"/>
  <c r="G805"/>
  <c r="G796"/>
  <c r="G722"/>
  <c r="G721" s="1"/>
  <c r="I721"/>
  <c r="H721"/>
  <c r="G500"/>
  <c r="G503"/>
  <c r="G280" l="1"/>
  <c r="G279" s="1"/>
  <c r="G278" s="1"/>
  <c r="I279"/>
  <c r="I278" s="1"/>
  <c r="H279"/>
  <c r="H278" s="1"/>
  <c r="G716"/>
  <c r="G715" s="1"/>
  <c r="G970" i="1"/>
  <c r="G969" s="1"/>
  <c r="G790" i="3"/>
  <c r="G933" i="1"/>
  <c r="G932" s="1"/>
  <c r="G110" i="3"/>
  <c r="G109" s="1"/>
  <c r="G722" i="1"/>
  <c r="G718" i="3"/>
  <c r="G717" s="1"/>
  <c r="G669" i="1"/>
  <c r="G668" s="1"/>
  <c r="G322" i="3"/>
  <c r="G321" s="1"/>
  <c r="G320" s="1"/>
  <c r="G325"/>
  <c r="G324" s="1"/>
  <c r="G323" s="1"/>
  <c r="I324"/>
  <c r="H324"/>
  <c r="I322"/>
  <c r="H322"/>
  <c r="I320"/>
  <c r="H320"/>
  <c r="G435" i="1"/>
  <c r="G274" i="3"/>
  <c r="G273" s="1"/>
  <c r="G272" s="1"/>
  <c r="I273"/>
  <c r="I272" s="1"/>
  <c r="H273"/>
  <c r="H272" s="1"/>
  <c r="I395" i="1"/>
  <c r="I394" s="1"/>
  <c r="H395"/>
  <c r="H394" s="1"/>
  <c r="G395"/>
  <c r="G394" s="1"/>
  <c r="G296" i="3"/>
  <c r="G284"/>
  <c r="G283" s="1"/>
  <c r="G282" s="1"/>
  <c r="I283"/>
  <c r="I282" s="1"/>
  <c r="H283"/>
  <c r="H282" s="1"/>
  <c r="H322" i="1"/>
  <c r="H321" s="1"/>
  <c r="H320" s="1"/>
  <c r="I322"/>
  <c r="I321" s="1"/>
  <c r="I320" s="1"/>
  <c r="G322"/>
  <c r="G321" s="1"/>
  <c r="G320" s="1"/>
  <c r="G213" i="3"/>
  <c r="G212" s="1"/>
  <c r="G211" s="1"/>
  <c r="L212"/>
  <c r="M212" s="1"/>
  <c r="I212"/>
  <c r="I211" s="1"/>
  <c r="H212"/>
  <c r="H211" s="1"/>
  <c r="I296" i="1"/>
  <c r="H296"/>
  <c r="G297"/>
  <c r="G296" s="1"/>
  <c r="G551" i="3"/>
  <c r="G550" s="1"/>
  <c r="G242" i="1"/>
  <c r="G714" i="3" l="1"/>
  <c r="I358"/>
  <c r="I357" s="1"/>
  <c r="H358"/>
  <c r="H357" s="1"/>
  <c r="G358"/>
  <c r="G357" s="1"/>
  <c r="I990" i="1"/>
  <c r="I989" s="1"/>
  <c r="H990"/>
  <c r="H989" s="1"/>
  <c r="G990"/>
  <c r="G989" s="1"/>
  <c r="G993"/>
  <c r="G992" s="1"/>
  <c r="H993"/>
  <c r="H992" s="1"/>
  <c r="I993"/>
  <c r="I992" s="1"/>
  <c r="I988" l="1"/>
  <c r="G988"/>
  <c r="H988"/>
  <c r="G676" i="3"/>
  <c r="G675" s="1"/>
  <c r="G674" s="1"/>
  <c r="G808"/>
  <c r="G189"/>
  <c r="G998" i="1" l="1"/>
  <c r="G997" s="1"/>
  <c r="G106" i="3"/>
  <c r="G108"/>
  <c r="G107" s="1"/>
  <c r="I720" i="1"/>
  <c r="H720"/>
  <c r="G720"/>
  <c r="I233"/>
  <c r="I232" s="1"/>
  <c r="I231" s="1"/>
  <c r="I230" s="1"/>
  <c r="I229" s="1"/>
  <c r="H233"/>
  <c r="H232" s="1"/>
  <c r="H231" s="1"/>
  <c r="H230" s="1"/>
  <c r="H229" s="1"/>
  <c r="G374"/>
  <c r="G373" s="1"/>
  <c r="G803" i="3"/>
  <c r="G802" s="1"/>
  <c r="G801" s="1"/>
  <c r="I802"/>
  <c r="I801" s="1"/>
  <c r="H802"/>
  <c r="H801" s="1"/>
  <c r="G289" l="1"/>
  <c r="H406" i="1"/>
  <c r="H405" s="1"/>
  <c r="I406"/>
  <c r="I405" s="1"/>
  <c r="G406"/>
  <c r="G405" s="1"/>
  <c r="G814" i="3" l="1"/>
  <c r="G807" l="1"/>
  <c r="G804" s="1"/>
  <c r="G234" i="1"/>
  <c r="G233" s="1"/>
  <c r="G232" s="1"/>
  <c r="G231" s="1"/>
  <c r="G160" i="3"/>
  <c r="G585"/>
  <c r="G584" s="1"/>
  <c r="G583" s="1"/>
  <c r="G678" i="1"/>
  <c r="G681"/>
  <c r="G271" i="3"/>
  <c r="G269"/>
  <c r="G268"/>
  <c r="G308"/>
  <c r="G307" s="1"/>
  <c r="G306" s="1"/>
  <c r="I307"/>
  <c r="I306" s="1"/>
  <c r="H307"/>
  <c r="H306" s="1"/>
  <c r="I348" i="1"/>
  <c r="I347" s="1"/>
  <c r="H348"/>
  <c r="H347" s="1"/>
  <c r="G348"/>
  <c r="G347" s="1"/>
  <c r="G302" i="3"/>
  <c r="G301" s="1"/>
  <c r="G300" s="1"/>
  <c r="I342" i="1"/>
  <c r="I341" s="1"/>
  <c r="H342"/>
  <c r="H341" s="1"/>
  <c r="G342"/>
  <c r="G341" s="1"/>
  <c r="I301" i="3"/>
  <c r="I300" s="1"/>
  <c r="H301"/>
  <c r="H300" s="1"/>
  <c r="I298"/>
  <c r="I297" s="1"/>
  <c r="H298"/>
  <c r="H297" s="1"/>
  <c r="I336" i="1"/>
  <c r="I335" s="1"/>
  <c r="H336"/>
  <c r="H335" s="1"/>
  <c r="G336"/>
  <c r="G335" s="1"/>
  <c r="G232" i="3"/>
  <c r="G231" s="1"/>
  <c r="G230" s="1"/>
  <c r="I231"/>
  <c r="I230" s="1"/>
  <c r="H231"/>
  <c r="H230" s="1"/>
  <c r="I389" i="1"/>
  <c r="I388" s="1"/>
  <c r="H389"/>
  <c r="H388" s="1"/>
  <c r="G389"/>
  <c r="G388" s="1"/>
  <c r="G267" i="3"/>
  <c r="H170" i="1"/>
  <c r="I170"/>
  <c r="H398"/>
  <c r="I398"/>
  <c r="H402"/>
  <c r="I402"/>
  <c r="H266" i="3"/>
  <c r="I266"/>
  <c r="H270"/>
  <c r="I270"/>
  <c r="H265" l="1"/>
  <c r="I265"/>
  <c r="G299"/>
  <c r="G298" s="1"/>
  <c r="G297" s="1"/>
  <c r="I397" i="1"/>
  <c r="H397"/>
  <c r="G270" i="3"/>
  <c r="G266"/>
  <c r="G398" i="1"/>
  <c r="G397" l="1"/>
  <c r="G265" i="3"/>
  <c r="G371"/>
  <c r="G664"/>
  <c r="G383"/>
  <c r="I677"/>
  <c r="G680"/>
  <c r="I1004" i="1"/>
  <c r="I996" s="1"/>
  <c r="G1007"/>
  <c r="G643" i="3"/>
  <c r="G642" s="1"/>
  <c r="G641" s="1"/>
  <c r="G954" i="1"/>
  <c r="G661" i="3" s="1"/>
  <c r="I642"/>
  <c r="I641" s="1"/>
  <c r="H642"/>
  <c r="H641" s="1"/>
  <c r="I962" i="1"/>
  <c r="I961" s="1"/>
  <c r="H962"/>
  <c r="H961" s="1"/>
  <c r="G168" i="3"/>
  <c r="G811" l="1"/>
  <c r="G643" i="1"/>
  <c r="G962"/>
  <c r="G961" s="1"/>
  <c r="H792" i="3"/>
  <c r="I792"/>
  <c r="G792"/>
  <c r="I667"/>
  <c r="G667"/>
  <c r="G685"/>
  <c r="G684" s="1"/>
  <c r="G683" s="1"/>
  <c r="G682" s="1"/>
  <c r="H518"/>
  <c r="I518"/>
  <c r="G518"/>
  <c r="G428"/>
  <c r="G315"/>
  <c r="G313"/>
  <c r="G258"/>
  <c r="I205"/>
  <c r="H205"/>
  <c r="I202"/>
  <c r="H202"/>
  <c r="G810" l="1"/>
  <c r="G188"/>
  <c r="I186"/>
  <c r="I185" s="1"/>
  <c r="I178" s="1"/>
  <c r="H186"/>
  <c r="H185" s="1"/>
  <c r="H178" s="1"/>
  <c r="G187"/>
  <c r="G186" s="1"/>
  <c r="G183"/>
  <c r="G182" s="1"/>
  <c r="G180"/>
  <c r="G179" s="1"/>
  <c r="I478"/>
  <c r="I477" s="1"/>
  <c r="H478"/>
  <c r="H477" s="1"/>
  <c r="G478"/>
  <c r="G477" s="1"/>
  <c r="H40" i="1"/>
  <c r="H39" s="1"/>
  <c r="I39"/>
  <c r="G40"/>
  <c r="G39" s="1"/>
  <c r="I473" i="3"/>
  <c r="I472" s="1"/>
  <c r="I471" s="1"/>
  <c r="H472"/>
  <c r="H471" s="1"/>
  <c r="G472"/>
  <c r="G471" s="1"/>
  <c r="H34" i="1"/>
  <c r="H33" s="1"/>
  <c r="I34"/>
  <c r="I33" s="1"/>
  <c r="G34"/>
  <c r="G33" s="1"/>
  <c r="G185" i="3" l="1"/>
  <c r="G178" s="1"/>
  <c r="I995" i="1"/>
  <c r="H31" i="2" s="1"/>
  <c r="G1010" i="1"/>
  <c r="G1009" s="1"/>
  <c r="I680"/>
  <c r="H680"/>
  <c r="G680"/>
  <c r="G677" s="1"/>
  <c r="G673"/>
  <c r="G672" s="1"/>
  <c r="G671" s="1"/>
  <c r="G517" i="3"/>
  <c r="G516" s="1"/>
  <c r="I517"/>
  <c r="I516" s="1"/>
  <c r="H517"/>
  <c r="H516" s="1"/>
  <c r="H261"/>
  <c r="H260" s="1"/>
  <c r="H259" s="1"/>
  <c r="I261"/>
  <c r="I260" s="1"/>
  <c r="I259" s="1"/>
  <c r="G261"/>
  <c r="G260" s="1"/>
  <c r="G259" s="1"/>
  <c r="I263" i="1"/>
  <c r="I262" s="1"/>
  <c r="H263"/>
  <c r="H262" s="1"/>
  <c r="G263"/>
  <c r="G262" s="1"/>
  <c r="H521" i="3"/>
  <c r="I521"/>
  <c r="G521"/>
  <c r="G520" s="1"/>
  <c r="G519" s="1"/>
  <c r="G168" i="1"/>
  <c r="G277" i="3"/>
  <c r="I276"/>
  <c r="I275" s="1"/>
  <c r="H276"/>
  <c r="H275" s="1"/>
  <c r="I318" i="1"/>
  <c r="I317" s="1"/>
  <c r="H318"/>
  <c r="H317" s="1"/>
  <c r="G318"/>
  <c r="G317" s="1"/>
  <c r="G1039"/>
  <c r="G708" i="3"/>
  <c r="G707" s="1"/>
  <c r="G706" s="1"/>
  <c r="I707"/>
  <c r="I706" s="1"/>
  <c r="H707"/>
  <c r="H706" s="1"/>
  <c r="I421" i="1"/>
  <c r="I420" s="1"/>
  <c r="I419" s="1"/>
  <c r="H421"/>
  <c r="H420" s="1"/>
  <c r="H419" s="1"/>
  <c r="G421"/>
  <c r="G420" s="1"/>
  <c r="G419" s="1"/>
  <c r="H1005"/>
  <c r="H1004" s="1"/>
  <c r="H996" s="1"/>
  <c r="I208" i="3"/>
  <c r="G208"/>
  <c r="P202" s="1"/>
  <c r="H208"/>
  <c r="H948" i="1"/>
  <c r="H667" i="3" s="1"/>
  <c r="I679"/>
  <c r="G679"/>
  <c r="G678" s="1"/>
  <c r="G677" s="1"/>
  <c r="H945" i="1"/>
  <c r="G1005"/>
  <c r="G1004" s="1"/>
  <c r="H485" i="3"/>
  <c r="I491"/>
  <c r="H491"/>
  <c r="H452"/>
  <c r="H451" s="1"/>
  <c r="H450" s="1"/>
  <c r="I451"/>
  <c r="I450" s="1"/>
  <c r="G451"/>
  <c r="G450" s="1"/>
  <c r="I82" i="1"/>
  <c r="I81" s="1"/>
  <c r="H82"/>
  <c r="H81" s="1"/>
  <c r="G82"/>
  <c r="G81" s="1"/>
  <c r="I64"/>
  <c r="I63" s="1"/>
  <c r="H64"/>
  <c r="H63" s="1"/>
  <c r="G64"/>
  <c r="G63" s="1"/>
  <c r="H180"/>
  <c r="H179" s="1"/>
  <c r="I180"/>
  <c r="I179" s="1"/>
  <c r="G180"/>
  <c r="G179" s="1"/>
  <c r="G173" i="3"/>
  <c r="G172" s="1"/>
  <c r="H319"/>
  <c r="I319"/>
  <c r="I61" i="1"/>
  <c r="I60" s="1"/>
  <c r="H61"/>
  <c r="H60" s="1"/>
  <c r="G61"/>
  <c r="G60" s="1"/>
  <c r="G319" i="3"/>
  <c r="G881" i="1"/>
  <c r="G880" s="1"/>
  <c r="I150"/>
  <c r="H150"/>
  <c r="G150"/>
  <c r="G469" i="3"/>
  <c r="G468" s="1"/>
  <c r="G79"/>
  <c r="G467"/>
  <c r="H59" i="1" l="1"/>
  <c r="H995"/>
  <c r="G31" i="2" s="1"/>
  <c r="H679" i="3"/>
  <c r="H678" s="1"/>
  <c r="H677" s="1"/>
  <c r="G276"/>
  <c r="G275" s="1"/>
  <c r="G59" i="1"/>
  <c r="G58" s="1"/>
  <c r="I59"/>
  <c r="H178"/>
  <c r="H177" s="1"/>
  <c r="G49" i="2" s="1"/>
  <c r="I178" i="1"/>
  <c r="I177" s="1"/>
  <c r="H49" i="2" s="1"/>
  <c r="G178" i="1"/>
  <c r="G177" s="1"/>
  <c r="F49" i="2" s="1"/>
  <c r="I58" i="1"/>
  <c r="H58"/>
  <c r="G421" i="3" l="1"/>
  <c r="G404"/>
  <c r="I604" i="1" l="1"/>
  <c r="H604"/>
  <c r="G23" i="3"/>
  <c r="G24"/>
  <c r="I377"/>
  <c r="I376" s="1"/>
  <c r="H377"/>
  <c r="H376" s="1"/>
  <c r="G377"/>
  <c r="G376" s="1"/>
  <c r="I893" i="1"/>
  <c r="I892" s="1"/>
  <c r="H893"/>
  <c r="H892" s="1"/>
  <c r="G893"/>
  <c r="G892" s="1"/>
  <c r="G427" i="3"/>
  <c r="G426"/>
  <c r="G37" i="1"/>
  <c r="G36"/>
  <c r="G170" i="3"/>
  <c r="G169" s="1"/>
  <c r="G878" i="1"/>
  <c r="G877" s="1"/>
  <c r="I295" i="3"/>
  <c r="I294" s="1"/>
  <c r="H295"/>
  <c r="H294" s="1"/>
  <c r="G295"/>
  <c r="G294" s="1"/>
  <c r="I339" i="1"/>
  <c r="I338" s="1"/>
  <c r="H339"/>
  <c r="H338" s="1"/>
  <c r="G339"/>
  <c r="G338" s="1"/>
  <c r="I255" i="3"/>
  <c r="I254" s="1"/>
  <c r="H255"/>
  <c r="H254" s="1"/>
  <c r="G255"/>
  <c r="G254" s="1"/>
  <c r="I485" i="1"/>
  <c r="I484" s="1"/>
  <c r="H485"/>
  <c r="H484" s="1"/>
  <c r="G485"/>
  <c r="G484" s="1"/>
  <c r="G1002"/>
  <c r="I341" i="3"/>
  <c r="I340" s="1"/>
  <c r="H341"/>
  <c r="H340" s="1"/>
  <c r="G341"/>
  <c r="G340" s="1"/>
  <c r="G316" s="1"/>
  <c r="I445" i="1"/>
  <c r="I444" s="1"/>
  <c r="H445"/>
  <c r="H444" s="1"/>
  <c r="G445"/>
  <c r="G444" s="1"/>
  <c r="G646"/>
  <c r="G645" s="1"/>
  <c r="I192" i="3"/>
  <c r="I191" s="1"/>
  <c r="H192"/>
  <c r="H191" s="1"/>
  <c r="G192"/>
  <c r="G191" s="1"/>
  <c r="I50" i="1"/>
  <c r="I49" s="1"/>
  <c r="I48" s="1"/>
  <c r="H49"/>
  <c r="H48" s="1"/>
  <c r="G50"/>
  <c r="G49" s="1"/>
  <c r="G48" s="1"/>
  <c r="I415" i="3"/>
  <c r="I414" s="1"/>
  <c r="H415"/>
  <c r="H414" s="1"/>
  <c r="G415"/>
  <c r="G414" s="1"/>
  <c r="I1048" i="1"/>
  <c r="I1047" s="1"/>
  <c r="H1048"/>
  <c r="H1047" s="1"/>
  <c r="G1048"/>
  <c r="G1047" s="1"/>
  <c r="G403" i="3"/>
  <c r="G1033" i="1"/>
  <c r="G402" i="3"/>
  <c r="I420"/>
  <c r="H420"/>
  <c r="G420"/>
  <c r="I1051" i="1"/>
  <c r="I1050" s="1"/>
  <c r="H1051"/>
  <c r="H1050" s="1"/>
  <c r="G1051"/>
  <c r="G1050" s="1"/>
  <c r="G413" i="3"/>
  <c r="G407"/>
  <c r="I207"/>
  <c r="I206" s="1"/>
  <c r="H207"/>
  <c r="H206" s="1"/>
  <c r="G207"/>
  <c r="G206" s="1"/>
  <c r="I930" i="1"/>
  <c r="I929" s="1"/>
  <c r="H930"/>
  <c r="H929" s="1"/>
  <c r="G930"/>
  <c r="G929" s="1"/>
  <c r="I66" i="3"/>
  <c r="I65" s="1"/>
  <c r="H66"/>
  <c r="H65" s="1"/>
  <c r="G66"/>
  <c r="G65" s="1"/>
  <c r="G225" i="1"/>
  <c r="G224" s="1"/>
  <c r="I225"/>
  <c r="I224" s="1"/>
  <c r="H225"/>
  <c r="H224" s="1"/>
  <c r="G497" i="3"/>
  <c r="G496" s="1"/>
  <c r="G94" i="1"/>
  <c r="I507" i="3"/>
  <c r="I504" s="1"/>
  <c r="H507"/>
  <c r="H504" s="1"/>
  <c r="G507"/>
  <c r="G504" s="1"/>
  <c r="I105" i="1"/>
  <c r="I102" s="1"/>
  <c r="H105"/>
  <c r="H102" s="1"/>
  <c r="G105"/>
  <c r="G102" s="1"/>
  <c r="I502" i="3"/>
  <c r="H502"/>
  <c r="G502"/>
  <c r="G501" s="1"/>
  <c r="I100" i="1"/>
  <c r="H100"/>
  <c r="G100"/>
  <c r="G99" s="1"/>
  <c r="I499" i="3"/>
  <c r="H499"/>
  <c r="G499"/>
  <c r="G498" s="1"/>
  <c r="I97" i="1"/>
  <c r="H97"/>
  <c r="G97"/>
  <c r="G96" s="1"/>
  <c r="I494" i="3"/>
  <c r="H494"/>
  <c r="G494"/>
  <c r="I492"/>
  <c r="H492"/>
  <c r="G92" i="1"/>
  <c r="H90"/>
  <c r="I90"/>
  <c r="H92"/>
  <c r="I92"/>
  <c r="H108"/>
  <c r="H107" s="1"/>
  <c r="I108"/>
  <c r="I107" s="1"/>
  <c r="G91" l="1"/>
  <c r="G90" s="1"/>
  <c r="G108"/>
  <c r="G107" s="1"/>
  <c r="G604"/>
  <c r="G1001"/>
  <c r="G1000" s="1"/>
  <c r="G493" i="3"/>
  <c r="G492" s="1"/>
  <c r="G886" i="1"/>
  <c r="G885"/>
  <c r="G996" l="1"/>
  <c r="G995" s="1"/>
  <c r="F31" i="2" s="1"/>
  <c r="G713" i="3"/>
  <c r="I63"/>
  <c r="H63"/>
  <c r="G63"/>
  <c r="G62" s="1"/>
  <c r="I222" i="1"/>
  <c r="H222"/>
  <c r="G222"/>
  <c r="G221" s="1"/>
  <c r="I60" i="3"/>
  <c r="H60"/>
  <c r="G60"/>
  <c r="G59" s="1"/>
  <c r="I219" i="1"/>
  <c r="H219"/>
  <c r="G219"/>
  <c r="G218" s="1"/>
  <c r="I57" i="3"/>
  <c r="H57"/>
  <c r="G57"/>
  <c r="G56" s="1"/>
  <c r="I216" i="1"/>
  <c r="H216"/>
  <c r="G216"/>
  <c r="G215" s="1"/>
  <c r="I258" i="3" l="1"/>
  <c r="H258"/>
  <c r="G247"/>
  <c r="G246" s="1"/>
  <c r="G245" s="1"/>
  <c r="I338"/>
  <c r="I337" s="1"/>
  <c r="H338"/>
  <c r="H337" s="1"/>
  <c r="G338"/>
  <c r="G337" s="1"/>
  <c r="G795"/>
  <c r="G798"/>
  <c r="G797" s="1"/>
  <c r="H798"/>
  <c r="H797" s="1"/>
  <c r="I798"/>
  <c r="I797" s="1"/>
  <c r="I418"/>
  <c r="I417" s="1"/>
  <c r="H418"/>
  <c r="H417" s="1"/>
  <c r="G418"/>
  <c r="G417" s="1"/>
  <c r="G410"/>
  <c r="G409" s="1"/>
  <c r="G408" s="1"/>
  <c r="I406"/>
  <c r="I405" s="1"/>
  <c r="H406"/>
  <c r="H405" s="1"/>
  <c r="G406"/>
  <c r="G405" s="1"/>
  <c r="G399"/>
  <c r="I260" i="1"/>
  <c r="H260"/>
  <c r="G789" i="3"/>
  <c r="I1036" i="1"/>
  <c r="I1035" s="1"/>
  <c r="H1036"/>
  <c r="H1035" s="1"/>
  <c r="G1036"/>
  <c r="G1035" s="1"/>
  <c r="G1038"/>
  <c r="I401" i="3"/>
  <c r="I400" s="1"/>
  <c r="H401"/>
  <c r="H400" s="1"/>
  <c r="G401"/>
  <c r="G400" s="1"/>
  <c r="I1031" i="1"/>
  <c r="I1030" s="1"/>
  <c r="H1031"/>
  <c r="H1030" s="1"/>
  <c r="G1031"/>
  <c r="G1030" s="1"/>
  <c r="I409" i="3"/>
  <c r="I408" s="1"/>
  <c r="H409"/>
  <c r="H408" s="1"/>
  <c r="G412"/>
  <c r="G411" s="1"/>
  <c r="H412"/>
  <c r="H411" s="1"/>
  <c r="I412"/>
  <c r="I411" s="1"/>
  <c r="I1042" i="1"/>
  <c r="I1041" s="1"/>
  <c r="H1042"/>
  <c r="H1041" s="1"/>
  <c r="G1042"/>
  <c r="G1041" s="1"/>
  <c r="I1045"/>
  <c r="I1044" s="1"/>
  <c r="H1045"/>
  <c r="H1044" s="1"/>
  <c r="G1045"/>
  <c r="G1044" s="1"/>
  <c r="I1038" l="1"/>
  <c r="H1038"/>
  <c r="G793" i="3"/>
  <c r="I315" i="1"/>
  <c r="I314" s="1"/>
  <c r="H315"/>
  <c r="H314" s="1"/>
  <c r="G315"/>
  <c r="G314" s="1"/>
  <c r="I372"/>
  <c r="I371" s="1"/>
  <c r="H372"/>
  <c r="H371" s="1"/>
  <c r="G371"/>
  <c r="G370" s="1"/>
  <c r="G369" s="1"/>
  <c r="H265"/>
  <c r="I265"/>
  <c r="G265"/>
  <c r="I257" i="3"/>
  <c r="H257"/>
  <c r="G257"/>
  <c r="G260" i="1"/>
  <c r="I314" i="3"/>
  <c r="H314"/>
  <c r="G314"/>
  <c r="I282" i="1"/>
  <c r="H282"/>
  <c r="G282"/>
  <c r="G204"/>
  <c r="G203" s="1"/>
  <c r="G202" s="1"/>
  <c r="G171"/>
  <c r="G170" s="1"/>
  <c r="G449" i="3"/>
  <c r="G447" s="1"/>
  <c r="G114" i="1"/>
  <c r="G113"/>
  <c r="G31"/>
  <c r="G30"/>
  <c r="G448" i="3" l="1"/>
  <c r="G156"/>
  <c r="G163"/>
  <c r="G165"/>
  <c r="G149"/>
  <c r="G141"/>
  <c r="G140" s="1"/>
  <c r="G139" s="1"/>
  <c r="G844" i="1"/>
  <c r="G843" s="1"/>
  <c r="G466" i="3"/>
  <c r="G465" s="1"/>
  <c r="G79" i="1"/>
  <c r="G78" s="1"/>
  <c r="G76"/>
  <c r="G75" s="1"/>
  <c r="L858"/>
  <c r="L857"/>
  <c r="L832" s="1"/>
  <c r="H884"/>
  <c r="H883" s="1"/>
  <c r="H876" s="1"/>
  <c r="G884"/>
  <c r="G883" s="1"/>
  <c r="G876" s="1"/>
  <c r="G464" i="3" l="1"/>
  <c r="G463" s="1"/>
  <c r="G462" s="1"/>
  <c r="I884" i="1"/>
  <c r="I883" s="1"/>
  <c r="I876" s="1"/>
  <c r="G673" i="3" l="1"/>
  <c r="G672" s="1"/>
  <c r="G671" s="1"/>
  <c r="G959" i="1"/>
  <c r="G958" s="1"/>
  <c r="G539" i="3"/>
  <c r="G538" s="1"/>
  <c r="G537" s="1"/>
  <c r="G588"/>
  <c r="G587" s="1"/>
  <c r="G586" s="1"/>
  <c r="G155"/>
  <c r="J182" i="1"/>
  <c r="I105" i="3"/>
  <c r="I104" s="1"/>
  <c r="H105"/>
  <c r="H104" s="1"/>
  <c r="G105"/>
  <c r="G104" s="1"/>
  <c r="I718" i="1"/>
  <c r="I717" s="1"/>
  <c r="H718"/>
  <c r="H717" s="1"/>
  <c r="G718"/>
  <c r="G717" s="1"/>
  <c r="I417"/>
  <c r="H417"/>
  <c r="G417"/>
  <c r="G416" s="1"/>
  <c r="I654" i="3"/>
  <c r="I653" s="1"/>
  <c r="H654"/>
  <c r="H653" s="1"/>
  <c r="G654"/>
  <c r="G653" s="1"/>
  <c r="I920" i="1"/>
  <c r="I919" s="1"/>
  <c r="H920"/>
  <c r="H919" s="1"/>
  <c r="G920"/>
  <c r="G919" s="1"/>
  <c r="I669" i="3"/>
  <c r="I668" s="1"/>
  <c r="H669"/>
  <c r="H668" s="1"/>
  <c r="G669"/>
  <c r="G668" s="1"/>
  <c r="I950" i="1"/>
  <c r="I949" s="1"/>
  <c r="H950"/>
  <c r="H949" s="1"/>
  <c r="G950"/>
  <c r="G949" s="1"/>
  <c r="G382" i="3"/>
  <c r="G380" s="1"/>
  <c r="G1016" i="1"/>
  <c r="G1015" s="1"/>
  <c r="I442"/>
  <c r="I441" s="1"/>
  <c r="H442"/>
  <c r="H441" s="1"/>
  <c r="G442"/>
  <c r="G441" s="1"/>
  <c r="G871"/>
  <c r="G870" s="1"/>
  <c r="G167" i="3"/>
  <c r="G166" s="1"/>
  <c r="G143"/>
  <c r="G142" s="1"/>
  <c r="G847" i="1"/>
  <c r="G846" s="1"/>
  <c r="G691" l="1"/>
  <c r="G690" s="1"/>
  <c r="G652"/>
  <c r="G651" s="1"/>
  <c r="G415"/>
  <c r="G148" i="3" l="1"/>
  <c r="G146"/>
  <c r="G852" i="1"/>
  <c r="G850"/>
  <c r="G164" i="3"/>
  <c r="G162"/>
  <c r="G868" i="1"/>
  <c r="G866"/>
  <c r="G161" i="3" l="1"/>
  <c r="G145"/>
  <c r="G849" i="1"/>
  <c r="G865"/>
  <c r="I204" i="3" l="1"/>
  <c r="I203" s="1"/>
  <c r="I201"/>
  <c r="I200" s="1"/>
  <c r="H204"/>
  <c r="H203" s="1"/>
  <c r="G204"/>
  <c r="G203" s="1"/>
  <c r="I927" i="1"/>
  <c r="I926" s="1"/>
  <c r="H927"/>
  <c r="H926" s="1"/>
  <c r="G927"/>
  <c r="G926" s="1"/>
  <c r="H201" i="3"/>
  <c r="H200" s="1"/>
  <c r="G201"/>
  <c r="G200" s="1"/>
  <c r="I924" i="1"/>
  <c r="I923" s="1"/>
  <c r="H924"/>
  <c r="H923" s="1"/>
  <c r="G924"/>
  <c r="G923" s="1"/>
  <c r="G922" s="1"/>
  <c r="I922" l="1"/>
  <c r="H922"/>
  <c r="H750"/>
  <c r="H88" i="3" s="1"/>
  <c r="H87" s="1"/>
  <c r="H86" s="1"/>
  <c r="I750" i="1"/>
  <c r="I749" s="1"/>
  <c r="H91" i="3"/>
  <c r="H90" s="1"/>
  <c r="H89" s="1"/>
  <c r="I91"/>
  <c r="I90" s="1"/>
  <c r="I89" s="1"/>
  <c r="G91"/>
  <c r="H753" i="1"/>
  <c r="H752" s="1"/>
  <c r="I753"/>
  <c r="I752" s="1"/>
  <c r="K490" i="3"/>
  <c r="J490"/>
  <c r="I490"/>
  <c r="I489" s="1"/>
  <c r="H490"/>
  <c r="H489" s="1"/>
  <c r="G490"/>
  <c r="G489" s="1"/>
  <c r="H488"/>
  <c r="K141" i="1"/>
  <c r="J141"/>
  <c r="I141"/>
  <c r="I140" s="1"/>
  <c r="H141"/>
  <c r="H140" s="1"/>
  <c r="G141"/>
  <c r="G140" s="1"/>
  <c r="I484" i="3"/>
  <c r="I483" s="1"/>
  <c r="H484"/>
  <c r="H483" s="1"/>
  <c r="G484"/>
  <c r="G483" s="1"/>
  <c r="H122" i="1"/>
  <c r="H121" s="1"/>
  <c r="I122"/>
  <c r="I121" s="1"/>
  <c r="G122"/>
  <c r="G121" s="1"/>
  <c r="H76" i="3"/>
  <c r="I312"/>
  <c r="I311" s="1"/>
  <c r="H312"/>
  <c r="H311" s="1"/>
  <c r="G312"/>
  <c r="G311" s="1"/>
  <c r="I333" i="1"/>
  <c r="I332" s="1"/>
  <c r="H333"/>
  <c r="H332" s="1"/>
  <c r="G333"/>
  <c r="G332" s="1"/>
  <c r="H749" l="1"/>
  <c r="I88" i="3"/>
  <c r="I87" s="1"/>
  <c r="I86" s="1"/>
  <c r="G76"/>
  <c r="I416" i="1"/>
  <c r="I415" s="1"/>
  <c r="H416"/>
  <c r="H415" s="1"/>
  <c r="G467"/>
  <c r="G711" i="3" s="1"/>
  <c r="G85"/>
  <c r="I75" l="1"/>
  <c r="I74" s="1"/>
  <c r="I73" s="1"/>
  <c r="H75"/>
  <c r="H74" s="1"/>
  <c r="H73" s="1"/>
  <c r="G75"/>
  <c r="G74" s="1"/>
  <c r="G73" s="1"/>
  <c r="I967" i="1"/>
  <c r="I966" s="1"/>
  <c r="I965" s="1"/>
  <c r="H967"/>
  <c r="H966" s="1"/>
  <c r="H965" s="1"/>
  <c r="G967"/>
  <c r="G966" s="1"/>
  <c r="G965" s="1"/>
  <c r="G828"/>
  <c r="G827" s="1"/>
  <c r="G826" s="1"/>
  <c r="G825" s="1"/>
  <c r="G824" s="1"/>
  <c r="I827"/>
  <c r="I826" s="1"/>
  <c r="I825" s="1"/>
  <c r="I824" s="1"/>
  <c r="H827"/>
  <c r="H826" s="1"/>
  <c r="H825" s="1"/>
  <c r="H824" s="1"/>
  <c r="I810" i="3"/>
  <c r="I809" s="1"/>
  <c r="H810"/>
  <c r="H809" s="1"/>
  <c r="G90"/>
  <c r="G89" s="1"/>
  <c r="G753" i="1"/>
  <c r="G752" s="1"/>
  <c r="G84" i="3"/>
  <c r="G83" s="1"/>
  <c r="G739" i="1"/>
  <c r="G738" s="1"/>
  <c r="G737" s="1"/>
  <c r="G750"/>
  <c r="G88" i="3" s="1"/>
  <c r="G87" s="1"/>
  <c r="G86" s="1"/>
  <c r="G638" i="1"/>
  <c r="I353" i="3"/>
  <c r="H353"/>
  <c r="G353"/>
  <c r="G460" i="1"/>
  <c r="G813" i="3"/>
  <c r="G812" s="1"/>
  <c r="I81"/>
  <c r="I80" s="1"/>
  <c r="H81"/>
  <c r="H80" s="1"/>
  <c r="G81"/>
  <c r="G80" s="1"/>
  <c r="I291" i="1"/>
  <c r="I290" s="1"/>
  <c r="H291"/>
  <c r="H290" s="1"/>
  <c r="G291"/>
  <c r="G290" s="1"/>
  <c r="G289" s="1"/>
  <c r="I78" i="3"/>
  <c r="I77" s="1"/>
  <c r="H78"/>
  <c r="H77" s="1"/>
  <c r="G78"/>
  <c r="G77" s="1"/>
  <c r="I138" i="1"/>
  <c r="I137" s="1"/>
  <c r="I136" s="1"/>
  <c r="H138"/>
  <c r="H137" s="1"/>
  <c r="H136" s="1"/>
  <c r="G138"/>
  <c r="G137" s="1"/>
  <c r="G136" s="1"/>
  <c r="G482" i="3"/>
  <c r="G481" s="1"/>
  <c r="G480" s="1"/>
  <c r="G119" i="1"/>
  <c r="G118" s="1"/>
  <c r="G43"/>
  <c r="G42" s="1"/>
  <c r="I159" i="3"/>
  <c r="H159"/>
  <c r="G159"/>
  <c r="I863" i="1"/>
  <c r="H863"/>
  <c r="G863"/>
  <c r="K487" i="3"/>
  <c r="J487"/>
  <c r="I487"/>
  <c r="I486" s="1"/>
  <c r="H487"/>
  <c r="H486" s="1"/>
  <c r="G487"/>
  <c r="G486" s="1"/>
  <c r="H46" i="1"/>
  <c r="H45" s="1"/>
  <c r="I46"/>
  <c r="I45" s="1"/>
  <c r="J46"/>
  <c r="K46"/>
  <c r="G46"/>
  <c r="G45" s="1"/>
  <c r="L840" l="1"/>
  <c r="G749"/>
  <c r="G809" i="3"/>
  <c r="G800" s="1"/>
  <c r="G230" i="1"/>
  <c r="G229" s="1"/>
  <c r="I374" i="3"/>
  <c r="I373" s="1"/>
  <c r="I372" s="1"/>
  <c r="H374"/>
  <c r="H373" s="1"/>
  <c r="H372" s="1"/>
  <c r="G374"/>
  <c r="G373" s="1"/>
  <c r="G372" s="1"/>
  <c r="I890" i="1"/>
  <c r="I889" s="1"/>
  <c r="I888" s="1"/>
  <c r="H890"/>
  <c r="H889" s="1"/>
  <c r="H888" s="1"/>
  <c r="G890"/>
  <c r="G889" s="1"/>
  <c r="G888" s="1"/>
  <c r="G362" i="3"/>
  <c r="G361" s="1"/>
  <c r="G360" s="1"/>
  <c r="G356" s="1"/>
  <c r="G398"/>
  <c r="G397" s="1"/>
  <c r="H531"/>
  <c r="I531"/>
  <c r="G531"/>
  <c r="I449" i="1"/>
  <c r="I448" s="1"/>
  <c r="I447" s="1"/>
  <c r="H449"/>
  <c r="H448" s="1"/>
  <c r="H447" s="1"/>
  <c r="G449"/>
  <c r="G448" s="1"/>
  <c r="G447" s="1"/>
  <c r="I666" i="3"/>
  <c r="I665" s="1"/>
  <c r="H666"/>
  <c r="H665" s="1"/>
  <c r="G666"/>
  <c r="G665" s="1"/>
  <c r="I947" i="1"/>
  <c r="I946" s="1"/>
  <c r="H947"/>
  <c r="H946" s="1"/>
  <c r="G947"/>
  <c r="G946" s="1"/>
  <c r="G658" i="3"/>
  <c r="G657" s="1"/>
  <c r="G656" s="1"/>
  <c r="I72"/>
  <c r="I71" s="1"/>
  <c r="H72"/>
  <c r="H71" s="1"/>
  <c r="G175" i="1"/>
  <c r="G174" s="1"/>
  <c r="G173" s="1"/>
  <c r="I175"/>
  <c r="I174" s="1"/>
  <c r="I173" s="1"/>
  <c r="H175"/>
  <c r="H174" s="1"/>
  <c r="H173" s="1"/>
  <c r="G72" i="3"/>
  <c r="I198"/>
  <c r="I197" s="1"/>
  <c r="H198"/>
  <c r="H197" s="1"/>
  <c r="G198"/>
  <c r="G197" s="1"/>
  <c r="I367" i="1"/>
  <c r="I366" s="1"/>
  <c r="H367"/>
  <c r="H366" s="1"/>
  <c r="G367"/>
  <c r="G366" s="1"/>
  <c r="I195" i="3"/>
  <c r="I194" s="1"/>
  <c r="H195"/>
  <c r="H194" s="1"/>
  <c r="G195"/>
  <c r="G194" s="1"/>
  <c r="I364" i="1"/>
  <c r="I363" s="1"/>
  <c r="I362" s="1"/>
  <c r="H364"/>
  <c r="H363" s="1"/>
  <c r="G364"/>
  <c r="G363" s="1"/>
  <c r="G362" s="1"/>
  <c r="G94" i="3"/>
  <c r="G93" s="1"/>
  <c r="G92" s="1"/>
  <c r="G632" i="1"/>
  <c r="I964"/>
  <c r="H964"/>
  <c r="G964"/>
  <c r="I663" i="3"/>
  <c r="I662" s="1"/>
  <c r="H663"/>
  <c r="H662" s="1"/>
  <c r="G663"/>
  <c r="G662" s="1"/>
  <c r="H956" i="1"/>
  <c r="H955" s="1"/>
  <c r="I956"/>
  <c r="I955" s="1"/>
  <c r="G956"/>
  <c r="G955" s="1"/>
  <c r="I370" i="3"/>
  <c r="I369" s="1"/>
  <c r="H370"/>
  <c r="H369" s="1"/>
  <c r="G370"/>
  <c r="G369" s="1"/>
  <c r="H19" i="1"/>
  <c r="H18" s="1"/>
  <c r="I19"/>
  <c r="I18" s="1"/>
  <c r="G19"/>
  <c r="G18" s="1"/>
  <c r="H600" i="3"/>
  <c r="I600"/>
  <c r="G600"/>
  <c r="I604"/>
  <c r="I603" s="1"/>
  <c r="H604"/>
  <c r="H603" s="1"/>
  <c r="G604"/>
  <c r="G603" s="1"/>
  <c r="I601"/>
  <c r="H601"/>
  <c r="G601"/>
  <c r="H599"/>
  <c r="H598" s="1"/>
  <c r="H597" s="1"/>
  <c r="I598"/>
  <c r="I597" s="1"/>
  <c r="H596"/>
  <c r="H595" s="1"/>
  <c r="H594" s="1"/>
  <c r="I595"/>
  <c r="I594" s="1"/>
  <c r="G596"/>
  <c r="G595" s="1"/>
  <c r="G594" s="1"/>
  <c r="H593"/>
  <c r="H591"/>
  <c r="G599"/>
  <c r="G598" s="1"/>
  <c r="G597" s="1"/>
  <c r="H683" i="1"/>
  <c r="I683"/>
  <c r="I666"/>
  <c r="I665" s="1"/>
  <c r="H666"/>
  <c r="H665" s="1"/>
  <c r="G666"/>
  <c r="G665" s="1"/>
  <c r="I663"/>
  <c r="I662" s="1"/>
  <c r="H663"/>
  <c r="H662" s="1"/>
  <c r="G663"/>
  <c r="G662" s="1"/>
  <c r="H515" i="3"/>
  <c r="I515"/>
  <c r="G515"/>
  <c r="H166" i="1"/>
  <c r="H574" i="3"/>
  <c r="I574"/>
  <c r="G574"/>
  <c r="I533" i="1"/>
  <c r="I532" s="1"/>
  <c r="H533"/>
  <c r="H532" s="1"/>
  <c r="G533"/>
  <c r="G532" s="1"/>
  <c r="I29" i="3"/>
  <c r="H29"/>
  <c r="G29"/>
  <c r="G609" i="1"/>
  <c r="H118" i="3"/>
  <c r="I118"/>
  <c r="I443"/>
  <c r="H443"/>
  <c r="H727"/>
  <c r="H726" s="1"/>
  <c r="H725" s="1"/>
  <c r="H724" s="1"/>
  <c r="I727"/>
  <c r="I726" s="1"/>
  <c r="I725" s="1"/>
  <c r="I724" s="1"/>
  <c r="I661"/>
  <c r="I660" s="1"/>
  <c r="I659" s="1"/>
  <c r="H661"/>
  <c r="H660" s="1"/>
  <c r="H659" s="1"/>
  <c r="I658"/>
  <c r="I657" s="1"/>
  <c r="I656" s="1"/>
  <c r="H658"/>
  <c r="H657" s="1"/>
  <c r="H656" s="1"/>
  <c r="M631"/>
  <c r="J693"/>
  <c r="J704"/>
  <c r="H704"/>
  <c r="I704"/>
  <c r="H701"/>
  <c r="I701"/>
  <c r="H698"/>
  <c r="I698"/>
  <c r="H695"/>
  <c r="I695"/>
  <c r="H692"/>
  <c r="I692"/>
  <c r="H688"/>
  <c r="H687" s="1"/>
  <c r="I688"/>
  <c r="I687" s="1"/>
  <c r="J710"/>
  <c r="H750"/>
  <c r="I750"/>
  <c r="H748"/>
  <c r="I748"/>
  <c r="H745"/>
  <c r="I745"/>
  <c r="H743"/>
  <c r="I743"/>
  <c r="H740"/>
  <c r="I740"/>
  <c r="H738"/>
  <c r="H737" s="1"/>
  <c r="I738"/>
  <c r="I737" s="1"/>
  <c r="H735"/>
  <c r="H734" s="1"/>
  <c r="I735"/>
  <c r="I734" s="1"/>
  <c r="H733"/>
  <c r="H732" s="1"/>
  <c r="I733"/>
  <c r="I732" s="1"/>
  <c r="H731"/>
  <c r="I731"/>
  <c r="J733"/>
  <c r="J760"/>
  <c r="J781"/>
  <c r="J593"/>
  <c r="H564"/>
  <c r="I564"/>
  <c r="J562"/>
  <c r="J543"/>
  <c r="J511"/>
  <c r="J434"/>
  <c r="J386"/>
  <c r="J252"/>
  <c r="J119"/>
  <c r="J98"/>
  <c r="J42"/>
  <c r="J27"/>
  <c r="H652"/>
  <c r="H651" s="1"/>
  <c r="H650" s="1"/>
  <c r="H649"/>
  <c r="H648" s="1"/>
  <c r="H647" s="1"/>
  <c r="I649"/>
  <c r="I648" s="1"/>
  <c r="I647" s="1"/>
  <c r="H646"/>
  <c r="H645" s="1"/>
  <c r="H644" s="1"/>
  <c r="I646"/>
  <c r="I645" s="1"/>
  <c r="I644" s="1"/>
  <c r="H640"/>
  <c r="H639" s="1"/>
  <c r="H638" s="1"/>
  <c r="I640"/>
  <c r="I639" s="1"/>
  <c r="I638" s="1"/>
  <c r="H637"/>
  <c r="H636" s="1"/>
  <c r="H635" s="1"/>
  <c r="I637"/>
  <c r="I636" s="1"/>
  <c r="I635" s="1"/>
  <c r="H634"/>
  <c r="H633" s="1"/>
  <c r="H632" s="1"/>
  <c r="I634"/>
  <c r="I633" s="1"/>
  <c r="I632" s="1"/>
  <c r="H631"/>
  <c r="H630" s="1"/>
  <c r="I631"/>
  <c r="I630" s="1"/>
  <c r="H629"/>
  <c r="H628" s="1"/>
  <c r="I629"/>
  <c r="I628" s="1"/>
  <c r="H626"/>
  <c r="H625" s="1"/>
  <c r="H624" s="1"/>
  <c r="I626"/>
  <c r="I625" s="1"/>
  <c r="I624" s="1"/>
  <c r="H623"/>
  <c r="H622" s="1"/>
  <c r="H621" s="1"/>
  <c r="I623"/>
  <c r="I622" s="1"/>
  <c r="I621" s="1"/>
  <c r="H620"/>
  <c r="H619" s="1"/>
  <c r="I620"/>
  <c r="I619" s="1"/>
  <c r="H616"/>
  <c r="H615" s="1"/>
  <c r="I616"/>
  <c r="I615" s="1"/>
  <c r="H158"/>
  <c r="I158"/>
  <c r="H138"/>
  <c r="I138"/>
  <c r="H133"/>
  <c r="I133"/>
  <c r="H425"/>
  <c r="I425"/>
  <c r="H711"/>
  <c r="H710" s="1"/>
  <c r="H709" s="1"/>
  <c r="H705" s="1"/>
  <c r="I711"/>
  <c r="I710" s="1"/>
  <c r="I709" s="1"/>
  <c r="I705" s="1"/>
  <c r="G710"/>
  <c r="G709" s="1"/>
  <c r="G705" s="1"/>
  <c r="I466" i="1"/>
  <c r="I465" s="1"/>
  <c r="I464" s="1"/>
  <c r="I463" s="1"/>
  <c r="H466"/>
  <c r="H465" s="1"/>
  <c r="H464" s="1"/>
  <c r="H463" s="1"/>
  <c r="G466"/>
  <c r="G465" s="1"/>
  <c r="G464" s="1"/>
  <c r="G463" s="1"/>
  <c r="H461" i="3"/>
  <c r="I461"/>
  <c r="H459"/>
  <c r="H458" s="1"/>
  <c r="I459"/>
  <c r="I458" s="1"/>
  <c r="H457"/>
  <c r="I457"/>
  <c r="H455"/>
  <c r="I455"/>
  <c r="I437"/>
  <c r="H434"/>
  <c r="I434"/>
  <c r="H437"/>
  <c r="I440"/>
  <c r="H440"/>
  <c r="H512"/>
  <c r="I512"/>
  <c r="I543"/>
  <c r="H543"/>
  <c r="I399"/>
  <c r="I398" s="1"/>
  <c r="I397" s="1"/>
  <c r="H399"/>
  <c r="H398" s="1"/>
  <c r="H397" s="1"/>
  <c r="I393"/>
  <c r="H393"/>
  <c r="I396"/>
  <c r="I395" s="1"/>
  <c r="I394" s="1"/>
  <c r="H396"/>
  <c r="H395" s="1"/>
  <c r="H394" s="1"/>
  <c r="I581"/>
  <c r="H530"/>
  <c r="I526"/>
  <c r="H526"/>
  <c r="H581"/>
  <c r="H28"/>
  <c r="I28"/>
  <c r="H536"/>
  <c r="I536"/>
  <c r="H13"/>
  <c r="I13"/>
  <c r="H390"/>
  <c r="I390"/>
  <c r="I362"/>
  <c r="I361" s="1"/>
  <c r="I360" s="1"/>
  <c r="I356" s="1"/>
  <c r="H362"/>
  <c r="H361" s="1"/>
  <c r="H360" s="1"/>
  <c r="H356" s="1"/>
  <c r="H368"/>
  <c r="I368"/>
  <c r="G745"/>
  <c r="G743"/>
  <c r="G219"/>
  <c r="K791" i="1"/>
  <c r="K794" s="1"/>
  <c r="H618" i="3"/>
  <c r="H617" s="1"/>
  <c r="I618"/>
  <c r="I617" s="1"/>
  <c r="I652"/>
  <c r="I651" s="1"/>
  <c r="I650" s="1"/>
  <c r="G660"/>
  <c r="G659" s="1"/>
  <c r="I953" i="1"/>
  <c r="I952" s="1"/>
  <c r="H953"/>
  <c r="H952" s="1"/>
  <c r="G953"/>
  <c r="G952" s="1"/>
  <c r="I944"/>
  <c r="I943" s="1"/>
  <c r="H944"/>
  <c r="H943" s="1"/>
  <c r="G944"/>
  <c r="G943" s="1"/>
  <c r="G395" i="3"/>
  <c r="G394" s="1"/>
  <c r="H1028" i="1"/>
  <c r="H1027" s="1"/>
  <c r="I1028"/>
  <c r="I1027" s="1"/>
  <c r="G1028"/>
  <c r="G1027" s="1"/>
  <c r="I549" i="3"/>
  <c r="I546" s="1"/>
  <c r="H549"/>
  <c r="H546" s="1"/>
  <c r="H618" i="1"/>
  <c r="H617" s="1"/>
  <c r="H616" s="1"/>
  <c r="I618"/>
  <c r="I617" s="1"/>
  <c r="I616" s="1"/>
  <c r="G618"/>
  <c r="G617" s="1"/>
  <c r="G616" s="1"/>
  <c r="H707"/>
  <c r="H706" s="1"/>
  <c r="H705" s="1"/>
  <c r="H704" s="1"/>
  <c r="I707"/>
  <c r="I706" s="1"/>
  <c r="I705" s="1"/>
  <c r="I704" s="1"/>
  <c r="G707"/>
  <c r="G706" s="1"/>
  <c r="G705" s="1"/>
  <c r="G704" s="1"/>
  <c r="I113" i="3"/>
  <c r="I112" s="1"/>
  <c r="I111" s="1"/>
  <c r="H113"/>
  <c r="H112" s="1"/>
  <c r="H111" s="1"/>
  <c r="G112"/>
  <c r="G111" s="1"/>
  <c r="H725" i="1"/>
  <c r="H724" s="1"/>
  <c r="I725"/>
  <c r="I724" s="1"/>
  <c r="G725"/>
  <c r="G724" s="1"/>
  <c r="I94" i="3"/>
  <c r="I93" s="1"/>
  <c r="I92" s="1"/>
  <c r="H94"/>
  <c r="H93" s="1"/>
  <c r="H92" s="1"/>
  <c r="H756" i="1"/>
  <c r="H755" s="1"/>
  <c r="H748" s="1"/>
  <c r="I756"/>
  <c r="I755" s="1"/>
  <c r="I748" s="1"/>
  <c r="G756"/>
  <c r="G755" s="1"/>
  <c r="H660"/>
  <c r="H659" s="1"/>
  <c r="I660"/>
  <c r="I659" s="1"/>
  <c r="G660"/>
  <c r="G659" s="1"/>
  <c r="I35" i="3"/>
  <c r="I34" s="1"/>
  <c r="I33" s="1"/>
  <c r="H35"/>
  <c r="H34" s="1"/>
  <c r="H33" s="1"/>
  <c r="G34"/>
  <c r="G33" s="1"/>
  <c r="I614" i="1"/>
  <c r="I613" s="1"/>
  <c r="H614"/>
  <c r="H613" s="1"/>
  <c r="G614"/>
  <c r="G613" s="1"/>
  <c r="I103" i="3"/>
  <c r="H103"/>
  <c r="I25"/>
  <c r="I24" s="1"/>
  <c r="H25"/>
  <c r="H24" s="1"/>
  <c r="I32"/>
  <c r="I31" s="1"/>
  <c r="H32"/>
  <c r="H31" s="1"/>
  <c r="I336"/>
  <c r="H336"/>
  <c r="I293"/>
  <c r="H293"/>
  <c r="I238"/>
  <c r="H238"/>
  <c r="I241"/>
  <c r="H241"/>
  <c r="I235"/>
  <c r="H235"/>
  <c r="I305"/>
  <c r="H305"/>
  <c r="I545"/>
  <c r="H545"/>
  <c r="I289"/>
  <c r="H360" i="1"/>
  <c r="H359" s="1"/>
  <c r="H358" s="1"/>
  <c r="I360"/>
  <c r="I359" s="1"/>
  <c r="I358" s="1"/>
  <c r="I346" i="3"/>
  <c r="H346"/>
  <c r="I310"/>
  <c r="H310"/>
  <c r="I244"/>
  <c r="H244"/>
  <c r="G244"/>
  <c r="I258" i="1"/>
  <c r="I257" s="1"/>
  <c r="H258"/>
  <c r="H257" s="1"/>
  <c r="G258"/>
  <c r="G257" s="1"/>
  <c r="I219" i="3"/>
  <c r="H219"/>
  <c r="I225"/>
  <c r="H225"/>
  <c r="I222"/>
  <c r="H222"/>
  <c r="I350"/>
  <c r="H350"/>
  <c r="I379" l="1"/>
  <c r="H379"/>
  <c r="H614"/>
  <c r="I614"/>
  <c r="I281"/>
  <c r="G748" i="1"/>
  <c r="H165"/>
  <c r="H163" s="1"/>
  <c r="H162" s="1"/>
  <c r="G48" i="2" s="1"/>
  <c r="H289" i="3"/>
  <c r="H288" s="1"/>
  <c r="H287" s="1"/>
  <c r="G190"/>
  <c r="I190"/>
  <c r="H190"/>
  <c r="I316"/>
  <c r="H316"/>
  <c r="G285"/>
  <c r="H285"/>
  <c r="I285"/>
  <c r="I166" i="1"/>
  <c r="I165" s="1"/>
  <c r="G71" i="3"/>
  <c r="G70" s="1"/>
  <c r="G69" s="1"/>
  <c r="G68" s="1"/>
  <c r="G359" i="1"/>
  <c r="G358" s="1"/>
  <c r="H627" i="3"/>
  <c r="I627"/>
  <c r="I70"/>
  <c r="I69" s="1"/>
  <c r="I68" s="1"/>
  <c r="H70"/>
  <c r="H69" s="1"/>
  <c r="H68" s="1"/>
  <c r="H362" i="1"/>
  <c r="G166"/>
  <c r="J613" i="3"/>
  <c r="I774"/>
  <c r="I773" s="1"/>
  <c r="H774"/>
  <c r="H773" s="1"/>
  <c r="I772"/>
  <c r="I771" s="1"/>
  <c r="H772"/>
  <c r="H771" s="1"/>
  <c r="I768"/>
  <c r="I767" s="1"/>
  <c r="H768"/>
  <c r="H767" s="1"/>
  <c r="I766"/>
  <c r="I765" s="1"/>
  <c r="H766"/>
  <c r="H765" s="1"/>
  <c r="I758"/>
  <c r="I757" s="1"/>
  <c r="I756" s="1"/>
  <c r="I755" s="1"/>
  <c r="H758"/>
  <c r="H757" s="1"/>
  <c r="H756" s="1"/>
  <c r="H755" s="1"/>
  <c r="I817" i="1"/>
  <c r="I578" i="3"/>
  <c r="I577" s="1"/>
  <c r="I576" s="1"/>
  <c r="H578"/>
  <c r="H577" s="1"/>
  <c r="H576" s="1"/>
  <c r="I560"/>
  <c r="I559" s="1"/>
  <c r="H560"/>
  <c r="H559" s="1"/>
  <c r="I558"/>
  <c r="I557" s="1"/>
  <c r="H558"/>
  <c r="H557" s="1"/>
  <c r="I556"/>
  <c r="I555" s="1"/>
  <c r="H556"/>
  <c r="H555" s="1"/>
  <c r="H563"/>
  <c r="H562" s="1"/>
  <c r="H561" s="1"/>
  <c r="I808"/>
  <c r="I800" s="1"/>
  <c r="H808"/>
  <c r="H800" s="1"/>
  <c r="I612"/>
  <c r="I611" s="1"/>
  <c r="I610" s="1"/>
  <c r="H612"/>
  <c r="H611" s="1"/>
  <c r="H610" s="1"/>
  <c r="I783"/>
  <c r="I782" s="1"/>
  <c r="H783"/>
  <c r="H782" s="1"/>
  <c r="I786"/>
  <c r="H786"/>
  <c r="J791" i="1"/>
  <c r="J794" s="1"/>
  <c r="I55" i="3"/>
  <c r="I54" s="1"/>
  <c r="I53" s="1"/>
  <c r="H55"/>
  <c r="H54" s="1"/>
  <c r="H53" s="1"/>
  <c r="I52"/>
  <c r="I51" s="1"/>
  <c r="I50" s="1"/>
  <c r="H52"/>
  <c r="H51" s="1"/>
  <c r="H50" s="1"/>
  <c r="I46"/>
  <c r="I45" s="1"/>
  <c r="I44" s="1"/>
  <c r="H46"/>
  <c r="H45" s="1"/>
  <c r="H44" s="1"/>
  <c r="I43"/>
  <c r="I42" s="1"/>
  <c r="H43"/>
  <c r="H42" s="1"/>
  <c r="I41"/>
  <c r="I40" s="1"/>
  <c r="H41"/>
  <c r="H40" s="1"/>
  <c r="I39"/>
  <c r="I38" s="1"/>
  <c r="H39"/>
  <c r="H38" s="1"/>
  <c r="I753"/>
  <c r="I752" s="1"/>
  <c r="I751" s="1"/>
  <c r="H753"/>
  <c r="H752" s="1"/>
  <c r="H751" s="1"/>
  <c r="I571"/>
  <c r="I570" s="1"/>
  <c r="I569" s="1"/>
  <c r="H571"/>
  <c r="H570" s="1"/>
  <c r="H569" s="1"/>
  <c r="G571"/>
  <c r="G570" s="1"/>
  <c r="G569" s="1"/>
  <c r="I568"/>
  <c r="I567" s="1"/>
  <c r="I566" s="1"/>
  <c r="H568"/>
  <c r="H567" s="1"/>
  <c r="H566" s="1"/>
  <c r="G568"/>
  <c r="G567" s="1"/>
  <c r="G566" s="1"/>
  <c r="G22"/>
  <c r="G21" s="1"/>
  <c r="I691"/>
  <c r="I690" s="1"/>
  <c r="I818"/>
  <c r="I815" s="1"/>
  <c r="H818"/>
  <c r="H817" s="1"/>
  <c r="H816" s="1"/>
  <c r="I253"/>
  <c r="I252" s="1"/>
  <c r="I251" s="1"/>
  <c r="H253"/>
  <c r="H252" s="1"/>
  <c r="H251" s="1"/>
  <c r="G252"/>
  <c r="G251" s="1"/>
  <c r="H697"/>
  <c r="H696" s="1"/>
  <c r="I98"/>
  <c r="I97" s="1"/>
  <c r="I96" s="1"/>
  <c r="H98"/>
  <c r="H97" s="1"/>
  <c r="H96" s="1"/>
  <c r="I573"/>
  <c r="I572" s="1"/>
  <c r="I216"/>
  <c r="H216"/>
  <c r="I431"/>
  <c r="I430" s="1"/>
  <c r="I429" s="1"/>
  <c r="H431"/>
  <c r="H430" s="1"/>
  <c r="H429" s="1"/>
  <c r="I100"/>
  <c r="I99" s="1"/>
  <c r="H100"/>
  <c r="H99" s="1"/>
  <c r="H424"/>
  <c r="H423" s="1"/>
  <c r="G425"/>
  <c r="I22"/>
  <c r="I21" s="1"/>
  <c r="H22"/>
  <c r="H21" s="1"/>
  <c r="H602" i="1"/>
  <c r="H601" s="1"/>
  <c r="I602"/>
  <c r="I601" s="1"/>
  <c r="I791" i="3"/>
  <c r="I785"/>
  <c r="I777"/>
  <c r="I776" s="1"/>
  <c r="I775" s="1"/>
  <c r="I749"/>
  <c r="I747"/>
  <c r="I744"/>
  <c r="I742"/>
  <c r="I739"/>
  <c r="I736" s="1"/>
  <c r="I730"/>
  <c r="I703"/>
  <c r="I702" s="1"/>
  <c r="I700"/>
  <c r="I699" s="1"/>
  <c r="I697"/>
  <c r="I696" s="1"/>
  <c r="I694"/>
  <c r="I693" s="1"/>
  <c r="I592"/>
  <c r="I580"/>
  <c r="I579" s="1"/>
  <c r="I563"/>
  <c r="I562" s="1"/>
  <c r="I561" s="1"/>
  <c r="I548"/>
  <c r="I544"/>
  <c r="I542"/>
  <c r="I535"/>
  <c r="I534" s="1"/>
  <c r="I533" s="1"/>
  <c r="I529"/>
  <c r="I528" s="1"/>
  <c r="I527" s="1"/>
  <c r="I525"/>
  <c r="I524" s="1"/>
  <c r="I523" s="1"/>
  <c r="I522" s="1"/>
  <c r="I514"/>
  <c r="I513" s="1"/>
  <c r="I511"/>
  <c r="I510" s="1"/>
  <c r="I460"/>
  <c r="I456"/>
  <c r="I454"/>
  <c r="I442"/>
  <c r="I441" s="1"/>
  <c r="I439"/>
  <c r="I438" s="1"/>
  <c r="I436"/>
  <c r="I435" s="1"/>
  <c r="I433"/>
  <c r="I432" s="1"/>
  <c r="I424"/>
  <c r="I423" s="1"/>
  <c r="I392"/>
  <c r="I391" s="1"/>
  <c r="I389"/>
  <c r="I387" s="1"/>
  <c r="I367"/>
  <c r="I351"/>
  <c r="I349"/>
  <c r="I345"/>
  <c r="I344" s="1"/>
  <c r="I343" s="1"/>
  <c r="I335"/>
  <c r="I334"/>
  <c r="I333" s="1"/>
  <c r="I332"/>
  <c r="I331" s="1"/>
  <c r="I329"/>
  <c r="I328"/>
  <c r="I327" s="1"/>
  <c r="I318"/>
  <c r="I317" s="1"/>
  <c r="I309"/>
  <c r="I304"/>
  <c r="I303" s="1"/>
  <c r="I292"/>
  <c r="I291" s="1"/>
  <c r="I288"/>
  <c r="I287" s="1"/>
  <c r="I249"/>
  <c r="I248" s="1"/>
  <c r="I243"/>
  <c r="I242" s="1"/>
  <c r="I240"/>
  <c r="I239" s="1"/>
  <c r="I237"/>
  <c r="I236" s="1"/>
  <c r="I234"/>
  <c r="I233" s="1"/>
  <c r="I227"/>
  <c r="I226" s="1"/>
  <c r="I224"/>
  <c r="I223" s="1"/>
  <c r="I221"/>
  <c r="I218"/>
  <c r="I217" s="1"/>
  <c r="I157"/>
  <c r="I154" s="1"/>
  <c r="I153" s="1"/>
  <c r="I137"/>
  <c r="I134" s="1"/>
  <c r="I136"/>
  <c r="I135" s="1"/>
  <c r="I132"/>
  <c r="I131" s="1"/>
  <c r="I122"/>
  <c r="I121" s="1"/>
  <c r="I117"/>
  <c r="I116" s="1"/>
  <c r="I115" s="1"/>
  <c r="I102"/>
  <c r="I101" s="1"/>
  <c r="I27"/>
  <c r="I19"/>
  <c r="I18" s="1"/>
  <c r="I16"/>
  <c r="I15" s="1"/>
  <c r="I14" s="1"/>
  <c r="I12"/>
  <c r="I11" s="1"/>
  <c r="H791"/>
  <c r="H785"/>
  <c r="H777"/>
  <c r="H776" s="1"/>
  <c r="H775" s="1"/>
  <c r="H749"/>
  <c r="H747"/>
  <c r="H744"/>
  <c r="H742"/>
  <c r="H739"/>
  <c r="H736" s="1"/>
  <c r="H730"/>
  <c r="H703"/>
  <c r="H702" s="1"/>
  <c r="H700"/>
  <c r="H699" s="1"/>
  <c r="H694"/>
  <c r="H693" s="1"/>
  <c r="H691"/>
  <c r="H690" s="1"/>
  <c r="H592"/>
  <c r="H580"/>
  <c r="H579" s="1"/>
  <c r="H573"/>
  <c r="H572" s="1"/>
  <c r="H548"/>
  <c r="H544"/>
  <c r="H542"/>
  <c r="H535"/>
  <c r="H534" s="1"/>
  <c r="H533" s="1"/>
  <c r="H529"/>
  <c r="H528" s="1"/>
  <c r="H527" s="1"/>
  <c r="H525"/>
  <c r="H524" s="1"/>
  <c r="H523" s="1"/>
  <c r="H522" s="1"/>
  <c r="H514"/>
  <c r="H513" s="1"/>
  <c r="H511"/>
  <c r="H510" s="1"/>
  <c r="H460"/>
  <c r="H456"/>
  <c r="H454"/>
  <c r="H442"/>
  <c r="H441" s="1"/>
  <c r="H439"/>
  <c r="H438" s="1"/>
  <c r="H436"/>
  <c r="H435" s="1"/>
  <c r="H433"/>
  <c r="H432" s="1"/>
  <c r="H392"/>
  <c r="H391" s="1"/>
  <c r="H389"/>
  <c r="H387" s="1"/>
  <c r="H385"/>
  <c r="H367"/>
  <c r="H351"/>
  <c r="H349"/>
  <c r="H345"/>
  <c r="H344" s="1"/>
  <c r="H343" s="1"/>
  <c r="H335"/>
  <c r="H334"/>
  <c r="H333" s="1"/>
  <c r="H332"/>
  <c r="H331" s="1"/>
  <c r="H329"/>
  <c r="H328"/>
  <c r="H327" s="1"/>
  <c r="H318"/>
  <c r="H317" s="1"/>
  <c r="H309"/>
  <c r="H304"/>
  <c r="H303" s="1"/>
  <c r="H292"/>
  <c r="H291" s="1"/>
  <c r="H249"/>
  <c r="H248" s="1"/>
  <c r="H243"/>
  <c r="H242" s="1"/>
  <c r="H240"/>
  <c r="H239" s="1"/>
  <c r="H237"/>
  <c r="H236" s="1"/>
  <c r="H234"/>
  <c r="H233" s="1"/>
  <c r="H227"/>
  <c r="H226" s="1"/>
  <c r="H224"/>
  <c r="H223" s="1"/>
  <c r="H221"/>
  <c r="H218"/>
  <c r="H217" s="1"/>
  <c r="H157"/>
  <c r="H154" s="1"/>
  <c r="H153" s="1"/>
  <c r="H137"/>
  <c r="H134" s="1"/>
  <c r="H136"/>
  <c r="H135" s="1"/>
  <c r="H132"/>
  <c r="H131" s="1"/>
  <c r="H122"/>
  <c r="H121" s="1"/>
  <c r="H117"/>
  <c r="H116" s="1"/>
  <c r="H115" s="1"/>
  <c r="H102"/>
  <c r="H101" s="1"/>
  <c r="H27"/>
  <c r="H19"/>
  <c r="H18" s="1"/>
  <c r="H16"/>
  <c r="H15" s="1"/>
  <c r="H14" s="1"/>
  <c r="H12"/>
  <c r="H11" s="1"/>
  <c r="G702" i="1"/>
  <c r="H702"/>
  <c r="H701" s="1"/>
  <c r="H700" s="1"/>
  <c r="H699" s="1"/>
  <c r="I702"/>
  <c r="I701" s="1"/>
  <c r="I700" s="1"/>
  <c r="I699" s="1"/>
  <c r="I1025"/>
  <c r="I1024"/>
  <c r="I1022"/>
  <c r="I1021" s="1"/>
  <c r="I1019"/>
  <c r="I1018" s="1"/>
  <c r="I986"/>
  <c r="I985" s="1"/>
  <c r="I983"/>
  <c r="I982" s="1"/>
  <c r="I980"/>
  <c r="I978"/>
  <c r="I975"/>
  <c r="I974" s="1"/>
  <c r="I941"/>
  <c r="I940"/>
  <c r="I938"/>
  <c r="I937" s="1"/>
  <c r="I917"/>
  <c r="I916" s="1"/>
  <c r="I914"/>
  <c r="I913" s="1"/>
  <c r="I911"/>
  <c r="I910" s="1"/>
  <c r="I905"/>
  <c r="I903"/>
  <c r="I901"/>
  <c r="I861"/>
  <c r="I858" s="1"/>
  <c r="I857" s="1"/>
  <c r="I841"/>
  <c r="I840" s="1"/>
  <c r="I838"/>
  <c r="I837" s="1"/>
  <c r="I833" s="1"/>
  <c r="I820"/>
  <c r="I819" s="1"/>
  <c r="I815"/>
  <c r="I814" s="1"/>
  <c r="I808"/>
  <c r="I806"/>
  <c r="I802"/>
  <c r="I801" s="1"/>
  <c r="I800" s="1"/>
  <c r="I798"/>
  <c r="I797" s="1"/>
  <c r="I796" s="1"/>
  <c r="I789"/>
  <c r="I788" s="1"/>
  <c r="I787" s="1"/>
  <c r="I786" s="1"/>
  <c r="I785" s="1"/>
  <c r="I784" s="1"/>
  <c r="I782"/>
  <c r="I781" s="1"/>
  <c r="I779"/>
  <c r="I778" s="1"/>
  <c r="I776"/>
  <c r="I775" s="1"/>
  <c r="I771"/>
  <c r="I770"/>
  <c r="I769" s="1"/>
  <c r="I767"/>
  <c r="I766" s="1"/>
  <c r="I764"/>
  <c r="I763" s="1"/>
  <c r="I760"/>
  <c r="I759" s="1"/>
  <c r="I758" s="1"/>
  <c r="I745"/>
  <c r="I744" s="1"/>
  <c r="I743" s="1"/>
  <c r="I742" s="1"/>
  <c r="I735"/>
  <c r="I734" s="1"/>
  <c r="I733" s="1"/>
  <c r="I732" s="1"/>
  <c r="I729"/>
  <c r="I728" s="1"/>
  <c r="I715"/>
  <c r="I712"/>
  <c r="I711" s="1"/>
  <c r="I695"/>
  <c r="I694" s="1"/>
  <c r="I693" s="1"/>
  <c r="I688"/>
  <c r="I687" s="1"/>
  <c r="I686" s="1"/>
  <c r="I682"/>
  <c r="I676" s="1"/>
  <c r="I675" s="1"/>
  <c r="H21" i="2" s="1"/>
  <c r="I657" i="1"/>
  <c r="I655"/>
  <c r="I642"/>
  <c r="I641" s="1"/>
  <c r="I636"/>
  <c r="I634"/>
  <c r="I628"/>
  <c r="I627" s="1"/>
  <c r="I623" s="1"/>
  <c r="I607"/>
  <c r="I606" s="1"/>
  <c r="I599"/>
  <c r="I598" s="1"/>
  <c r="I594"/>
  <c r="I593" s="1"/>
  <c r="I592" s="1"/>
  <c r="I591" s="1"/>
  <c r="H15" i="2" s="1"/>
  <c r="I589" i="1"/>
  <c r="I588" s="1"/>
  <c r="I587" s="1"/>
  <c r="I586" s="1"/>
  <c r="H13" i="2" s="1"/>
  <c r="I584" i="1"/>
  <c r="I583" s="1"/>
  <c r="I581"/>
  <c r="I579"/>
  <c r="I576"/>
  <c r="I572"/>
  <c r="I569"/>
  <c r="I567"/>
  <c r="I562"/>
  <c r="I560"/>
  <c r="I555"/>
  <c r="I554" s="1"/>
  <c r="I553"/>
  <c r="I550"/>
  <c r="I549" s="1"/>
  <c r="I548" s="1"/>
  <c r="I547" s="1"/>
  <c r="I546" s="1"/>
  <c r="H10" i="2" s="1"/>
  <c r="I539" i="1"/>
  <c r="I538" s="1"/>
  <c r="I537" s="1"/>
  <c r="I530"/>
  <c r="I529" s="1"/>
  <c r="I528" s="1"/>
  <c r="I527" s="1"/>
  <c r="I523"/>
  <c r="I522" s="1"/>
  <c r="I521" s="1"/>
  <c r="I520" s="1"/>
  <c r="I519" s="1"/>
  <c r="I516"/>
  <c r="I515" s="1"/>
  <c r="I514" s="1"/>
  <c r="I509"/>
  <c r="I508" s="1"/>
  <c r="I507" s="1"/>
  <c r="I506" s="1"/>
  <c r="I504"/>
  <c r="I502"/>
  <c r="I500"/>
  <c r="I481"/>
  <c r="I480" s="1"/>
  <c r="I478"/>
  <c r="I477" s="1"/>
  <c r="I472"/>
  <c r="I460"/>
  <c r="I458"/>
  <c r="I456"/>
  <c r="I432"/>
  <c r="I431" s="1"/>
  <c r="I438"/>
  <c r="I436"/>
  <c r="I434"/>
  <c r="I429"/>
  <c r="I427"/>
  <c r="I413"/>
  <c r="I412" s="1"/>
  <c r="I411" s="1"/>
  <c r="I409"/>
  <c r="I408" s="1"/>
  <c r="I404" s="1"/>
  <c r="I393"/>
  <c r="I392" s="1"/>
  <c r="I391" s="1"/>
  <c r="I386"/>
  <c r="I385" s="1"/>
  <c r="I383"/>
  <c r="I382" s="1"/>
  <c r="I380"/>
  <c r="I379" s="1"/>
  <c r="I356"/>
  <c r="I355" s="1"/>
  <c r="I354" s="1"/>
  <c r="I352"/>
  <c r="I351" s="1"/>
  <c r="I350" s="1"/>
  <c r="I330"/>
  <c r="I329" s="1"/>
  <c r="I327"/>
  <c r="I326" s="1"/>
  <c r="I345"/>
  <c r="I344" s="1"/>
  <c r="I312"/>
  <c r="I311" s="1"/>
  <c r="I309"/>
  <c r="I308" s="1"/>
  <c r="I306"/>
  <c r="I305" s="1"/>
  <c r="I303"/>
  <c r="I302" s="1"/>
  <c r="I300"/>
  <c r="I299" s="1"/>
  <c r="I287"/>
  <c r="I286" s="1"/>
  <c r="I285" s="1"/>
  <c r="I280"/>
  <c r="I278"/>
  <c r="I277" s="1"/>
  <c r="I275"/>
  <c r="I273"/>
  <c r="I272" s="1"/>
  <c r="I270"/>
  <c r="I269" s="1"/>
  <c r="I267"/>
  <c r="I266" s="1"/>
  <c r="I255"/>
  <c r="I254" s="1"/>
  <c r="I252"/>
  <c r="I251" s="1"/>
  <c r="I249"/>
  <c r="I248" s="1"/>
  <c r="I240"/>
  <c r="I213"/>
  <c r="I212" s="1"/>
  <c r="I210"/>
  <c r="I209" s="1"/>
  <c r="I208" s="1"/>
  <c r="I197"/>
  <c r="I196" s="1"/>
  <c r="I195" s="1"/>
  <c r="I192"/>
  <c r="I190"/>
  <c r="I188"/>
  <c r="I159"/>
  <c r="I158" s="1"/>
  <c r="I156"/>
  <c r="I155" s="1"/>
  <c r="I148"/>
  <c r="I146"/>
  <c r="I134"/>
  <c r="I133" s="1"/>
  <c r="I130"/>
  <c r="I129" s="1"/>
  <c r="I127"/>
  <c r="I125"/>
  <c r="I124" s="1"/>
  <c r="I116"/>
  <c r="I111"/>
  <c r="I110" s="1"/>
  <c r="I88"/>
  <c r="I87" s="1"/>
  <c r="I85"/>
  <c r="I84" s="1"/>
  <c r="I68"/>
  <c r="I55"/>
  <c r="I54" s="1"/>
  <c r="I25"/>
  <c r="I24" s="1"/>
  <c r="I23" s="1"/>
  <c r="I14"/>
  <c r="H1025"/>
  <c r="H1024"/>
  <c r="H1022"/>
  <c r="H1021" s="1"/>
  <c r="H1019"/>
  <c r="H1018" s="1"/>
  <c r="H986"/>
  <c r="H985" s="1"/>
  <c r="H983"/>
  <c r="H982" s="1"/>
  <c r="H980"/>
  <c r="H978"/>
  <c r="H975"/>
  <c r="H974" s="1"/>
  <c r="H941"/>
  <c r="H938"/>
  <c r="H937" s="1"/>
  <c r="H917"/>
  <c r="H916" s="1"/>
  <c r="H914"/>
  <c r="H913" s="1"/>
  <c r="H911"/>
  <c r="H910" s="1"/>
  <c r="H905"/>
  <c r="H903"/>
  <c r="H901"/>
  <c r="H861"/>
  <c r="H858" s="1"/>
  <c r="H857" s="1"/>
  <c r="H841"/>
  <c r="H840" s="1"/>
  <c r="H833" s="1"/>
  <c r="H838"/>
  <c r="H837" s="1"/>
  <c r="H820"/>
  <c r="H819" s="1"/>
  <c r="H817"/>
  <c r="H815"/>
  <c r="H808"/>
  <c r="H806"/>
  <c r="H802"/>
  <c r="H801" s="1"/>
  <c r="H800" s="1"/>
  <c r="H798"/>
  <c r="H797" s="1"/>
  <c r="H796" s="1"/>
  <c r="H789"/>
  <c r="H788" s="1"/>
  <c r="H787" s="1"/>
  <c r="H786" s="1"/>
  <c r="H785" s="1"/>
  <c r="H784" s="1"/>
  <c r="H782"/>
  <c r="H781" s="1"/>
  <c r="H779"/>
  <c r="H778" s="1"/>
  <c r="H776"/>
  <c r="H775" s="1"/>
  <c r="H771"/>
  <c r="H770"/>
  <c r="H769" s="1"/>
  <c r="H767"/>
  <c r="H766" s="1"/>
  <c r="H764"/>
  <c r="H763" s="1"/>
  <c r="H760"/>
  <c r="H759" s="1"/>
  <c r="H758" s="1"/>
  <c r="H745"/>
  <c r="H744" s="1"/>
  <c r="H743" s="1"/>
  <c r="H742" s="1"/>
  <c r="H735"/>
  <c r="H734" s="1"/>
  <c r="H733" s="1"/>
  <c r="H732" s="1"/>
  <c r="H729"/>
  <c r="H728" s="1"/>
  <c r="H715"/>
  <c r="H712"/>
  <c r="H711" s="1"/>
  <c r="H695"/>
  <c r="H694" s="1"/>
  <c r="H693" s="1"/>
  <c r="H688"/>
  <c r="H687" s="1"/>
  <c r="H686" s="1"/>
  <c r="H682"/>
  <c r="H676" s="1"/>
  <c r="H675" s="1"/>
  <c r="H657"/>
  <c r="H655"/>
  <c r="H642"/>
  <c r="H641" s="1"/>
  <c r="H636"/>
  <c r="H634"/>
  <c r="H628"/>
  <c r="H627" s="1"/>
  <c r="H623" s="1"/>
  <c r="H607"/>
  <c r="H606" s="1"/>
  <c r="H599"/>
  <c r="H598" s="1"/>
  <c r="H594"/>
  <c r="H593" s="1"/>
  <c r="H592" s="1"/>
  <c r="H591" s="1"/>
  <c r="G15" i="2" s="1"/>
  <c r="H589" i="1"/>
  <c r="H588" s="1"/>
  <c r="H587" s="1"/>
  <c r="H586" s="1"/>
  <c r="G13" i="2" s="1"/>
  <c r="H584" i="1"/>
  <c r="H583" s="1"/>
  <c r="H581"/>
  <c r="H579"/>
  <c r="H576"/>
  <c r="H572"/>
  <c r="H569"/>
  <c r="H567"/>
  <c r="H562"/>
  <c r="H560"/>
  <c r="H555"/>
  <c r="H554" s="1"/>
  <c r="H553"/>
  <c r="H550"/>
  <c r="H549" s="1"/>
  <c r="H548" s="1"/>
  <c r="H547" s="1"/>
  <c r="H546" s="1"/>
  <c r="G10" i="2" s="1"/>
  <c r="H539" i="1"/>
  <c r="H538" s="1"/>
  <c r="H537" s="1"/>
  <c r="H530"/>
  <c r="H529" s="1"/>
  <c r="H528" s="1"/>
  <c r="H527" s="1"/>
  <c r="H523"/>
  <c r="H522" s="1"/>
  <c r="H521" s="1"/>
  <c r="H520" s="1"/>
  <c r="H519" s="1"/>
  <c r="H516"/>
  <c r="H515" s="1"/>
  <c r="H514" s="1"/>
  <c r="H509"/>
  <c r="H508" s="1"/>
  <c r="H507" s="1"/>
  <c r="H506" s="1"/>
  <c r="H504"/>
  <c r="H502"/>
  <c r="H500"/>
  <c r="H481"/>
  <c r="H480" s="1"/>
  <c r="H478"/>
  <c r="H477" s="1"/>
  <c r="H472"/>
  <c r="H460"/>
  <c r="H458"/>
  <c r="H456"/>
  <c r="H432"/>
  <c r="H431" s="1"/>
  <c r="H438"/>
  <c r="H436"/>
  <c r="H434"/>
  <c r="H429"/>
  <c r="H427"/>
  <c r="H413"/>
  <c r="H412" s="1"/>
  <c r="H411" s="1"/>
  <c r="H409"/>
  <c r="H408" s="1"/>
  <c r="H404" s="1"/>
  <c r="H393"/>
  <c r="H392" s="1"/>
  <c r="H391" s="1"/>
  <c r="H386"/>
  <c r="H385" s="1"/>
  <c r="H383"/>
  <c r="H382" s="1"/>
  <c r="H380"/>
  <c r="H379" s="1"/>
  <c r="H356"/>
  <c r="H355" s="1"/>
  <c r="H354" s="1"/>
  <c r="H352"/>
  <c r="H351" s="1"/>
  <c r="H350" s="1"/>
  <c r="H330"/>
  <c r="H329" s="1"/>
  <c r="H327"/>
  <c r="H326" s="1"/>
  <c r="H345"/>
  <c r="H344" s="1"/>
  <c r="H312"/>
  <c r="H311" s="1"/>
  <c r="H309"/>
  <c r="H308" s="1"/>
  <c r="H306"/>
  <c r="H305" s="1"/>
  <c r="H302"/>
  <c r="H300"/>
  <c r="H299" s="1"/>
  <c r="H287"/>
  <c r="H286" s="1"/>
  <c r="H285" s="1"/>
  <c r="H280"/>
  <c r="H278"/>
  <c r="H277" s="1"/>
  <c r="H275"/>
  <c r="H273"/>
  <c r="H272" s="1"/>
  <c r="H270"/>
  <c r="H269" s="1"/>
  <c r="H267"/>
  <c r="H266" s="1"/>
  <c r="H255"/>
  <c r="H254" s="1"/>
  <c r="H252"/>
  <c r="H251" s="1"/>
  <c r="H249"/>
  <c r="H248" s="1"/>
  <c r="H240"/>
  <c r="H213"/>
  <c r="H212" s="1"/>
  <c r="H210"/>
  <c r="H209" s="1"/>
  <c r="H208" s="1"/>
  <c r="H197"/>
  <c r="H196" s="1"/>
  <c r="H195" s="1"/>
  <c r="H194" s="1"/>
  <c r="H192"/>
  <c r="H190"/>
  <c r="H188"/>
  <c r="H159"/>
  <c r="H158" s="1"/>
  <c r="H156"/>
  <c r="H155" s="1"/>
  <c r="H148"/>
  <c r="H146"/>
  <c r="H134"/>
  <c r="H133" s="1"/>
  <c r="H130"/>
  <c r="H129" s="1"/>
  <c r="H127"/>
  <c r="H125"/>
  <c r="H124" s="1"/>
  <c r="H116"/>
  <c r="H111"/>
  <c r="H110" s="1"/>
  <c r="H88"/>
  <c r="H87" s="1"/>
  <c r="H85"/>
  <c r="H84" s="1"/>
  <c r="H66"/>
  <c r="H57" s="1"/>
  <c r="H55"/>
  <c r="H54" s="1"/>
  <c r="H25"/>
  <c r="H24" s="1"/>
  <c r="H23" s="1"/>
  <c r="H14"/>
  <c r="G309" i="3"/>
  <c r="L297" i="1"/>
  <c r="M297" s="1"/>
  <c r="G975"/>
  <c r="G974" s="1"/>
  <c r="G652" i="3"/>
  <c r="G785"/>
  <c r="G815" i="1"/>
  <c r="G305" i="3"/>
  <c r="G275" i="1"/>
  <c r="G280"/>
  <c r="G368" i="3"/>
  <c r="G14" i="1"/>
  <c r="G637" i="3"/>
  <c r="G986" i="1"/>
  <c r="G985" s="1"/>
  <c r="G13" i="3"/>
  <c r="H832" i="1" l="1"/>
  <c r="I127" i="3"/>
  <c r="H378" i="1"/>
  <c r="H377" s="1"/>
  <c r="H376" s="1"/>
  <c r="I832"/>
  <c r="H127" i="3"/>
  <c r="H114" s="1"/>
  <c r="H119" s="1"/>
  <c r="I114"/>
  <c r="I119" s="1"/>
  <c r="I295" i="1"/>
  <c r="I67"/>
  <c r="I66" s="1"/>
  <c r="I57" s="1"/>
  <c r="H295"/>
  <c r="H294" s="1"/>
  <c r="I476"/>
  <c r="I475" s="1"/>
  <c r="I474" s="1"/>
  <c r="H476"/>
  <c r="H475" s="1"/>
  <c r="H474" s="1"/>
  <c r="I13"/>
  <c r="I12" s="1"/>
  <c r="I11" s="1"/>
  <c r="H13"/>
  <c r="H12" s="1"/>
  <c r="H11" s="1"/>
  <c r="G13"/>
  <c r="G12" s="1"/>
  <c r="G11" s="1"/>
  <c r="H364" i="3"/>
  <c r="H363" s="1"/>
  <c r="I364"/>
  <c r="I363" s="1"/>
  <c r="H37"/>
  <c r="H36" s="1"/>
  <c r="I37"/>
  <c r="I36" s="1"/>
  <c r="H597" i="1"/>
  <c r="I597"/>
  <c r="I1014"/>
  <c r="I613" i="3"/>
  <c r="I770"/>
  <c r="I769" s="1"/>
  <c r="H770"/>
  <c r="H769" s="1"/>
  <c r="H831" i="1"/>
  <c r="H1014"/>
  <c r="H613" i="3"/>
  <c r="M632" s="1"/>
  <c r="H565"/>
  <c r="I565"/>
  <c r="I554"/>
  <c r="I553" s="1"/>
  <c r="H554"/>
  <c r="H553" s="1"/>
  <c r="H509"/>
  <c r="I509"/>
  <c r="I348"/>
  <c r="I347" s="1"/>
  <c r="H348"/>
  <c r="H347" s="1"/>
  <c r="H281"/>
  <c r="I220"/>
  <c r="H220"/>
  <c r="I936" i="1"/>
  <c r="I935" s="1"/>
  <c r="H29" i="2" s="1"/>
  <c r="H909" i="1"/>
  <c r="H908" s="1"/>
  <c r="G28" i="2" s="1"/>
  <c r="I909" i="1"/>
  <c r="I908" s="1"/>
  <c r="H28" i="2" s="1"/>
  <c r="I900" i="1"/>
  <c r="I899" s="1"/>
  <c r="I898" s="1"/>
  <c r="H900"/>
  <c r="H899" s="1"/>
  <c r="H898" s="1"/>
  <c r="I805"/>
  <c r="I804" s="1"/>
  <c r="I795" s="1"/>
  <c r="I794" s="1"/>
  <c r="H11" i="2" s="1"/>
  <c r="H814" i="1"/>
  <c r="H813" s="1"/>
  <c r="H812" s="1"/>
  <c r="H811" s="1"/>
  <c r="H810" s="1"/>
  <c r="H805"/>
  <c r="H804" s="1"/>
  <c r="H795" s="1"/>
  <c r="H794" s="1"/>
  <c r="G11" i="2" s="1"/>
  <c r="H774" i="1"/>
  <c r="H773" s="1"/>
  <c r="I774"/>
  <c r="I773" s="1"/>
  <c r="H714"/>
  <c r="H710" s="1"/>
  <c r="I714"/>
  <c r="I710" s="1"/>
  <c r="H781" i="3"/>
  <c r="H780" s="1"/>
  <c r="H632" i="1"/>
  <c r="I781" i="3"/>
  <c r="I780" s="1"/>
  <c r="I632" i="1"/>
  <c r="I559"/>
  <c r="H559"/>
  <c r="H499"/>
  <c r="H498" s="1"/>
  <c r="H497" s="1"/>
  <c r="H492" s="1"/>
  <c r="I499"/>
  <c r="I498" s="1"/>
  <c r="I497" s="1"/>
  <c r="I492" s="1"/>
  <c r="I378"/>
  <c r="I377" s="1"/>
  <c r="I376" s="1"/>
  <c r="I74"/>
  <c r="H74"/>
  <c r="G165"/>
  <c r="G163" s="1"/>
  <c r="G162" s="1"/>
  <c r="F48" i="2" s="1"/>
  <c r="H239" i="1"/>
  <c r="H238" s="1"/>
  <c r="H237" s="1"/>
  <c r="H236" s="1"/>
  <c r="I547" i="3"/>
  <c r="I239" i="1"/>
  <c r="I238" s="1"/>
  <c r="I237" s="1"/>
  <c r="I236" s="1"/>
  <c r="H547" i="3"/>
  <c r="I95"/>
  <c r="H95"/>
  <c r="I764"/>
  <c r="I763" s="1"/>
  <c r="H764"/>
  <c r="H763" s="1"/>
  <c r="H729"/>
  <c r="I729"/>
  <c r="I807"/>
  <c r="I804" s="1"/>
  <c r="H807"/>
  <c r="H804" s="1"/>
  <c r="I638" i="1"/>
  <c r="H247"/>
  <c r="H246" s="1"/>
  <c r="H245" s="1"/>
  <c r="I247"/>
  <c r="I246" s="1"/>
  <c r="I245" s="1"/>
  <c r="I163"/>
  <c r="I162" s="1"/>
  <c r="H48" i="2" s="1"/>
  <c r="H453" i="3"/>
  <c r="H422" s="1"/>
  <c r="I453"/>
  <c r="I422" s="1"/>
  <c r="I10"/>
  <c r="H10"/>
  <c r="H154" i="1"/>
  <c r="H153" s="1"/>
  <c r="I154"/>
  <c r="I153" s="1"/>
  <c r="H246" i="3"/>
  <c r="I246"/>
  <c r="H215"/>
  <c r="H214" s="1"/>
  <c r="I215"/>
  <c r="I214" s="1"/>
  <c r="I26"/>
  <c r="I17" s="1"/>
  <c r="H654" i="1"/>
  <c r="H650" s="1"/>
  <c r="H638"/>
  <c r="I654"/>
  <c r="I650" s="1"/>
  <c r="I649" s="1"/>
  <c r="H26" i="3"/>
  <c r="H17" s="1"/>
  <c r="G21" i="2"/>
  <c r="H518" i="1"/>
  <c r="G51" i="2"/>
  <c r="G50" s="1"/>
  <c r="I518" i="1"/>
  <c r="H51" i="2"/>
  <c r="H50" s="1"/>
  <c r="I817" i="3"/>
  <c r="I816" s="1"/>
  <c r="H590"/>
  <c r="H589" s="1"/>
  <c r="H582" s="1"/>
  <c r="J595" s="1"/>
  <c r="I590"/>
  <c r="I589" s="1"/>
  <c r="I582" s="1"/>
  <c r="H536" i="1"/>
  <c r="H535" s="1"/>
  <c r="G54" i="2" s="1"/>
  <c r="I536" i="1"/>
  <c r="I535" s="1"/>
  <c r="H54" i="2" s="1"/>
  <c r="I741" i="3"/>
  <c r="H471" i="1"/>
  <c r="H470" s="1"/>
  <c r="H469" s="1"/>
  <c r="G44" i="2" s="1"/>
  <c r="I471" i="1"/>
  <c r="I470" s="1"/>
  <c r="I469" s="1"/>
  <c r="H44" i="2" s="1"/>
  <c r="I609" i="3"/>
  <c r="I762"/>
  <c r="I761" s="1"/>
  <c r="I760" s="1"/>
  <c r="I759" s="1"/>
  <c r="H132" i="1"/>
  <c r="H609" i="3"/>
  <c r="H762"/>
  <c r="H761" s="1"/>
  <c r="H760" s="1"/>
  <c r="H759" s="1"/>
  <c r="I784"/>
  <c r="I145" i="1"/>
  <c r="I144" s="1"/>
  <c r="I143" s="1"/>
  <c r="I727"/>
  <c r="I731"/>
  <c r="I326" i="3"/>
  <c r="H826"/>
  <c r="H829" s="1"/>
  <c r="I826"/>
  <c r="I829" s="1"/>
  <c r="I426" i="1"/>
  <c r="I425" s="1"/>
  <c r="H566"/>
  <c r="I187"/>
  <c r="I186" s="1"/>
  <c r="I185" s="1"/>
  <c r="I455"/>
  <c r="I454" s="1"/>
  <c r="H541" i="3"/>
  <c r="H540" s="1"/>
  <c r="I541"/>
  <c r="I540" s="1"/>
  <c r="H784"/>
  <c r="I686"/>
  <c r="H384"/>
  <c r="I813" i="1"/>
  <c r="I812" s="1"/>
  <c r="I811" s="1"/>
  <c r="I810" s="1"/>
  <c r="H187"/>
  <c r="H186" s="1"/>
  <c r="H185" s="1"/>
  <c r="H184" s="1"/>
  <c r="H727"/>
  <c r="H977"/>
  <c r="H973" s="1"/>
  <c r="H972" s="1"/>
  <c r="H746" i="3"/>
  <c r="I384"/>
  <c r="H686"/>
  <c r="I746"/>
  <c r="H741"/>
  <c r="H326"/>
  <c r="H815"/>
  <c r="H762" i="1"/>
  <c r="H747" s="1"/>
  <c r="I762"/>
  <c r="I747" s="1"/>
  <c r="H685"/>
  <c r="G22" i="2" s="1"/>
  <c r="I685" i="1"/>
  <c r="H22" i="2" s="1"/>
  <c r="H578" i="1"/>
  <c r="I578"/>
  <c r="H571"/>
  <c r="H145"/>
  <c r="H144" s="1"/>
  <c r="H143" s="1"/>
  <c r="I132"/>
  <c r="H513"/>
  <c r="H512" s="1"/>
  <c r="H426"/>
  <c r="H425" s="1"/>
  <c r="H455"/>
  <c r="H454" s="1"/>
  <c r="H731"/>
  <c r="I566"/>
  <c r="H940"/>
  <c r="I194"/>
  <c r="I571"/>
  <c r="I977"/>
  <c r="I973" s="1"/>
  <c r="I972" s="1"/>
  <c r="I52"/>
  <c r="I22" s="1"/>
  <c r="I53"/>
  <c r="I513"/>
  <c r="I512" s="1"/>
  <c r="I698"/>
  <c r="H52"/>
  <c r="H22" s="1"/>
  <c r="H53"/>
  <c r="H698"/>
  <c r="G636" i="3"/>
  <c r="G635" s="1"/>
  <c r="G744"/>
  <c r="G742"/>
  <c r="G576" i="1"/>
  <c r="G572"/>
  <c r="G393"/>
  <c r="G16" i="3"/>
  <c r="G15" s="1"/>
  <c r="G14" s="1"/>
  <c r="G240" i="1"/>
  <c r="G304" i="3"/>
  <c r="G303" s="1"/>
  <c r="G345" i="1"/>
  <c r="G344" s="1"/>
  <c r="G328" i="3"/>
  <c r="G12"/>
  <c r="G11" s="1"/>
  <c r="G156" i="1"/>
  <c r="G155" s="1"/>
  <c r="G134"/>
  <c r="G132" s="1"/>
  <c r="G424" i="3"/>
  <c r="G423" s="1"/>
  <c r="G125" i="1"/>
  <c r="G124" s="1"/>
  <c r="G636"/>
  <c r="I385" i="3" l="1"/>
  <c r="I491" i="1"/>
  <c r="I490" s="1"/>
  <c r="H491"/>
  <c r="H490" s="1"/>
  <c r="I496"/>
  <c r="H496"/>
  <c r="P422" i="3"/>
  <c r="P423" s="1"/>
  <c r="I245"/>
  <c r="H245"/>
  <c r="H210" s="1"/>
  <c r="I1013" i="1"/>
  <c r="I1012" s="1"/>
  <c r="H936"/>
  <c r="H935" s="1"/>
  <c r="G29" i="2" s="1"/>
  <c r="H741" i="1"/>
  <c r="I741"/>
  <c r="H24" i="2"/>
  <c r="G24"/>
  <c r="I709" i="1"/>
  <c r="I697" s="1"/>
  <c r="H709"/>
  <c r="H697" s="1"/>
  <c r="I779" i="3"/>
  <c r="I778" s="1"/>
  <c r="H779"/>
  <c r="H778" s="1"/>
  <c r="I558" i="1"/>
  <c r="I557" s="1"/>
  <c r="I552" s="1"/>
  <c r="H558"/>
  <c r="H557" s="1"/>
  <c r="H552" s="1"/>
  <c r="I525"/>
  <c r="H525"/>
  <c r="H453"/>
  <c r="H451" s="1"/>
  <c r="G39" i="2" s="1"/>
  <c r="I453" i="1"/>
  <c r="I451" s="1"/>
  <c r="H39" i="2" s="1"/>
  <c r="I294" i="1"/>
  <c r="I293" s="1"/>
  <c r="H36" i="2" s="1"/>
  <c r="H293" i="1"/>
  <c r="G36" i="2" s="1"/>
  <c r="H631" i="1"/>
  <c r="H630" s="1"/>
  <c r="H596" s="1"/>
  <c r="I631"/>
  <c r="I630" s="1"/>
  <c r="I596" s="1"/>
  <c r="G239"/>
  <c r="G238" s="1"/>
  <c r="G237" s="1"/>
  <c r="G236" s="1"/>
  <c r="H728" i="3"/>
  <c r="H723" s="1"/>
  <c r="I728"/>
  <c r="I723" s="1"/>
  <c r="G37" i="2"/>
  <c r="H790" i="3"/>
  <c r="H789" s="1"/>
  <c r="H788" s="1"/>
  <c r="H787" s="1"/>
  <c r="I790"/>
  <c r="I789" s="1"/>
  <c r="I788" s="1"/>
  <c r="I787" s="1"/>
  <c r="H649" i="1"/>
  <c r="G20" i="2" s="1"/>
  <c r="G19" s="1"/>
  <c r="I184" i="1"/>
  <c r="G10" i="3"/>
  <c r="I424" i="1"/>
  <c r="I423" s="1"/>
  <c r="H795" i="3"/>
  <c r="I795"/>
  <c r="G42" i="2"/>
  <c r="G35"/>
  <c r="H42"/>
  <c r="H207" i="1"/>
  <c r="H206" s="1"/>
  <c r="G30" i="2"/>
  <c r="I648" i="1"/>
  <c r="H608" i="3"/>
  <c r="H607" s="1"/>
  <c r="H606" s="1"/>
  <c r="I608"/>
  <c r="I607" s="1"/>
  <c r="I606" s="1"/>
  <c r="H754"/>
  <c r="I468" i="1"/>
  <c r="H46" i="2"/>
  <c r="I511" i="1"/>
  <c r="H18" i="2"/>
  <c r="H17" s="1"/>
  <c r="H152" i="1"/>
  <c r="H468"/>
  <c r="G46" i="2"/>
  <c r="I152" i="1"/>
  <c r="H511"/>
  <c r="G18" i="2"/>
  <c r="G17" s="1"/>
  <c r="H14"/>
  <c r="G14"/>
  <c r="H10" i="1"/>
  <c r="I10"/>
  <c r="H1013"/>
  <c r="H1012" s="1"/>
  <c r="H20" i="2"/>
  <c r="H19" s="1"/>
  <c r="H424" i="1"/>
  <c r="H423" s="1"/>
  <c r="H30" i="2"/>
  <c r="H35"/>
  <c r="I754" i="3"/>
  <c r="I207" i="1"/>
  <c r="H552" i="3"/>
  <c r="J563" s="1"/>
  <c r="H120"/>
  <c r="I552"/>
  <c r="I793" i="1"/>
  <c r="I822" s="1"/>
  <c r="I526"/>
  <c r="H53" i="2" s="1"/>
  <c r="H52" s="1"/>
  <c r="H793" i="1"/>
  <c r="H822" s="1"/>
  <c r="H526"/>
  <c r="G53" i="2" s="1"/>
  <c r="G52" s="1"/>
  <c r="G159" i="1"/>
  <c r="G158" s="1"/>
  <c r="G154" s="1"/>
  <c r="G335" i="3"/>
  <c r="G549"/>
  <c r="G741"/>
  <c r="G432" i="1"/>
  <c r="G431" s="1"/>
  <c r="G571"/>
  <c r="G133"/>
  <c r="G560" i="3"/>
  <c r="G559" s="1"/>
  <c r="G504" i="1"/>
  <c r="G712"/>
  <c r="G711" s="1"/>
  <c r="G392"/>
  <c r="G391" s="1"/>
  <c r="I210" i="3" l="1"/>
  <c r="I209" s="1"/>
  <c r="I8" s="1"/>
  <c r="H209"/>
  <c r="H489" i="1"/>
  <c r="H543" s="1"/>
  <c r="I489"/>
  <c r="I543" s="1"/>
  <c r="I831"/>
  <c r="H25" i="2" s="1"/>
  <c r="G25"/>
  <c r="I73" i="1"/>
  <c r="H41" i="2" s="1"/>
  <c r="H40" s="1"/>
  <c r="H73" i="1"/>
  <c r="G41" i="2" s="1"/>
  <c r="G40" s="1"/>
  <c r="H712" i="3"/>
  <c r="I712"/>
  <c r="G26" i="2"/>
  <c r="H648" i="1"/>
  <c r="H26" i="2"/>
  <c r="H27"/>
  <c r="I907" i="1"/>
  <c r="G27" i="2"/>
  <c r="H907" i="1"/>
  <c r="H161"/>
  <c r="G47" i="2"/>
  <c r="I161" i="1"/>
  <c r="H47" i="2"/>
  <c r="H38"/>
  <c r="H227" i="1"/>
  <c r="G38" i="2"/>
  <c r="G45"/>
  <c r="G43" s="1"/>
  <c r="I120" i="3"/>
  <c r="G33" i="2"/>
  <c r="G32" s="1"/>
  <c r="H33"/>
  <c r="H32" s="1"/>
  <c r="H45"/>
  <c r="H43" s="1"/>
  <c r="H37"/>
  <c r="I206" i="1"/>
  <c r="I227" s="1"/>
  <c r="H21"/>
  <c r="G288" i="3"/>
  <c r="G287" s="1"/>
  <c r="H8" l="1"/>
  <c r="H819" s="1"/>
  <c r="H12" i="2"/>
  <c r="G12"/>
  <c r="I819" i="3"/>
  <c r="G16" i="2"/>
  <c r="H545" i="1"/>
  <c r="H791" s="1"/>
  <c r="H16" i="2"/>
  <c r="I545" i="1"/>
  <c r="I791" s="1"/>
  <c r="I244"/>
  <c r="I487" s="1"/>
  <c r="I72"/>
  <c r="H72"/>
  <c r="H182" s="1"/>
  <c r="H34" i="2"/>
  <c r="H23"/>
  <c r="G23"/>
  <c r="H830" i="1"/>
  <c r="H1053" s="1"/>
  <c r="I21"/>
  <c r="H244"/>
  <c r="H487" s="1"/>
  <c r="G34" i="2"/>
  <c r="H9" l="1"/>
  <c r="H55" s="1"/>
  <c r="G9"/>
  <c r="G55" s="1"/>
  <c r="H1062" i="1"/>
  <c r="I1062"/>
  <c r="I182"/>
  <c r="I830"/>
  <c r="I1053" s="1"/>
  <c r="H1054"/>
  <c r="H832" i="3" s="1"/>
  <c r="I824"/>
  <c r="H824"/>
  <c r="G122"/>
  <c r="G121" s="1"/>
  <c r="G55" i="1"/>
  <c r="G54" s="1"/>
  <c r="G100" i="3"/>
  <c r="G99" s="1"/>
  <c r="G461"/>
  <c r="G460" s="1"/>
  <c r="G116" i="1"/>
  <c r="G631" i="3"/>
  <c r="G623"/>
  <c r="G980" i="1"/>
  <c r="G940"/>
  <c r="G941"/>
  <c r="G67" i="2" l="1"/>
  <c r="G72"/>
  <c r="H67"/>
  <c r="H72"/>
  <c r="I834" i="3"/>
  <c r="G59" i="2"/>
  <c r="H834" i="3"/>
  <c r="H57" i="2"/>
  <c r="I1054" i="1"/>
  <c r="H59" i="2" s="1"/>
  <c r="H1058" i="1"/>
  <c r="H1068"/>
  <c r="I1060"/>
  <c r="G57" i="2"/>
  <c r="H1060" i="1"/>
  <c r="H828" i="3"/>
  <c r="G53" i="1"/>
  <c r="G52"/>
  <c r="I1058" l="1"/>
  <c r="I832" i="3"/>
  <c r="I828"/>
  <c r="I1068" i="1"/>
  <c r="G545" i="3"/>
  <c r="G356" i="1"/>
  <c r="G355" s="1"/>
  <c r="G354" s="1"/>
  <c r="G740" i="3" l="1"/>
  <c r="G739" s="1"/>
  <c r="G738"/>
  <c r="G737" s="1"/>
  <c r="G750"/>
  <c r="G749" s="1"/>
  <c r="G748"/>
  <c r="G747" s="1"/>
  <c r="G579" i="1"/>
  <c r="G578" s="1"/>
  <c r="G249" i="3"/>
  <c r="G248" s="1"/>
  <c r="G312" i="1"/>
  <c r="G32" i="3"/>
  <c r="G31" s="1"/>
  <c r="G28"/>
  <c r="G27" s="1"/>
  <c r="G607" i="1"/>
  <c r="G606" s="1"/>
  <c r="G569"/>
  <c r="G567"/>
  <c r="G130"/>
  <c r="G129" s="1"/>
  <c r="G128" s="1"/>
  <c r="G786" i="3"/>
  <c r="G784" s="1"/>
  <c r="G26" l="1"/>
  <c r="G311" i="1"/>
  <c r="G746" i="3"/>
  <c r="G736"/>
  <c r="G566" i="1"/>
  <c r="G509"/>
  <c r="G508" s="1"/>
  <c r="G507" s="1"/>
  <c r="G506" s="1"/>
  <c r="G267"/>
  <c r="G266" s="1"/>
  <c r="G278"/>
  <c r="G277" s="1"/>
  <c r="G293" i="3"/>
  <c r="G281" s="1"/>
  <c r="G409" i="1"/>
  <c r="G408" s="1"/>
  <c r="G404" s="1"/>
  <c r="G20" i="3"/>
  <c r="G19" s="1"/>
  <c r="G18" s="1"/>
  <c r="G17" s="1"/>
  <c r="G599" i="1" l="1"/>
  <c r="G598" s="1"/>
  <c r="G597" s="1"/>
  <c r="G651" i="3" l="1"/>
  <c r="G650" s="1"/>
  <c r="G735" i="1"/>
  <c r="G734" s="1"/>
  <c r="G733" s="1"/>
  <c r="G732" s="1"/>
  <c r="G390" i="3"/>
  <c r="G389" s="1"/>
  <c r="G387" s="1"/>
  <c r="G393"/>
  <c r="G392" s="1"/>
  <c r="G391" s="1"/>
  <c r="G1022" i="1"/>
  <c r="G1021" s="1"/>
  <c r="G1019"/>
  <c r="G1018" s="1"/>
  <c r="G110" l="1"/>
  <c r="G25"/>
  <c r="G24" s="1"/>
  <c r="G23" s="1"/>
  <c r="G22" s="1"/>
  <c r="G514" i="3"/>
  <c r="G513" s="1"/>
  <c r="G235"/>
  <c r="G350"/>
  <c r="G556"/>
  <c r="G555" s="1"/>
  <c r="G136"/>
  <c r="G135" s="1"/>
  <c r="G158"/>
  <c r="G157" s="1"/>
  <c r="G154" s="1"/>
  <c r="G153" s="1"/>
  <c r="G133"/>
  <c r="G727"/>
  <c r="G726" s="1"/>
  <c r="G725" s="1"/>
  <c r="G724" s="1"/>
  <c r="G731"/>
  <c r="G730" s="1"/>
  <c r="G733"/>
  <c r="G732" s="1"/>
  <c r="G735"/>
  <c r="G734" s="1"/>
  <c r="G753"/>
  <c r="G752" s="1"/>
  <c r="G751" s="1"/>
  <c r="G758"/>
  <c r="G757" s="1"/>
  <c r="G756" s="1"/>
  <c r="G755" s="1"/>
  <c r="G762"/>
  <c r="G761" s="1"/>
  <c r="G760" s="1"/>
  <c r="G759" s="1"/>
  <c r="G766"/>
  <c r="G765" s="1"/>
  <c r="G768"/>
  <c r="G767" s="1"/>
  <c r="G772"/>
  <c r="G771" s="1"/>
  <c r="G774"/>
  <c r="G773" s="1"/>
  <c r="G777"/>
  <c r="G776" s="1"/>
  <c r="G775" s="1"/>
  <c r="G781"/>
  <c r="G780" s="1"/>
  <c r="G783"/>
  <c r="G782" s="1"/>
  <c r="G791"/>
  <c r="G788" s="1"/>
  <c r="G787" s="1"/>
  <c r="G818"/>
  <c r="G815" s="1"/>
  <c r="G138"/>
  <c r="G118"/>
  <c r="G39"/>
  <c r="G38" s="1"/>
  <c r="G41"/>
  <c r="G40" s="1"/>
  <c r="G43"/>
  <c r="G42" s="1"/>
  <c r="G46"/>
  <c r="G45" s="1"/>
  <c r="G44" s="1"/>
  <c r="G52"/>
  <c r="G51" s="1"/>
  <c r="G50" s="1"/>
  <c r="G55"/>
  <c r="G54" s="1"/>
  <c r="G53" s="1"/>
  <c r="G98"/>
  <c r="G97" s="1"/>
  <c r="G96" s="1"/>
  <c r="G103"/>
  <c r="G102" s="1"/>
  <c r="G101" s="1"/>
  <c r="G216"/>
  <c r="G222"/>
  <c r="G238"/>
  <c r="G241"/>
  <c r="G240" s="1"/>
  <c r="G239" s="1"/>
  <c r="G243"/>
  <c r="G242" s="1"/>
  <c r="G292"/>
  <c r="G291" s="1"/>
  <c r="G413" i="1"/>
  <c r="G412" s="1"/>
  <c r="G411" s="1"/>
  <c r="G352" i="3"/>
  <c r="G351" s="1"/>
  <c r="G318"/>
  <c r="G317" s="1"/>
  <c r="G327"/>
  <c r="G334"/>
  <c r="G333" s="1"/>
  <c r="G329"/>
  <c r="G367"/>
  <c r="G431"/>
  <c r="G430" s="1"/>
  <c r="G429" s="1"/>
  <c r="G434"/>
  <c r="G433" s="1"/>
  <c r="G432" s="1"/>
  <c r="G437"/>
  <c r="G436" s="1"/>
  <c r="G435" s="1"/>
  <c r="G440"/>
  <c r="G439" s="1"/>
  <c r="G438" s="1"/>
  <c r="G442"/>
  <c r="G441" s="1"/>
  <c r="G455"/>
  <c r="G454" s="1"/>
  <c r="G459"/>
  <c r="G458" s="1"/>
  <c r="G148" i="1"/>
  <c r="G512" i="3"/>
  <c r="G511" s="1"/>
  <c r="G510" s="1"/>
  <c r="G526"/>
  <c r="G525" s="1"/>
  <c r="G524" s="1"/>
  <c r="G523" s="1"/>
  <c r="G522" s="1"/>
  <c r="G530"/>
  <c r="G529" s="1"/>
  <c r="G528" s="1"/>
  <c r="G527" s="1"/>
  <c r="G536"/>
  <c r="G543"/>
  <c r="G542" s="1"/>
  <c r="G544"/>
  <c r="G558"/>
  <c r="G557" s="1"/>
  <c r="G789" i="1"/>
  <c r="G788" s="1"/>
  <c r="G787" s="1"/>
  <c r="G786" s="1"/>
  <c r="G785" s="1"/>
  <c r="G784" s="1"/>
  <c r="G578" i="3"/>
  <c r="G581"/>
  <c r="G580" s="1"/>
  <c r="G579" s="1"/>
  <c r="G591"/>
  <c r="G593"/>
  <c r="G592" s="1"/>
  <c r="G626"/>
  <c r="G625" s="1"/>
  <c r="G624" s="1"/>
  <c r="G629"/>
  <c r="G628" s="1"/>
  <c r="G630"/>
  <c r="G640"/>
  <c r="G639" s="1"/>
  <c r="G638" s="1"/>
  <c r="G646"/>
  <c r="G645" s="1"/>
  <c r="G644" s="1"/>
  <c r="G649"/>
  <c r="G648" s="1"/>
  <c r="G647" s="1"/>
  <c r="G616"/>
  <c r="G615" s="1"/>
  <c r="G618"/>
  <c r="G617" s="1"/>
  <c r="G620"/>
  <c r="G619" s="1"/>
  <c r="G634"/>
  <c r="G633" s="1"/>
  <c r="G632" s="1"/>
  <c r="G622"/>
  <c r="G621" s="1"/>
  <c r="G688"/>
  <c r="G687" s="1"/>
  <c r="G692"/>
  <c r="G691" s="1"/>
  <c r="G690" s="1"/>
  <c r="G695"/>
  <c r="G694" s="1"/>
  <c r="G693" s="1"/>
  <c r="G698"/>
  <c r="G704"/>
  <c r="G703" s="1"/>
  <c r="G702" s="1"/>
  <c r="G701"/>
  <c r="G700" s="1"/>
  <c r="G699" s="1"/>
  <c r="G386"/>
  <c r="G379" s="1"/>
  <c r="G609"/>
  <c r="G612"/>
  <c r="G611" s="1"/>
  <c r="G610" s="1"/>
  <c r="G383" i="1"/>
  <c r="G382" s="1"/>
  <c r="G380"/>
  <c r="G379" s="1"/>
  <c r="G85"/>
  <c r="G84" s="1"/>
  <c r="G88"/>
  <c r="G87" s="1"/>
  <c r="G306"/>
  <c r="G305" s="1"/>
  <c r="G309"/>
  <c r="G308" s="1"/>
  <c r="G352"/>
  <c r="G351" s="1"/>
  <c r="G350" s="1"/>
  <c r="G327"/>
  <c r="G326" s="1"/>
  <c r="G330"/>
  <c r="G329" s="1"/>
  <c r="G249"/>
  <c r="G248" s="1"/>
  <c r="G252"/>
  <c r="G251" s="1"/>
  <c r="G270"/>
  <c r="G269" s="1"/>
  <c r="G273"/>
  <c r="G272" s="1"/>
  <c r="G634"/>
  <c r="G901"/>
  <c r="G905"/>
  <c r="G715"/>
  <c r="G729"/>
  <c r="G728" s="1"/>
  <c r="G210"/>
  <c r="G209" s="1"/>
  <c r="G213"/>
  <c r="G212" s="1"/>
  <c r="G657"/>
  <c r="G688"/>
  <c r="G687" s="1"/>
  <c r="G686" s="1"/>
  <c r="G695"/>
  <c r="G694" s="1"/>
  <c r="G693" s="1"/>
  <c r="G560"/>
  <c r="G562"/>
  <c r="G500"/>
  <c r="G499" s="1"/>
  <c r="G502"/>
  <c r="G516"/>
  <c r="G515" s="1"/>
  <c r="G523"/>
  <c r="G522" s="1"/>
  <c r="G521" s="1"/>
  <c r="G520" s="1"/>
  <c r="G519" s="1"/>
  <c r="G518" s="1"/>
  <c r="G530"/>
  <c r="G529" s="1"/>
  <c r="G528" s="1"/>
  <c r="G527" s="1"/>
  <c r="G539"/>
  <c r="G538" s="1"/>
  <c r="G146"/>
  <c r="G589"/>
  <c r="G588" s="1"/>
  <c r="G587" s="1"/>
  <c r="G586" s="1"/>
  <c r="F13" i="2" s="1"/>
  <c r="G838" i="1"/>
  <c r="G837" s="1"/>
  <c r="G833" s="1"/>
  <c r="G841"/>
  <c r="G840" s="1"/>
  <c r="G938"/>
  <c r="G937" s="1"/>
  <c r="G911"/>
  <c r="G910" s="1"/>
  <c r="G914"/>
  <c r="G913" s="1"/>
  <c r="G917"/>
  <c r="G916" s="1"/>
  <c r="G978"/>
  <c r="G983"/>
  <c r="G982" s="1"/>
  <c r="G1024"/>
  <c r="G1014" s="1"/>
  <c r="G767"/>
  <c r="G766" s="1"/>
  <c r="G760"/>
  <c r="G759" s="1"/>
  <c r="G758" s="1"/>
  <c r="G770"/>
  <c r="G769" s="1"/>
  <c r="G782"/>
  <c r="G781" s="1"/>
  <c r="G550"/>
  <c r="G549" s="1"/>
  <c r="G548" s="1"/>
  <c r="G547" s="1"/>
  <c r="G546" s="1"/>
  <c r="F10" i="2" s="1"/>
  <c r="G584" i="1"/>
  <c r="G583" s="1"/>
  <c r="G553"/>
  <c r="G594"/>
  <c r="G593" s="1"/>
  <c r="G592" s="1"/>
  <c r="G591" s="1"/>
  <c r="F15" i="2" s="1"/>
  <c r="G642" i="1"/>
  <c r="G641" s="1"/>
  <c r="G628"/>
  <c r="G627" s="1"/>
  <c r="G623" s="1"/>
  <c r="G701"/>
  <c r="G700" s="1"/>
  <c r="G699" s="1"/>
  <c r="G188"/>
  <c r="G190"/>
  <c r="G197"/>
  <c r="G196" s="1"/>
  <c r="G195" s="1"/>
  <c r="G287"/>
  <c r="G286" s="1"/>
  <c r="G285" s="1"/>
  <c r="G427"/>
  <c r="G429"/>
  <c r="G434"/>
  <c r="G438"/>
  <c r="G437" s="1"/>
  <c r="G332" i="3" s="1"/>
  <c r="G331" s="1"/>
  <c r="G456" i="1"/>
  <c r="G458"/>
  <c r="G472"/>
  <c r="G471" s="1"/>
  <c r="G470" s="1"/>
  <c r="G469" s="1"/>
  <c r="G481"/>
  <c r="G480" s="1"/>
  <c r="G478"/>
  <c r="G477" s="1"/>
  <c r="G798"/>
  <c r="G797" s="1"/>
  <c r="G796" s="1"/>
  <c r="G802"/>
  <c r="G801" s="1"/>
  <c r="G800" s="1"/>
  <c r="G806"/>
  <c r="G808"/>
  <c r="G817"/>
  <c r="G814" s="1"/>
  <c r="G903"/>
  <c r="G776"/>
  <c r="G775" s="1"/>
  <c r="G227" i="3"/>
  <c r="G226" s="1"/>
  <c r="G771" i="1"/>
  <c r="G1025"/>
  <c r="G192"/>
  <c r="G555"/>
  <c r="G554" s="1"/>
  <c r="G564" i="3"/>
  <c r="G457"/>
  <c r="G456" s="1"/>
  <c r="G764" i="1"/>
  <c r="G763" s="1"/>
  <c r="G745"/>
  <c r="G744" s="1"/>
  <c r="G743" s="1"/>
  <c r="G742" s="1"/>
  <c r="G300"/>
  <c r="G299" s="1"/>
  <c r="G386"/>
  <c r="G385" s="1"/>
  <c r="G208" l="1"/>
  <c r="G364" i="3"/>
  <c r="G363" s="1"/>
  <c r="G563"/>
  <c r="G562" s="1"/>
  <c r="G561" s="1"/>
  <c r="P555"/>
  <c r="F44" i="2"/>
  <c r="G770" i="3"/>
  <c r="G769" s="1"/>
  <c r="G509"/>
  <c r="G614"/>
  <c r="G565"/>
  <c r="G554"/>
  <c r="G553" s="1"/>
  <c r="G936" i="1"/>
  <c r="G935" s="1"/>
  <c r="F29" i="2" s="1"/>
  <c r="G900" i="1"/>
  <c r="G899" s="1"/>
  <c r="G898" s="1"/>
  <c r="G909"/>
  <c r="G908" s="1"/>
  <c r="F28" i="2" s="1"/>
  <c r="G805" i="1"/>
  <c r="G804" s="1"/>
  <c r="G795" s="1"/>
  <c r="G794" s="1"/>
  <c r="F11" i="2" s="1"/>
  <c r="G714" i="1"/>
  <c r="G710" s="1"/>
  <c r="G559"/>
  <c r="G558" s="1"/>
  <c r="G537"/>
  <c r="G536" s="1"/>
  <c r="G535" s="1"/>
  <c r="G498"/>
  <c r="G497" s="1"/>
  <c r="G378"/>
  <c r="G377" s="1"/>
  <c r="G376" s="1"/>
  <c r="G74"/>
  <c r="G73" s="1"/>
  <c r="G95" i="3"/>
  <c r="G764"/>
  <c r="G763" s="1"/>
  <c r="G779"/>
  <c r="G778" s="1"/>
  <c r="G729"/>
  <c r="G728" s="1"/>
  <c r="G237"/>
  <c r="G236" s="1"/>
  <c r="L74" i="1"/>
  <c r="L73" s="1"/>
  <c r="G453" i="3"/>
  <c r="G476" i="1"/>
  <c r="G475" s="1"/>
  <c r="G474" s="1"/>
  <c r="G1013"/>
  <c r="G1012" s="1"/>
  <c r="G215" i="3"/>
  <c r="G214" s="1"/>
  <c r="G384"/>
  <c r="I50" i="2"/>
  <c r="G137" i="3"/>
  <c r="G134" s="1"/>
  <c r="L127"/>
  <c r="G455" i="1"/>
  <c r="G454" s="1"/>
  <c r="G608" i="3"/>
  <c r="G607" s="1"/>
  <c r="G590"/>
  <c r="G589" s="1"/>
  <c r="G582" s="1"/>
  <c r="G513" i="1"/>
  <c r="G512" s="1"/>
  <c r="G511" s="1"/>
  <c r="G514"/>
  <c r="G577" i="3"/>
  <c r="G576" s="1"/>
  <c r="G145" i="1"/>
  <c r="G144" s="1"/>
  <c r="G143" s="1"/>
  <c r="G117" i="3"/>
  <c r="G116" s="1"/>
  <c r="G115" s="1"/>
  <c r="G132"/>
  <c r="G131" s="1"/>
  <c r="G127" s="1"/>
  <c r="G573"/>
  <c r="G572" s="1"/>
  <c r="G727" i="1"/>
  <c r="G326" i="3"/>
  <c r="G541"/>
  <c r="G540" s="1"/>
  <c r="G349"/>
  <c r="G348" s="1"/>
  <c r="G347" s="1"/>
  <c r="G698" i="1"/>
  <c r="G817" i="3"/>
  <c r="G816" s="1"/>
  <c r="G221"/>
  <c r="G826"/>
  <c r="G829" s="1"/>
  <c r="G194" i="1"/>
  <c r="G762"/>
  <c r="G747" s="1"/>
  <c r="F51" i="2"/>
  <c r="F50" s="1"/>
  <c r="G548" i="3"/>
  <c r="G234"/>
  <c r="G233" s="1"/>
  <c r="G385"/>
  <c r="G697"/>
  <c r="G696" s="1"/>
  <c r="G686" s="1"/>
  <c r="G731" i="1"/>
  <c r="G685"/>
  <c r="G426"/>
  <c r="G225" i="3"/>
  <c r="G627"/>
  <c r="G613" s="1"/>
  <c r="G218"/>
  <c r="G217" s="1"/>
  <c r="G977" i="1"/>
  <c r="G973" s="1"/>
  <c r="G972" s="1"/>
  <c r="G346" i="3"/>
  <c r="G345" s="1"/>
  <c r="G344" s="1"/>
  <c r="G343" s="1"/>
  <c r="G535"/>
  <c r="G534" s="1"/>
  <c r="G533" s="1"/>
  <c r="G820" i="1"/>
  <c r="G819" s="1"/>
  <c r="G187"/>
  <c r="G186" s="1"/>
  <c r="G185" s="1"/>
  <c r="G303"/>
  <c r="G302" s="1"/>
  <c r="G295" s="1"/>
  <c r="G861"/>
  <c r="G858" s="1"/>
  <c r="G255"/>
  <c r="G254" s="1"/>
  <c r="G247" s="1"/>
  <c r="G37" i="3"/>
  <c r="G36" s="1"/>
  <c r="G779" i="1"/>
  <c r="G778" s="1"/>
  <c r="G774" s="1"/>
  <c r="G68"/>
  <c r="G683"/>
  <c r="G682" s="1"/>
  <c r="G655"/>
  <c r="G654" s="1"/>
  <c r="G650" s="1"/>
  <c r="G649" s="1"/>
  <c r="G631"/>
  <c r="G630" s="1"/>
  <c r="G114" i="3" l="1"/>
  <c r="G119" s="1"/>
  <c r="G67" i="1"/>
  <c r="G66" s="1"/>
  <c r="G57" s="1"/>
  <c r="G596"/>
  <c r="P631"/>
  <c r="G224" i="3"/>
  <c r="G223" s="1"/>
  <c r="G210"/>
  <c r="G209" s="1"/>
  <c r="K423"/>
  <c r="G422"/>
  <c r="G552"/>
  <c r="G496" i="1"/>
  <c r="G492"/>
  <c r="G491" s="1"/>
  <c r="G220" i="3"/>
  <c r="G709" i="1"/>
  <c r="G697" s="1"/>
  <c r="G773"/>
  <c r="G741" s="1"/>
  <c r="F54" i="2"/>
  <c r="G525" i="1"/>
  <c r="I52" i="2" s="1"/>
  <c r="G453" i="1"/>
  <c r="G451" s="1"/>
  <c r="F39" i="2" s="1"/>
  <c r="G425" i="1"/>
  <c r="G424" s="1"/>
  <c r="G423" s="1"/>
  <c r="F22" i="2"/>
  <c r="G547" i="3"/>
  <c r="G606"/>
  <c r="L300" i="1"/>
  <c r="M300" s="1"/>
  <c r="G294"/>
  <c r="G293" s="1"/>
  <c r="G676"/>
  <c r="G675" s="1"/>
  <c r="G648" s="1"/>
  <c r="G246"/>
  <c r="G245" s="1"/>
  <c r="F35" i="2" s="1"/>
  <c r="G184" i="1"/>
  <c r="L72"/>
  <c r="L36" i="3"/>
  <c r="G207" i="1"/>
  <c r="G206" s="1"/>
  <c r="I32" i="2"/>
  <c r="G857" i="1"/>
  <c r="F18" i="2"/>
  <c r="F17" s="1"/>
  <c r="F33"/>
  <c r="F32" s="1"/>
  <c r="G557" i="1"/>
  <c r="G552" s="1"/>
  <c r="G723" i="3"/>
  <c r="G153" i="1"/>
  <c r="G152" s="1"/>
  <c r="F24" i="2"/>
  <c r="G161" i="1"/>
  <c r="G754" i="3"/>
  <c r="G526" i="1"/>
  <c r="F53" i="2" s="1"/>
  <c r="G813" i="1"/>
  <c r="G812" s="1"/>
  <c r="G811" s="1"/>
  <c r="G468"/>
  <c r="G832" l="1"/>
  <c r="G490"/>
  <c r="F46" i="2"/>
  <c r="F52"/>
  <c r="F16"/>
  <c r="G545" i="1"/>
  <c r="G21"/>
  <c r="G546" i="3"/>
  <c r="G244" i="1"/>
  <c r="G487" s="1"/>
  <c r="G712" i="3"/>
  <c r="F21" i="2"/>
  <c r="I19"/>
  <c r="F26"/>
  <c r="G907" i="1"/>
  <c r="G120" i="3"/>
  <c r="F36" i="2"/>
  <c r="L819" i="3"/>
  <c r="I47" i="2"/>
  <c r="F42"/>
  <c r="G72" i="1"/>
  <c r="I40" i="2" s="1"/>
  <c r="F41"/>
  <c r="F45"/>
  <c r="F30"/>
  <c r="I43"/>
  <c r="G227" i="1"/>
  <c r="F47" i="2"/>
  <c r="F37"/>
  <c r="F20"/>
  <c r="G810" i="1"/>
  <c r="F14" i="2" s="1"/>
  <c r="G793" i="1"/>
  <c r="G822" s="1"/>
  <c r="G831" l="1"/>
  <c r="F25" i="2" s="1"/>
  <c r="F23" s="1"/>
  <c r="G8" i="3"/>
  <c r="G819" s="1"/>
  <c r="F43" i="2"/>
  <c r="G489" i="1"/>
  <c r="G543" s="1"/>
  <c r="F12" i="2"/>
  <c r="F9" s="1"/>
  <c r="G791" i="1"/>
  <c r="F38" i="2"/>
  <c r="F34" s="1"/>
  <c r="F19"/>
  <c r="F27"/>
  <c r="F40"/>
  <c r="G10" i="1"/>
  <c r="G182" s="1"/>
  <c r="I27" i="2"/>
  <c r="P832" i="1" l="1"/>
  <c r="G1062"/>
  <c r="J181"/>
  <c r="I34" i="2"/>
  <c r="F55"/>
  <c r="I9"/>
  <c r="G830" i="1"/>
  <c r="G1053" s="1"/>
  <c r="G834" i="3" l="1"/>
  <c r="F64" i="2"/>
  <c r="G1060" i="1"/>
  <c r="G1054"/>
  <c r="I23" i="2"/>
  <c r="G824" i="3"/>
  <c r="F57" i="2"/>
  <c r="F59" l="1"/>
  <c r="G1068" i="1"/>
  <c r="G1058"/>
  <c r="G832" i="3"/>
  <c r="G828"/>
</calcChain>
</file>

<file path=xl/sharedStrings.xml><?xml version="1.0" encoding="utf-8"?>
<sst xmlns="http://schemas.openxmlformats.org/spreadsheetml/2006/main" count="8707" uniqueCount="741">
  <si>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</si>
  <si>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</si>
  <si>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</si>
  <si>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</si>
  <si>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</si>
  <si>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</si>
  <si>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</si>
  <si>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</si>
  <si>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</si>
  <si>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</si>
  <si>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</si>
  <si>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</si>
  <si>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</si>
  <si>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</si>
  <si>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</si>
  <si>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</si>
  <si>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</si>
  <si>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</si>
  <si>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</si>
  <si>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</si>
  <si>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</si>
  <si>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</si>
  <si>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</si>
  <si>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</si>
  <si>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</si>
  <si>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</si>
  <si>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</si>
  <si>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</si>
  <si>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</si>
  <si>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</si>
  <si>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</si>
  <si>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</si>
  <si>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</si>
  <si>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</si>
  <si>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</si>
  <si>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</si>
  <si>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</si>
  <si>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</si>
  <si>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</si>
  <si>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</si>
  <si>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</si>
  <si>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</si>
  <si>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</si>
  <si>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</si>
  <si>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</si>
  <si>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</si>
  <si>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</si>
  <si>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</si>
  <si>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</si>
  <si>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</si>
  <si>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</si>
  <si>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</si>
  <si>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</si>
  <si>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</si>
  <si>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</si>
  <si>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</si>
  <si>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</si>
  <si>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</si>
  <si>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</si>
  <si>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</si>
  <si>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</si>
  <si>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</si>
  <si>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</si>
  <si>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</si>
  <si>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</si>
  <si>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</si>
  <si>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</si>
  <si>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</si>
  <si>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</si>
  <si>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</si>
  <si>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</si>
  <si>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</si>
  <si>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</si>
  <si>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</si>
  <si>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</si>
  <si>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</si>
  <si>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</si>
  <si>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</si>
  <si>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</si>
  <si>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</si>
  <si>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</si>
  <si>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</si>
  <si>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</si>
  <si>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</si>
  <si>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</si>
  <si>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</si>
  <si>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</si>
  <si>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</si>
  <si>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</si>
  <si>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</si>
  <si>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</si>
  <si>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</si>
  <si>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</si>
  <si>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</si>
  <si>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</si>
  <si>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</si>
  <si>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</si>
  <si>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</si>
  <si>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</si>
  <si>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</si>
  <si>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</si>
  <si>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</si>
  <si>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</si>
  <si>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</si>
  <si>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</si>
  <si>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</si>
  <si>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</si>
  <si>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</si>
  <si>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</si>
  <si>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</si>
  <si>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</si>
  <si>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</si>
  <si>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</si>
  <si>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</si>
  <si>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</si>
  <si>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</si>
  <si>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</si>
  <si>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</si>
  <si>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</si>
  <si>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</si>
  <si>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</si>
  <si>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</si>
  <si>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</si>
  <si>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</si>
  <si>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</si>
  <si>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</si>
  <si>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</si>
  <si>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</si>
  <si>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</si>
  <si>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</si>
  <si>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</si>
  <si>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</si>
  <si>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</si>
  <si>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</si>
  <si>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</si>
  <si>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</si>
  <si>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</si>
  <si>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</si>
  <si>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</si>
  <si>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</si>
  <si>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</si>
  <si>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08 4 01 78390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</si>
  <si>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</si>
  <si>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</si>
  <si>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</si>
  <si>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</si>
  <si>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</si>
  <si>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</si>
  <si>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</si>
  <si>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</si>
  <si>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</si>
  <si>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</si>
  <si>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</si>
  <si>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</si>
  <si>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</si>
  <si>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</si>
  <si>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</si>
  <si>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</si>
  <si>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</si>
  <si>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</si>
  <si>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</si>
  <si>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</si>
  <si>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</si>
  <si>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</si>
  <si>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</si>
  <si>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</si>
  <si>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</si>
  <si>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</si>
  <si>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</si>
  <si>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</si>
  <si>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</si>
  <si>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</si>
  <si>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</si>
  <si>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</si>
  <si>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</si>
  <si>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</si>
  <si>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</si>
  <si>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</si>
  <si>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</si>
  <si>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</si>
  <si>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</si>
  <si>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</si>
  <si>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</si>
  <si>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</si>
  <si>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</si>
  <si>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</si>
  <si>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</si>
  <si>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</si>
  <si>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</si>
  <si>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</si>
  <si>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</si>
  <si>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</si>
  <si>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</si>
  <si>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</si>
  <si>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</si>
  <si>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</si>
  <si>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</si>
  <si>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Обеспечение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</si>
  <si>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</si>
  <si>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</si>
  <si>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</si>
  <si>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</si>
  <si>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</si>
  <si>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</si>
  <si>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</si>
  <si>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</si>
  <si>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</si>
  <si>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</si>
  <si>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</si>
  <si>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</si>
  <si>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</si>
  <si>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</si>
  <si>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</si>
  <si>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</si>
  <si>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</si>
  <si>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</si>
  <si>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</si>
  <si>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</si>
  <si>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</si>
  <si>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</si>
  <si>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</si>
  <si>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</si>
  <si>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</si>
  <si>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</si>
  <si>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</si>
  <si>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</si>
  <si>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</si>
  <si>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</si>
  <si>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</si>
  <si>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</si>
  <si>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</si>
  <si>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</si>
  <si>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</si>
  <si>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</si>
  <si>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</si>
  <si>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</si>
  <si>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</si>
  <si>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</si>
  <si>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</si>
  <si>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</si>
  <si>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</si>
  <si>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</si>
  <si>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</si>
  <si>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</si>
  <si>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</si>
  <si>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</si>
  <si>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</si>
  <si>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</si>
  <si>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</si>
  <si>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</si>
  <si>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</si>
  <si>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</si>
  <si>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</si>
  <si>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</si>
  <si>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</si>
  <si>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</si>
  <si>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</si>
  <si>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</si>
  <si>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</si>
  <si>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</si>
  <si>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</si>
  <si>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</si>
  <si>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</si>
  <si>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</si>
  <si>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</si>
  <si>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</si>
  <si>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</si>
  <si>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</si>
  <si>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</si>
  <si>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</si>
  <si>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</si>
  <si>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</si>
  <si>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</si>
  <si>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</si>
  <si>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</si>
  <si>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</si>
  <si>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</si>
  <si>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</si>
  <si>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</si>
  <si>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</si>
  <si>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</si>
  <si>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</si>
  <si>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</si>
  <si>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</si>
  <si>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</si>
  <si>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</si>
  <si>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</si>
  <si>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</si>
  <si>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</si>
  <si>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</si>
  <si>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</si>
  <si>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</si>
  <si>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</si>
  <si>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</si>
  <si>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</si>
  <si>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</si>
  <si>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</si>
  <si>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</si>
  <si>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</si>
  <si>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</si>
  <si>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</si>
  <si>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</si>
  <si>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</si>
  <si>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</si>
  <si>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</si>
  <si>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</si>
  <si>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</si>
  <si>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</si>
  <si>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</si>
  <si>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</si>
  <si>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</si>
  <si>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</si>
  <si>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</si>
  <si>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</si>
  <si>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</si>
  <si>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</si>
  <si>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</si>
  <si>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</si>
  <si>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</si>
  <si>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</si>
  <si>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</si>
  <si>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</si>
  <si>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</si>
  <si>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</si>
  <si>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</si>
  <si>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</si>
  <si>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</si>
  <si>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</si>
  <si>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</si>
  <si>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</si>
  <si>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</si>
  <si>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</si>
  <si>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</si>
  <si>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</si>
  <si>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</si>
  <si>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</si>
  <si>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</si>
  <si>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</si>
  <si>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</si>
  <si>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</si>
  <si>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</si>
  <si>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</si>
  <si>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</si>
  <si>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</si>
  <si>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</si>
  <si>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</si>
  <si>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</si>
  <si>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</si>
  <si>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</si>
  <si>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</si>
  <si>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</si>
  <si>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</si>
  <si>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</si>
  <si>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</si>
  <si>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</si>
  <si>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</si>
  <si>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</si>
  <si>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</si>
  <si>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</si>
  <si>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</si>
  <si>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</si>
  <si>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</si>
  <si>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</si>
  <si>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</si>
  <si>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</si>
  <si>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</si>
  <si>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</si>
  <si>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</si>
  <si>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</si>
  <si>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</si>
  <si>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</si>
  <si>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</si>
  <si>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</si>
  <si>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</si>
  <si>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</si>
  <si>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</si>
  <si>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</si>
  <si>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</si>
  <si>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</si>
  <si>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</si>
  <si>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</si>
  <si>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</si>
  <si>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</si>
  <si>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</si>
  <si>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</si>
  <si>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</si>
  <si>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</si>
  <si>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</si>
  <si>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</si>
  <si>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</si>
  <si>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</si>
  <si>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</si>
  <si>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</si>
  <si>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</si>
  <si>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</si>
  <si>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</si>
  <si>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</si>
  <si>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</si>
  <si>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</si>
  <si>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</si>
  <si>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</si>
  <si>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81 2 00 78790</t>
  </si>
  <si>
    <t>19 3 00 51180</t>
  </si>
  <si>
    <t>19 3 00 78680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</si>
  <si>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</si>
  <si>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</si>
  <si>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</si>
  <si>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</si>
  <si>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</si>
  <si>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</si>
  <si>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</si>
  <si>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</si>
  <si>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</si>
  <si>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</si>
  <si>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</si>
  <si>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</si>
  <si>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</si>
  <si>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</si>
  <si>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</si>
  <si>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</si>
  <si>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</si>
  <si>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</si>
  <si>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</si>
  <si>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</si>
  <si>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</si>
  <si>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</si>
  <si>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</si>
  <si>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</si>
  <si>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</si>
  <si>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</si>
  <si>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</si>
  <si>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</si>
  <si>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</si>
  <si>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</si>
  <si>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</si>
  <si>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</si>
  <si>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</si>
  <si>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</si>
  <si>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</si>
  <si>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</si>
  <si>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</si>
  <si>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</si>
  <si>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22 0 00 83166</t>
  </si>
  <si>
    <t>Разработка проектно-сметной документации по проектированию кладбища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</si>
  <si>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</si>
  <si>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</si>
  <si>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</si>
  <si>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</si>
  <si>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</si>
  <si>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</si>
  <si>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</si>
  <si>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</si>
  <si>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</si>
  <si>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</si>
  <si>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</si>
  <si>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</si>
  <si>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</si>
  <si>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</si>
  <si>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S8170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</si>
  <si>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</si>
  <si>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</si>
  <si>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</si>
  <si>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2021 год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</si>
  <si>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</si>
  <si>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</si>
  <si>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</si>
  <si>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</si>
  <si>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</si>
  <si>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</si>
  <si>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</si>
  <si>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</si>
  <si>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</si>
  <si>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</si>
  <si>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</si>
  <si>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</si>
  <si>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</si>
  <si>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</si>
  <si>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</si>
  <si>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</si>
  <si>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</si>
  <si>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</si>
  <si>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</si>
  <si>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</si>
  <si>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</si>
  <si>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</si>
  <si>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</si>
  <si>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</si>
  <si>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</si>
  <si>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</si>
  <si>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</si>
  <si>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</si>
  <si>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</si>
  <si>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</si>
  <si>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</si>
  <si>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</si>
  <si>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</si>
  <si>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</si>
  <si>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</si>
  <si>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</si>
  <si>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</si>
  <si>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</si>
  <si>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</si>
  <si>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</si>
  <si>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</si>
  <si>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</si>
  <si>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</si>
  <si>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</si>
  <si>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</si>
  <si>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</si>
  <si>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</si>
  <si>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</si>
  <si>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</si>
  <si>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</si>
  <si>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</si>
  <si>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</si>
  <si>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</si>
  <si>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</si>
  <si>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</si>
  <si>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</si>
  <si>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</si>
  <si>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</si>
  <si>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</si>
  <si>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</si>
  <si>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</si>
  <si>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</si>
  <si>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</si>
  <si>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</si>
  <si>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</si>
  <si>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</si>
  <si>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</si>
  <si>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</si>
  <si>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</si>
  <si>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</si>
  <si>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</si>
  <si>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</si>
  <si>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</si>
  <si>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</si>
  <si>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</si>
  <si>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</si>
  <si>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</si>
  <si>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</si>
  <si>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</si>
  <si>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</si>
  <si>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</si>
  <si>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</si>
  <si>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</si>
  <si>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</si>
  <si>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</si>
  <si>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</si>
  <si>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</si>
  <si>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</si>
  <si>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</si>
  <si>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</si>
  <si>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</si>
  <si>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</si>
  <si>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</si>
  <si>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</si>
  <si>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</si>
  <si>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</si>
  <si>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</si>
  <si>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</si>
  <si>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</si>
  <si>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</si>
  <si>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</si>
  <si>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</si>
  <si>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</si>
  <si>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</si>
  <si>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</si>
  <si>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</si>
  <si>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</si>
  <si>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</si>
  <si>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</si>
  <si>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</si>
  <si>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</si>
  <si>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</si>
  <si>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</si>
  <si>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</si>
  <si>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</si>
  <si>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</si>
  <si>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</si>
  <si>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</si>
  <si>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</si>
  <si>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</si>
  <si>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</si>
  <si>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</si>
  <si>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</si>
  <si>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</si>
  <si>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</si>
  <si>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</si>
  <si>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</si>
  <si>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</si>
  <si>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</si>
  <si>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</si>
  <si>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</si>
  <si>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</si>
  <si>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</si>
  <si>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</si>
  <si>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</si>
  <si>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</si>
  <si>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</si>
  <si>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</si>
  <si>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</si>
  <si>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</si>
  <si>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</si>
  <si>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</si>
  <si>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</si>
  <si>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</si>
  <si>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</si>
  <si>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</si>
  <si>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</si>
  <si>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</si>
  <si>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</si>
  <si>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</si>
  <si>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</si>
  <si>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</si>
  <si>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</si>
  <si>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</si>
  <si>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</si>
  <si>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</si>
  <si>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</si>
  <si>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</si>
  <si>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</si>
  <si>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</si>
  <si>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</si>
  <si>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</si>
  <si>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</si>
  <si>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</si>
  <si>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</si>
  <si>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</si>
  <si>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</si>
  <si>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</si>
  <si>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</si>
  <si>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</si>
  <si>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</si>
  <si>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</si>
  <si>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</si>
  <si>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</si>
  <si>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</si>
  <si>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</si>
  <si>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</si>
  <si>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</si>
  <si>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</si>
  <si>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</si>
  <si>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</si>
  <si>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</si>
  <si>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</si>
  <si>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</si>
  <si>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</si>
  <si>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</si>
  <si>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</si>
  <si>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</si>
  <si>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</si>
  <si>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</si>
  <si>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</si>
  <si>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</si>
  <si>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</si>
  <si>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</si>
  <si>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</si>
  <si>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</si>
  <si>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</si>
  <si>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</si>
  <si>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</si>
  <si>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</si>
  <si>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</si>
  <si>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</si>
  <si>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</si>
  <si>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</si>
  <si>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</si>
  <si>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</si>
  <si>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</si>
  <si>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</si>
  <si>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</si>
  <si>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</si>
  <si>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</si>
  <si>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</si>
  <si>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</si>
  <si>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</si>
  <si>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</si>
  <si>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</si>
  <si>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</si>
  <si>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</si>
  <si>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</si>
  <si>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</si>
  <si>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</si>
  <si>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</si>
  <si>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</si>
  <si>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</si>
  <si>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</si>
  <si>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</si>
  <si>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</si>
  <si>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</si>
  <si>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</si>
  <si>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</si>
  <si>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</si>
  <si>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</si>
  <si>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</si>
  <si>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</si>
  <si>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</si>
  <si>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</si>
  <si>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</si>
  <si>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</si>
  <si>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</si>
  <si>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</si>
  <si>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</si>
  <si>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</si>
  <si>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</si>
  <si>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</si>
  <si>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</si>
  <si>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</si>
  <si>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</si>
  <si>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</si>
  <si>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</si>
  <si>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</si>
  <si>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</si>
  <si>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</si>
  <si>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</si>
  <si>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к  решению сессии шестого созыва Собрания депутатов №     от 25  декабря 2020 года</t>
  </si>
  <si>
    <t>Распределение бюджетных ассигнований на 2021 год и на плановый период 2022 и 2023 годов по разделам и подразделам классификации расходов бюджетов</t>
  </si>
  <si>
    <t xml:space="preserve">Приложение № </t>
  </si>
  <si>
    <t>к  решению сессии шестого созыва Собрания депутатов №      от 25 декабря 2020 года</t>
  </si>
  <si>
    <t xml:space="preserve">Ведомственная структура расходов бюджета муниципального образования "Устьянский муниципальный район"                       на 2021 год и на плановый период 2022 и 2023 годов </t>
  </si>
  <si>
    <t>2023 год</t>
  </si>
  <si>
    <t>к  решению сессии шестого созыва Собрания депутатов №    от 25 декабря 2020 года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</si>
  <si>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2021 год и плановый период 2022 и 2023 годов</t>
  </si>
  <si>
    <t>19 3 00 78790</t>
  </si>
  <si>
    <t>Единая субвенция местным бюджетам (Осуществление государственных полномочий в сфере административных правонарушений)</t>
  </si>
  <si>
    <t>03 0 00 80630</t>
  </si>
  <si>
    <t xml:space="preserve">мероприятие - Содержание имущества казны муниципального образования </t>
  </si>
  <si>
    <t>12 0 00 88872</t>
  </si>
  <si>
    <t>Печать справочника по фондам архивного отдела</t>
  </si>
  <si>
    <t>23 0 00 87461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</si>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</sst>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6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2"/>
  <sheetViews>
    <sheetView topLeftCell="B33" zoomScaleNormal="100" workbookViewId="0">
      <selection activeCell="G73" sqref="G73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9.140625" style="63"/>
    <col min="11" max="11" width="13.85546875" style="63" bestFit="1" customWidth="1"/>
    <col min="12" max="16384" width="9.140625" style="63"/>
  </cols>
  <sheetData>
    <row r="1" spans="2:11" customFormat="1" ht="12.75" customHeight="1">
      <c r="B1" s="63"/>
      <c r="C1" s="66"/>
      <c r="D1" s="66"/>
      <c r="E1" s="66"/>
      <c r="F1" s="242" t="s">
        <v>541</v>
      </c>
      <c r="G1" s="242"/>
      <c r="H1" s="242"/>
      <c r="I1" s="242"/>
      <c r="J1" s="242"/>
      <c r="K1" s="242"/>
    </row>
    <row r="2" spans="2:11" customFormat="1" ht="38.25" customHeight="1">
      <c r="B2" s="63"/>
      <c r="C2" s="181"/>
      <c r="D2" s="66"/>
      <c r="E2" s="66"/>
      <c r="F2" s="242" t="s">
        <v>716</v>
      </c>
      <c r="G2" s="242"/>
      <c r="H2" s="113"/>
      <c r="I2" s="113"/>
      <c r="J2" s="115"/>
    </row>
    <row r="3" spans="2:11" s="62" customFormat="1" ht="51" customHeight="1">
      <c r="B3" s="243" t="s">
        <v>717</v>
      </c>
      <c r="C3" s="243"/>
      <c r="D3" s="243"/>
      <c r="E3" s="243"/>
      <c r="F3" s="243"/>
      <c r="G3" s="244"/>
      <c r="H3" s="244"/>
    </row>
    <row r="4" spans="2:11" s="62" customFormat="1" ht="16.5" customHeight="1">
      <c r="B4" s="240" t="s">
        <v>13</v>
      </c>
      <c r="C4" s="114"/>
      <c r="D4" s="245" t="s">
        <v>15</v>
      </c>
      <c r="E4" s="245" t="s">
        <v>16</v>
      </c>
      <c r="F4" s="247" t="s">
        <v>387</v>
      </c>
      <c r="G4" s="240"/>
      <c r="H4" s="240"/>
    </row>
    <row r="5" spans="2:11" s="3" customFormat="1" ht="12.75" customHeight="1">
      <c r="B5" s="241"/>
      <c r="C5" s="245" t="s">
        <v>14</v>
      </c>
      <c r="D5" s="241"/>
      <c r="E5" s="241"/>
      <c r="F5" s="246" t="s">
        <v>462</v>
      </c>
      <c r="G5" s="246" t="s">
        <v>463</v>
      </c>
      <c r="H5" s="246" t="s">
        <v>721</v>
      </c>
      <c r="I5" s="63"/>
      <c r="J5" s="63"/>
    </row>
    <row r="6" spans="2:11" s="3" customFormat="1" ht="35.25" customHeight="1">
      <c r="B6" s="241"/>
      <c r="C6" s="245"/>
      <c r="D6" s="241"/>
      <c r="E6" s="241"/>
      <c r="F6" s="246"/>
      <c r="G6" s="246"/>
      <c r="H6" s="246"/>
      <c r="I6" s="63"/>
      <c r="J6" s="63"/>
    </row>
    <row r="7" spans="2:11" s="3" customFormat="1">
      <c r="B7" s="116">
        <v>1</v>
      </c>
      <c r="C7" s="116">
        <v>2</v>
      </c>
      <c r="D7" s="116">
        <v>2</v>
      </c>
      <c r="E7" s="116">
        <v>3</v>
      </c>
      <c r="F7" s="117">
        <v>4</v>
      </c>
      <c r="G7" s="117">
        <v>5</v>
      </c>
      <c r="H7" s="117">
        <v>6</v>
      </c>
      <c r="I7" s="63"/>
      <c r="J7" s="63"/>
    </row>
    <row r="8" spans="2:11" ht="16.5">
      <c r="B8" s="72"/>
      <c r="C8" s="72"/>
      <c r="D8" s="72"/>
      <c r="E8" s="72"/>
      <c r="F8" s="72"/>
      <c r="G8" s="72"/>
      <c r="H8" s="72"/>
    </row>
    <row r="9" spans="2:11" s="3" customFormat="1">
      <c r="B9" s="5" t="s">
        <v>19</v>
      </c>
      <c r="C9" s="45">
        <v>793</v>
      </c>
      <c r="D9" s="7" t="s">
        <v>20</v>
      </c>
      <c r="E9" s="7"/>
      <c r="F9" s="38">
        <f>F10+F11+F12+F14+F15+F16+F13</f>
        <v>88567846.290000007</v>
      </c>
      <c r="G9" s="38">
        <f t="shared" ref="G9:H9" si="0">G10+G11+G12+G14+G15+G16+G13</f>
        <v>86231511.850000009</v>
      </c>
      <c r="H9" s="38">
        <f t="shared" si="0"/>
        <v>91758925.378449991</v>
      </c>
      <c r="I9" s="64">
        <f>'прил 6'!G184+'прил 6'!G489+'прил 6'!G545+'прил 6'!G793</f>
        <v>88567846.289999992</v>
      </c>
      <c r="J9" s="63"/>
    </row>
    <row r="10" spans="2:11" s="3" customFormat="1" ht="25.5">
      <c r="B10" s="53" t="s">
        <v>332</v>
      </c>
      <c r="C10" s="83">
        <v>793</v>
      </c>
      <c r="D10" s="10" t="s">
        <v>20</v>
      </c>
      <c r="E10" s="10" t="s">
        <v>29</v>
      </c>
      <c r="F10" s="27">
        <f>'прил 6'!G546</f>
        <v>1852193</v>
      </c>
      <c r="G10" s="27">
        <f>'прил 6'!H546</f>
        <v>1867841</v>
      </c>
      <c r="H10" s="27">
        <f>'прил 6'!I546</f>
        <v>1868013</v>
      </c>
      <c r="I10" s="63"/>
      <c r="J10" s="63"/>
    </row>
    <row r="11" spans="2:11" s="3" customFormat="1" ht="38.25">
      <c r="B11" s="51" t="s">
        <v>377</v>
      </c>
      <c r="C11" s="83">
        <v>794</v>
      </c>
      <c r="D11" s="52" t="s">
        <v>20</v>
      </c>
      <c r="E11" s="52" t="s">
        <v>72</v>
      </c>
      <c r="F11" s="27">
        <f>'прил 6'!G794</f>
        <v>3186768</v>
      </c>
      <c r="G11" s="27">
        <f>'прил 6'!H794</f>
        <v>3229735.95</v>
      </c>
      <c r="H11" s="27">
        <f>'прил 6'!I794</f>
        <v>3249822.7984499997</v>
      </c>
      <c r="I11" s="63"/>
      <c r="J11" s="63"/>
    </row>
    <row r="12" spans="2:11" s="3" customFormat="1" ht="38.25">
      <c r="B12" s="53" t="s">
        <v>78</v>
      </c>
      <c r="C12" s="83">
        <v>793</v>
      </c>
      <c r="D12" s="10" t="s">
        <v>20</v>
      </c>
      <c r="E12" s="10" t="s">
        <v>56</v>
      </c>
      <c r="F12" s="27">
        <f>'прил 6'!G185+'прил 6'!G490+'прил 6'!G552</f>
        <v>42225970.450000003</v>
      </c>
      <c r="G12" s="27">
        <f>'прил 6'!H185+'прил 6'!H490+'прил 6'!H552</f>
        <v>42632436.660000004</v>
      </c>
      <c r="H12" s="27">
        <f>'прил 6'!I185+'прил 6'!I490+'прил 6'!I552</f>
        <v>42869805.739999995</v>
      </c>
      <c r="I12" s="63"/>
      <c r="J12" s="63"/>
    </row>
    <row r="13" spans="2:11" s="3" customFormat="1">
      <c r="B13" s="16" t="s">
        <v>290</v>
      </c>
      <c r="C13" s="83"/>
      <c r="D13" s="10" t="s">
        <v>20</v>
      </c>
      <c r="E13" s="10" t="s">
        <v>183</v>
      </c>
      <c r="F13" s="25">
        <f>'прил 6'!G586</f>
        <v>9704.2199999999993</v>
      </c>
      <c r="G13" s="25">
        <f>'прил 6'!H586</f>
        <v>108967.95</v>
      </c>
      <c r="H13" s="25">
        <f>'прил 6'!I586</f>
        <v>4005.55</v>
      </c>
      <c r="I13" s="63"/>
      <c r="J13" s="63"/>
    </row>
    <row r="14" spans="2:11" s="3" customFormat="1" ht="25.5">
      <c r="B14" s="53" t="s">
        <v>169</v>
      </c>
      <c r="C14" s="45">
        <v>792</v>
      </c>
      <c r="D14" s="10" t="s">
        <v>20</v>
      </c>
      <c r="E14" s="10" t="s">
        <v>170</v>
      </c>
      <c r="F14" s="25">
        <f>'прил 6'!G496+'прил 6'!G810</f>
        <v>15208411</v>
      </c>
      <c r="G14" s="25">
        <f>'прил 6'!H496+'прил 6'!H810</f>
        <v>15369511</v>
      </c>
      <c r="H14" s="25">
        <f>'прил 6'!I496+'прил 6'!I810</f>
        <v>15391615</v>
      </c>
      <c r="I14" s="63"/>
      <c r="J14" s="63"/>
    </row>
    <row r="15" spans="2:11" s="3" customFormat="1">
      <c r="B15" s="51" t="s">
        <v>347</v>
      </c>
      <c r="C15" s="83">
        <v>793</v>
      </c>
      <c r="D15" s="52" t="s">
        <v>20</v>
      </c>
      <c r="E15" s="52" t="s">
        <v>74</v>
      </c>
      <c r="F15" s="27">
        <f>'прил 6'!G591</f>
        <v>1000000</v>
      </c>
      <c r="G15" s="27">
        <f>'прил 6'!H591</f>
        <v>1000000</v>
      </c>
      <c r="H15" s="27">
        <f>'прил 6'!I591</f>
        <v>1000000</v>
      </c>
      <c r="I15" s="63"/>
      <c r="J15" s="63"/>
    </row>
    <row r="16" spans="2:11" s="3" customFormat="1">
      <c r="B16" s="9" t="s">
        <v>23</v>
      </c>
      <c r="C16" s="83">
        <v>793</v>
      </c>
      <c r="D16" s="10" t="s">
        <v>20</v>
      </c>
      <c r="E16" s="10" t="s">
        <v>24</v>
      </c>
      <c r="F16" s="27">
        <f>'прил 6'!G596+'прил 6'!G194+'прил 6'!G506+'прил 6'!G230+'прил 6'!G829</f>
        <v>25084799.620000001</v>
      </c>
      <c r="G16" s="27">
        <f>'прил 6'!H596+'прил 6'!H194+'прил 6'!H506</f>
        <v>22023019.289999999</v>
      </c>
      <c r="H16" s="27">
        <f>'прил 6'!I596+'прил 6'!I194+'прил 6'!I506</f>
        <v>27375663.289999999</v>
      </c>
      <c r="I16" s="63"/>
      <c r="J16" s="63"/>
    </row>
    <row r="17" spans="2:11" s="3" customFormat="1">
      <c r="B17" s="47" t="s">
        <v>174</v>
      </c>
      <c r="C17" s="45">
        <v>792</v>
      </c>
      <c r="D17" s="20" t="s">
        <v>29</v>
      </c>
      <c r="E17" s="20"/>
      <c r="F17" s="12">
        <f>F18</f>
        <v>3343489.7</v>
      </c>
      <c r="G17" s="12">
        <f t="shared" ref="G17:H17" si="1">G18</f>
        <v>3378621</v>
      </c>
      <c r="H17" s="12">
        <f t="shared" si="1"/>
        <v>3514692</v>
      </c>
      <c r="I17" s="63"/>
      <c r="J17" s="63"/>
    </row>
    <row r="18" spans="2:11" s="3" customFormat="1">
      <c r="B18" s="9" t="s">
        <v>175</v>
      </c>
      <c r="C18" s="45">
        <v>792</v>
      </c>
      <c r="D18" s="10" t="s">
        <v>29</v>
      </c>
      <c r="E18" s="10" t="s">
        <v>72</v>
      </c>
      <c r="F18" s="25">
        <f>'прил 6'!G512</f>
        <v>3343489.7</v>
      </c>
      <c r="G18" s="25">
        <f>'прил 6'!H512</f>
        <v>3378621</v>
      </c>
      <c r="H18" s="25">
        <f>'прил 6'!I512</f>
        <v>3514692</v>
      </c>
      <c r="I18" s="63"/>
      <c r="J18" s="63"/>
    </row>
    <row r="19" spans="2:11" s="3" customFormat="1" ht="25.5">
      <c r="B19" s="11" t="s">
        <v>177</v>
      </c>
      <c r="C19" s="6">
        <v>793</v>
      </c>
      <c r="D19" s="7" t="s">
        <v>72</v>
      </c>
      <c r="E19" s="7"/>
      <c r="F19" s="38">
        <f>F20+F22+F21</f>
        <v>615000</v>
      </c>
      <c r="G19" s="38">
        <f t="shared" ref="G19:H19" si="2">G20+G22+G21</f>
        <v>725000</v>
      </c>
      <c r="H19" s="38">
        <f t="shared" si="2"/>
        <v>175000</v>
      </c>
      <c r="I19" s="64">
        <f>'прил 6'!G236+'прил 6'!G648</f>
        <v>615000</v>
      </c>
      <c r="J19" s="63"/>
    </row>
    <row r="20" spans="2:11" s="3" customFormat="1" ht="25.5">
      <c r="B20" s="48" t="s">
        <v>178</v>
      </c>
      <c r="C20" s="45">
        <v>793</v>
      </c>
      <c r="D20" s="52" t="s">
        <v>72</v>
      </c>
      <c r="E20" s="52" t="s">
        <v>128</v>
      </c>
      <c r="F20" s="27">
        <f>'прил 6'!G649</f>
        <v>280000</v>
      </c>
      <c r="G20" s="27">
        <f>'прил 6'!H649</f>
        <v>280000</v>
      </c>
      <c r="H20" s="27">
        <f>'прил 6'!I649</f>
        <v>0</v>
      </c>
      <c r="I20" s="63"/>
      <c r="J20" s="63"/>
    </row>
    <row r="21" spans="2:11" s="3" customFormat="1">
      <c r="B21" s="48" t="s">
        <v>197</v>
      </c>
      <c r="C21" s="45"/>
      <c r="D21" s="52" t="s">
        <v>72</v>
      </c>
      <c r="E21" s="52" t="s">
        <v>71</v>
      </c>
      <c r="F21" s="27">
        <f>'прил 6'!G675</f>
        <v>60000</v>
      </c>
      <c r="G21" s="27">
        <f>'прил 6'!H675</f>
        <v>70000</v>
      </c>
      <c r="H21" s="27">
        <f>'прил 6'!I675</f>
        <v>0</v>
      </c>
      <c r="I21" s="63"/>
      <c r="J21" s="63"/>
    </row>
    <row r="22" spans="2:11" s="3" customFormat="1" ht="25.5">
      <c r="B22" s="16" t="s">
        <v>351</v>
      </c>
      <c r="C22" s="45"/>
      <c r="D22" s="41" t="s">
        <v>72</v>
      </c>
      <c r="E22" s="41" t="s">
        <v>324</v>
      </c>
      <c r="F22" s="27">
        <f>'прил 6'!G685+'прил 6'!G237</f>
        <v>275000</v>
      </c>
      <c r="G22" s="27">
        <f>'прил 6'!H685+'прил 6'!H241+'прил 6'!H243</f>
        <v>375000</v>
      </c>
      <c r="H22" s="27">
        <f>'прил 6'!I685+'прил 6'!I241+'прил 6'!I243</f>
        <v>175000</v>
      </c>
      <c r="I22" s="63"/>
      <c r="J22" s="63"/>
    </row>
    <row r="23" spans="2:11" s="3" customFormat="1">
      <c r="B23" s="11" t="s">
        <v>89</v>
      </c>
      <c r="C23" s="6">
        <v>793</v>
      </c>
      <c r="D23" s="7" t="s">
        <v>56</v>
      </c>
      <c r="E23" s="7"/>
      <c r="F23" s="38">
        <f>F24+F25+F26</f>
        <v>48217252</v>
      </c>
      <c r="G23" s="38">
        <f t="shared" ref="G23:H23" si="3">G24+G25+G26</f>
        <v>272084637</v>
      </c>
      <c r="H23" s="38">
        <f t="shared" si="3"/>
        <v>51858268</v>
      </c>
      <c r="I23" s="64">
        <f>'прил 6'!G10+'прил 6'!G206+'прил 6'!G697+'прил 6'!G830</f>
        <v>48217252</v>
      </c>
      <c r="J23" s="63"/>
    </row>
    <row r="24" spans="2:11" s="3" customFormat="1">
      <c r="B24" s="53" t="s">
        <v>358</v>
      </c>
      <c r="C24" s="83"/>
      <c r="D24" s="41" t="s">
        <v>56</v>
      </c>
      <c r="E24" s="41" t="s">
        <v>46</v>
      </c>
      <c r="F24" s="25">
        <f>'прил 6'!G698</f>
        <v>1954453</v>
      </c>
      <c r="G24" s="25">
        <f>'прил 6'!H698</f>
        <v>1954453</v>
      </c>
      <c r="H24" s="25">
        <f>'прил 6'!I698</f>
        <v>1954453</v>
      </c>
      <c r="I24" s="63"/>
      <c r="J24" s="63"/>
      <c r="K24" s="162"/>
    </row>
    <row r="25" spans="2:11" s="3" customFormat="1">
      <c r="B25" s="103" t="s">
        <v>182</v>
      </c>
      <c r="C25" s="45">
        <v>792</v>
      </c>
      <c r="D25" s="52" t="s">
        <v>56</v>
      </c>
      <c r="E25" s="52" t="s">
        <v>128</v>
      </c>
      <c r="F25" s="25">
        <f>'прил 6'!G831+'прил 6'!G704</f>
        <v>32377214</v>
      </c>
      <c r="G25" s="25">
        <f>'прил 6'!H831+'прил 6'!H704</f>
        <v>256098725</v>
      </c>
      <c r="H25" s="25">
        <f>'прил 6'!I831+'прил 6'!I704</f>
        <v>35733827</v>
      </c>
      <c r="I25" s="64"/>
      <c r="J25" s="63"/>
      <c r="K25" s="162"/>
    </row>
    <row r="26" spans="2:11" s="3" customFormat="1">
      <c r="B26" s="51" t="s">
        <v>90</v>
      </c>
      <c r="C26" s="83">
        <v>793</v>
      </c>
      <c r="D26" s="52" t="s">
        <v>56</v>
      </c>
      <c r="E26" s="52" t="s">
        <v>91</v>
      </c>
      <c r="F26" s="27">
        <f>'прил 6'!G898+'прил 6'!G709+'прил 6'!G207+'прил 6'!G11</f>
        <v>13885585</v>
      </c>
      <c r="G26" s="27">
        <f>'прил 6'!H898+'прил 6'!H709+'прил 6'!H207+'прил 6'!H11</f>
        <v>14031459</v>
      </c>
      <c r="H26" s="27">
        <f>'прил 6'!I898+'прил 6'!I709+'прил 6'!I207+'прил 6'!I11</f>
        <v>14169988</v>
      </c>
      <c r="I26" s="63"/>
      <c r="J26" s="63"/>
    </row>
    <row r="27" spans="2:11" s="3" customFormat="1">
      <c r="B27" s="54" t="s">
        <v>362</v>
      </c>
      <c r="C27" s="45">
        <v>792</v>
      </c>
      <c r="D27" s="7" t="s">
        <v>183</v>
      </c>
      <c r="E27" s="7"/>
      <c r="F27" s="38">
        <f>F29+F28+F30+F31</f>
        <v>38473465</v>
      </c>
      <c r="G27" s="38">
        <f t="shared" ref="G27:H27" si="4">G29+G28+G30+G31</f>
        <v>344514503.50999999</v>
      </c>
      <c r="H27" s="38">
        <f t="shared" si="4"/>
        <v>472016141.54000002</v>
      </c>
      <c r="I27" s="64">
        <f>'прил 6'!G731+'прил 6'!G907</f>
        <v>38473465</v>
      </c>
      <c r="J27" s="63"/>
    </row>
    <row r="28" spans="2:11" s="46" customFormat="1">
      <c r="B28" s="71" t="s">
        <v>184</v>
      </c>
      <c r="C28" s="49"/>
      <c r="D28" s="70" t="s">
        <v>183</v>
      </c>
      <c r="E28" s="70" t="s">
        <v>20</v>
      </c>
      <c r="F28" s="29">
        <f>'прил 6'!G908</f>
        <v>34355750</v>
      </c>
      <c r="G28" s="29">
        <f>'прил 6'!H908</f>
        <v>340396788.50999999</v>
      </c>
      <c r="H28" s="29">
        <f>'прил 6'!I908</f>
        <v>467898426.54000002</v>
      </c>
      <c r="I28" s="58"/>
      <c r="J28" s="58"/>
    </row>
    <row r="29" spans="2:11" s="1" customFormat="1">
      <c r="B29" s="55" t="s">
        <v>185</v>
      </c>
      <c r="C29" s="45"/>
      <c r="D29" s="10" t="s">
        <v>183</v>
      </c>
      <c r="E29" s="10" t="s">
        <v>29</v>
      </c>
      <c r="F29" s="25">
        <f>'прил 6'!G935</f>
        <v>2562715</v>
      </c>
      <c r="G29" s="25">
        <f>'прил 6'!H935</f>
        <v>2562715</v>
      </c>
      <c r="H29" s="25">
        <f>'прил 6'!I935</f>
        <v>2562715</v>
      </c>
      <c r="I29" s="73"/>
      <c r="J29" s="73"/>
    </row>
    <row r="30" spans="2:11" s="3" customFormat="1">
      <c r="B30" s="55" t="s">
        <v>192</v>
      </c>
      <c r="C30" s="45"/>
      <c r="D30" s="10" t="s">
        <v>183</v>
      </c>
      <c r="E30" s="10" t="s">
        <v>72</v>
      </c>
      <c r="F30" s="25">
        <f>'прил 6'!G732+'прил 6'!G972</f>
        <v>1555000</v>
      </c>
      <c r="G30" s="25">
        <f>'прил 6'!H732+'прил 6'!H972</f>
        <v>1555000</v>
      </c>
      <c r="H30" s="25">
        <f>'прил 6'!I732+'прил 6'!I972</f>
        <v>1555000</v>
      </c>
      <c r="I30" s="63"/>
      <c r="J30" s="63"/>
    </row>
    <row r="31" spans="2:11" s="3" customFormat="1">
      <c r="B31" s="55" t="s">
        <v>631</v>
      </c>
      <c r="C31" s="45"/>
      <c r="D31" s="10" t="s">
        <v>183</v>
      </c>
      <c r="E31" s="10" t="s">
        <v>183</v>
      </c>
      <c r="F31" s="25">
        <f>'прил 6'!G995</f>
        <v>0</v>
      </c>
      <c r="G31" s="25">
        <f>'прил 6'!H995</f>
        <v>0</v>
      </c>
      <c r="H31" s="25">
        <f>'прил 6'!I995</f>
        <v>0</v>
      </c>
      <c r="I31" s="63"/>
      <c r="J31" s="63"/>
    </row>
    <row r="32" spans="2:11" s="3" customFormat="1">
      <c r="B32" s="54" t="s">
        <v>2</v>
      </c>
      <c r="C32" s="45">
        <v>792</v>
      </c>
      <c r="D32" s="7" t="s">
        <v>170</v>
      </c>
      <c r="E32" s="7"/>
      <c r="F32" s="38">
        <f>F33</f>
        <v>1530000</v>
      </c>
      <c r="G32" s="38">
        <f t="shared" ref="G32:H32" si="5">G33</f>
        <v>1030000</v>
      </c>
      <c r="H32" s="38">
        <f t="shared" si="5"/>
        <v>1030000</v>
      </c>
      <c r="I32" s="64">
        <f>'прил 6'!G1012</f>
        <v>1530000</v>
      </c>
      <c r="J32" s="63"/>
    </row>
    <row r="33" spans="2:10" s="3" customFormat="1" ht="21" customHeight="1">
      <c r="B33" s="16" t="s">
        <v>368</v>
      </c>
      <c r="C33" s="45"/>
      <c r="D33" s="10" t="s">
        <v>170</v>
      </c>
      <c r="E33" s="10" t="s">
        <v>183</v>
      </c>
      <c r="F33" s="25">
        <f>'прил 6'!G1013</f>
        <v>1530000</v>
      </c>
      <c r="G33" s="25">
        <f>'прил 6'!H1013</f>
        <v>1030000</v>
      </c>
      <c r="H33" s="25">
        <f>'прил 6'!I1013</f>
        <v>1030000</v>
      </c>
      <c r="I33" s="63"/>
      <c r="J33" s="63"/>
    </row>
    <row r="34" spans="2:10" s="3" customFormat="1">
      <c r="B34" s="11" t="s">
        <v>26</v>
      </c>
      <c r="C34" s="6">
        <v>774</v>
      </c>
      <c r="D34" s="7" t="s">
        <v>27</v>
      </c>
      <c r="E34" s="7"/>
      <c r="F34" s="38">
        <f>F35+F36+F38+F39+F37</f>
        <v>938041757.60000002</v>
      </c>
      <c r="G34" s="38">
        <f t="shared" ref="G34:H34" si="6">G35+G36+G38+G39+G37</f>
        <v>941969763.07000017</v>
      </c>
      <c r="H34" s="38">
        <f t="shared" si="6"/>
        <v>959909249.32999992</v>
      </c>
      <c r="I34" s="64">
        <f>'прил 6'!G21+'прил 6'!G244</f>
        <v>938041757.60000002</v>
      </c>
      <c r="J34" s="63"/>
    </row>
    <row r="35" spans="2:10" s="3" customFormat="1">
      <c r="B35" s="53" t="s">
        <v>93</v>
      </c>
      <c r="C35" s="83">
        <v>774</v>
      </c>
      <c r="D35" s="10" t="s">
        <v>27</v>
      </c>
      <c r="E35" s="10" t="s">
        <v>20</v>
      </c>
      <c r="F35" s="27">
        <f>'прил 6'!G245</f>
        <v>273161556.72000003</v>
      </c>
      <c r="G35" s="27">
        <f>'прил 6'!H245</f>
        <v>273412620.42000002</v>
      </c>
      <c r="H35" s="27">
        <f>'прил 6'!I245</f>
        <v>276752431.42000002</v>
      </c>
      <c r="I35" s="63"/>
      <c r="J35" s="63"/>
    </row>
    <row r="36" spans="2:10" s="3" customFormat="1">
      <c r="B36" s="55" t="s">
        <v>28</v>
      </c>
      <c r="C36" s="83">
        <v>774</v>
      </c>
      <c r="D36" s="10" t="s">
        <v>27</v>
      </c>
      <c r="E36" s="10" t="s">
        <v>29</v>
      </c>
      <c r="F36" s="27">
        <f>'прил 6'!G293</f>
        <v>525038318.97999996</v>
      </c>
      <c r="G36" s="27">
        <f>'прил 6'!H293+'прил 6'!H1046</f>
        <v>529216398.96000004</v>
      </c>
      <c r="H36" s="27">
        <f>'прил 6'!I293+'прил 6'!I1046</f>
        <v>540867421.42999995</v>
      </c>
      <c r="I36" s="63"/>
      <c r="J36" s="63"/>
    </row>
    <row r="37" spans="2:10" s="3" customFormat="1">
      <c r="B37" s="53" t="s">
        <v>99</v>
      </c>
      <c r="C37" s="83"/>
      <c r="D37" s="10" t="s">
        <v>27</v>
      </c>
      <c r="E37" s="10" t="s">
        <v>72</v>
      </c>
      <c r="F37" s="25">
        <f>'прил 6'!G22+'прил 6'!G376</f>
        <v>120398643.55999999</v>
      </c>
      <c r="G37" s="25">
        <f>'прил 6'!H22+'прил 6'!H376</f>
        <v>119751202.34999999</v>
      </c>
      <c r="H37" s="25">
        <f>'прил 6'!I22+'прил 6'!I376</f>
        <v>122550581.14999999</v>
      </c>
      <c r="I37" s="63"/>
      <c r="J37" s="63"/>
    </row>
    <row r="38" spans="2:10" s="3" customFormat="1">
      <c r="B38" s="53" t="s">
        <v>295</v>
      </c>
      <c r="C38" s="83">
        <v>774</v>
      </c>
      <c r="D38" s="10" t="s">
        <v>27</v>
      </c>
      <c r="E38" s="10" t="s">
        <v>27</v>
      </c>
      <c r="F38" s="27">
        <f>'прил 6'!G423+'прил 6'!G57</f>
        <v>5759990.71</v>
      </c>
      <c r="G38" s="27">
        <f>'прил 6'!H423+'прил 6'!H57</f>
        <v>5762600.71</v>
      </c>
      <c r="H38" s="27">
        <f>'прил 6'!I423+'прил 6'!I57</f>
        <v>5766600.7000000002</v>
      </c>
      <c r="I38" s="63"/>
      <c r="J38" s="63"/>
    </row>
    <row r="39" spans="2:10" s="3" customFormat="1">
      <c r="B39" s="53" t="s">
        <v>127</v>
      </c>
      <c r="C39" s="83">
        <v>774</v>
      </c>
      <c r="D39" s="10" t="s">
        <v>27</v>
      </c>
      <c r="E39" s="10" t="s">
        <v>128</v>
      </c>
      <c r="F39" s="27">
        <f>'прил 6'!G451</f>
        <v>13683247.630000001</v>
      </c>
      <c r="G39" s="27">
        <f>'прил 6'!H451</f>
        <v>13826940.630000001</v>
      </c>
      <c r="H39" s="27">
        <f>'прил 6'!I451</f>
        <v>13972214.630000001</v>
      </c>
      <c r="I39" s="63"/>
      <c r="J39" s="63"/>
    </row>
    <row r="40" spans="2:10" s="3" customFormat="1">
      <c r="B40" s="11" t="s">
        <v>45</v>
      </c>
      <c r="C40" s="83">
        <v>757</v>
      </c>
      <c r="D40" s="7" t="s">
        <v>46</v>
      </c>
      <c r="E40" s="7"/>
      <c r="F40" s="38">
        <f>F41+F42</f>
        <v>120714829</v>
      </c>
      <c r="G40" s="38">
        <f t="shared" ref="G40:H40" si="7">G41+G42</f>
        <v>120973423.95</v>
      </c>
      <c r="H40" s="38">
        <f t="shared" si="7"/>
        <v>121677487.95</v>
      </c>
      <c r="I40" s="64">
        <f>'прил 6'!G72</f>
        <v>120714829</v>
      </c>
      <c r="J40" s="63"/>
    </row>
    <row r="41" spans="2:10" s="3" customFormat="1">
      <c r="B41" s="53" t="s">
        <v>47</v>
      </c>
      <c r="C41" s="83">
        <v>757</v>
      </c>
      <c r="D41" s="10" t="s">
        <v>46</v>
      </c>
      <c r="E41" s="10" t="s">
        <v>20</v>
      </c>
      <c r="F41" s="25">
        <f>'прил 6'!G73</f>
        <v>112475301</v>
      </c>
      <c r="G41" s="25">
        <f>'прил 6'!H73</f>
        <v>112619049.95</v>
      </c>
      <c r="H41" s="25">
        <f>'прил 6'!I73</f>
        <v>113254929.95</v>
      </c>
      <c r="I41" s="63"/>
      <c r="J41" s="63"/>
    </row>
    <row r="42" spans="2:10" s="3" customFormat="1" ht="13.5" customHeight="1">
      <c r="B42" s="55" t="s">
        <v>55</v>
      </c>
      <c r="C42" s="83">
        <v>757</v>
      </c>
      <c r="D42" s="10" t="s">
        <v>46</v>
      </c>
      <c r="E42" s="10" t="s">
        <v>56</v>
      </c>
      <c r="F42" s="25">
        <f>'прил 6'!G143</f>
        <v>8239528</v>
      </c>
      <c r="G42" s="25">
        <f>'прил 6'!H143</f>
        <v>8354374</v>
      </c>
      <c r="H42" s="25">
        <f>'прил 6'!I143</f>
        <v>8422558</v>
      </c>
      <c r="I42" s="63"/>
      <c r="J42" s="63"/>
    </row>
    <row r="43" spans="2:10" s="3" customFormat="1">
      <c r="B43" s="11" t="s">
        <v>152</v>
      </c>
      <c r="C43" s="83">
        <v>757</v>
      </c>
      <c r="D43" s="7" t="s">
        <v>71</v>
      </c>
      <c r="E43" s="7"/>
      <c r="F43" s="38">
        <f>F44+F45+F46</f>
        <v>57785956.079999998</v>
      </c>
      <c r="G43" s="38">
        <f>G44+G45+G46</f>
        <v>51513153.390000001</v>
      </c>
      <c r="H43" s="38">
        <f>H44+H45+H46</f>
        <v>27822140.32</v>
      </c>
      <c r="I43" s="64">
        <f>'прил 6'!G152+'прил 6'!G468+'прил 6'!G741</f>
        <v>57785956.079999998</v>
      </c>
      <c r="J43" s="63"/>
    </row>
    <row r="44" spans="2:10" s="3" customFormat="1">
      <c r="B44" s="53" t="s">
        <v>153</v>
      </c>
      <c r="C44" s="83">
        <v>774</v>
      </c>
      <c r="D44" s="10" t="s">
        <v>71</v>
      </c>
      <c r="E44" s="10" t="s">
        <v>20</v>
      </c>
      <c r="F44" s="25">
        <f>'прил 6'!G469+'прил 6'!G742</f>
        <v>388000</v>
      </c>
      <c r="G44" s="25">
        <f>'прил 6'!H469+'прил 6'!H742</f>
        <v>388000</v>
      </c>
      <c r="H44" s="25">
        <f>'прил 6'!I469+'прил 6'!I742</f>
        <v>388000</v>
      </c>
      <c r="I44" s="63"/>
      <c r="J44" s="63"/>
    </row>
    <row r="45" spans="2:10" s="3" customFormat="1">
      <c r="B45" s="53" t="s">
        <v>70</v>
      </c>
      <c r="C45" s="83">
        <v>757</v>
      </c>
      <c r="D45" s="10" t="s">
        <v>71</v>
      </c>
      <c r="E45" s="10" t="s">
        <v>72</v>
      </c>
      <c r="F45" s="25">
        <f>'прил 6'!G153+'прил 6'!G747</f>
        <v>12292530.42</v>
      </c>
      <c r="G45" s="25">
        <f>'прил 6'!H153+'прил 6'!H747</f>
        <v>3453677.42</v>
      </c>
      <c r="H45" s="25">
        <f>'прил 6'!I153+'прил 6'!I747</f>
        <v>4068177.42</v>
      </c>
      <c r="I45" s="64"/>
      <c r="J45" s="63"/>
    </row>
    <row r="46" spans="2:10" s="3" customFormat="1">
      <c r="B46" s="55" t="s">
        <v>160</v>
      </c>
      <c r="C46" s="83">
        <v>774</v>
      </c>
      <c r="D46" s="10" t="s">
        <v>71</v>
      </c>
      <c r="E46" s="10" t="s">
        <v>56</v>
      </c>
      <c r="F46" s="8">
        <f>'прил 6'!G474+'прил 6'!G773</f>
        <v>45105425.659999996</v>
      </c>
      <c r="G46" s="8">
        <f>'прил 6'!H474+'прил 6'!H773</f>
        <v>47671475.969999999</v>
      </c>
      <c r="H46" s="8">
        <f>'прил 6'!I474+'прил 6'!I773</f>
        <v>23365962.899999999</v>
      </c>
      <c r="I46" s="63"/>
      <c r="J46" s="63"/>
    </row>
    <row r="47" spans="2:10" s="3" customFormat="1">
      <c r="B47" s="11" t="s">
        <v>376</v>
      </c>
      <c r="C47" s="6">
        <v>757</v>
      </c>
      <c r="D47" s="7" t="s">
        <v>74</v>
      </c>
      <c r="E47" s="7"/>
      <c r="F47" s="38">
        <f>F49+F48</f>
        <v>680000</v>
      </c>
      <c r="G47" s="38">
        <f t="shared" ref="G47:H47" si="8">G49+G48</f>
        <v>910000</v>
      </c>
      <c r="H47" s="38">
        <f t="shared" si="8"/>
        <v>962000</v>
      </c>
      <c r="I47" s="64">
        <f>'прил 6'!G161</f>
        <v>680000</v>
      </c>
      <c r="J47" s="63"/>
    </row>
    <row r="48" spans="2:10" s="3" customFormat="1">
      <c r="B48" s="179" t="s">
        <v>531</v>
      </c>
      <c r="C48" s="6"/>
      <c r="D48" s="70" t="s">
        <v>74</v>
      </c>
      <c r="E48" s="70" t="s">
        <v>20</v>
      </c>
      <c r="F48" s="29">
        <f>'прил 6'!G162</f>
        <v>0</v>
      </c>
      <c r="G48" s="29">
        <f>'прил 6'!H162</f>
        <v>0</v>
      </c>
      <c r="H48" s="29">
        <f>'прил 6'!I162</f>
        <v>0</v>
      </c>
      <c r="I48" s="64"/>
      <c r="J48" s="63"/>
    </row>
    <row r="49" spans="2:10" s="3" customFormat="1">
      <c r="B49" s="51" t="s">
        <v>73</v>
      </c>
      <c r="C49" s="83">
        <v>757</v>
      </c>
      <c r="D49" s="10" t="s">
        <v>74</v>
      </c>
      <c r="E49" s="10" t="s">
        <v>29</v>
      </c>
      <c r="F49" s="25">
        <f>'прил 6'!G177</f>
        <v>680000</v>
      </c>
      <c r="G49" s="25">
        <f>'прил 6'!H177</f>
        <v>910000</v>
      </c>
      <c r="H49" s="25">
        <f>'прил 6'!I177</f>
        <v>962000</v>
      </c>
      <c r="I49" s="63"/>
      <c r="J49" s="63"/>
    </row>
    <row r="50" spans="2:10" s="3" customFormat="1" ht="25.5">
      <c r="B50" s="54" t="s">
        <v>315</v>
      </c>
      <c r="C50" s="45">
        <v>792</v>
      </c>
      <c r="D50" s="7" t="s">
        <v>24</v>
      </c>
      <c r="E50" s="7"/>
      <c r="F50" s="38">
        <f>F51</f>
        <v>5220000</v>
      </c>
      <c r="G50" s="38">
        <f t="shared" ref="G50:H50" si="9">G51</f>
        <v>5220000</v>
      </c>
      <c r="H50" s="38">
        <f t="shared" si="9"/>
        <v>5220000</v>
      </c>
      <c r="I50" s="64">
        <f>'прил 6'!G518+'прил 6'!G784</f>
        <v>5220000</v>
      </c>
      <c r="J50" s="63"/>
    </row>
    <row r="51" spans="2:10" s="3" customFormat="1" ht="25.5">
      <c r="B51" s="55" t="s">
        <v>316</v>
      </c>
      <c r="C51" s="45">
        <v>792</v>
      </c>
      <c r="D51" s="10" t="s">
        <v>24</v>
      </c>
      <c r="E51" s="10" t="s">
        <v>20</v>
      </c>
      <c r="F51" s="25">
        <f>'прил 6'!G519+'прил 6'!G790</f>
        <v>5220000</v>
      </c>
      <c r="G51" s="25">
        <f>'прил 6'!H519+'прил 6'!H790</f>
        <v>5220000</v>
      </c>
      <c r="H51" s="25">
        <f>'прил 6'!I519+'прил 6'!I790</f>
        <v>5220000</v>
      </c>
      <c r="I51" s="63"/>
      <c r="J51" s="63"/>
    </row>
    <row r="52" spans="2:10" s="3" customFormat="1" ht="38.25">
      <c r="B52" s="54" t="s">
        <v>323</v>
      </c>
      <c r="C52" s="45">
        <v>792</v>
      </c>
      <c r="D52" s="7" t="s">
        <v>324</v>
      </c>
      <c r="E52" s="7"/>
      <c r="F52" s="38">
        <f>F53+F54</f>
        <v>40009239.200000003</v>
      </c>
      <c r="G52" s="38">
        <f t="shared" ref="G52:H52" si="10">G53+G54</f>
        <v>22187344.440000001</v>
      </c>
      <c r="H52" s="38">
        <f t="shared" si="10"/>
        <v>22181347.960000001</v>
      </c>
      <c r="I52" s="64">
        <f>'прил 6'!G525</f>
        <v>40009239.200000003</v>
      </c>
      <c r="J52" s="63"/>
    </row>
    <row r="53" spans="2:10" s="3" customFormat="1" ht="25.5">
      <c r="B53" s="55" t="s">
        <v>325</v>
      </c>
      <c r="C53" s="45">
        <v>792</v>
      </c>
      <c r="D53" s="10" t="s">
        <v>324</v>
      </c>
      <c r="E53" s="10" t="s">
        <v>20</v>
      </c>
      <c r="F53" s="25">
        <f>'прил 6'!G526</f>
        <v>23409480.199999999</v>
      </c>
      <c r="G53" s="25">
        <f>'прил 6'!H526</f>
        <v>22187344.440000001</v>
      </c>
      <c r="H53" s="25">
        <f>'прил 6'!I526</f>
        <v>22181347.960000001</v>
      </c>
      <c r="I53" s="63"/>
      <c r="J53" s="63"/>
    </row>
    <row r="54" spans="2:10" s="3" customFormat="1">
      <c r="B54" s="55" t="s">
        <v>330</v>
      </c>
      <c r="C54" s="45">
        <v>792</v>
      </c>
      <c r="D54" s="10" t="s">
        <v>324</v>
      </c>
      <c r="E54" s="10" t="s">
        <v>72</v>
      </c>
      <c r="F54" s="25">
        <f>'прил 6'!G535</f>
        <v>16599759</v>
      </c>
      <c r="G54" s="25">
        <f>'прил 6'!H535</f>
        <v>0</v>
      </c>
      <c r="H54" s="25">
        <f>'прил 6'!I535</f>
        <v>0</v>
      </c>
      <c r="I54" s="63"/>
      <c r="J54" s="63"/>
    </row>
    <row r="55" spans="2:10" s="22" customFormat="1" ht="24" customHeight="1">
      <c r="B55" s="208" t="s">
        <v>384</v>
      </c>
      <c r="C55" s="208"/>
      <c r="D55" s="208"/>
      <c r="E55" s="208"/>
      <c r="F55" s="210">
        <f>F9+F23+F40+F43+F52+F17+F50+F34+F27+F32+F47+F19</f>
        <v>1343198834.8699999</v>
      </c>
      <c r="G55" s="210">
        <f>G9+G23+G40+G43+G52+G17+G50+G34+G27+G32+G47+G19</f>
        <v>1850737958.2100003</v>
      </c>
      <c r="H55" s="210">
        <f>H9+H23+H40+H43+H52+H17+H50+H34+H27+H32+H47+H19</f>
        <v>1758125252.4784498</v>
      </c>
      <c r="I55" s="62"/>
      <c r="J55" s="62"/>
    </row>
    <row r="56" spans="2:10" hidden="1">
      <c r="B56" s="69"/>
      <c r="C56" s="68"/>
      <c r="D56" s="67"/>
      <c r="E56" s="67"/>
      <c r="F56" s="65">
        <v>875721795.65999997</v>
      </c>
      <c r="G56" s="65">
        <v>875721795.65999997</v>
      </c>
      <c r="H56" s="65">
        <v>875721795.65999997</v>
      </c>
    </row>
    <row r="57" spans="2:10" hidden="1">
      <c r="F57" s="65">
        <f>F55-F56</f>
        <v>467477039.20999992</v>
      </c>
      <c r="G57" s="65">
        <f>G55-G56</f>
        <v>975016162.55000031</v>
      </c>
      <c r="H57" s="65">
        <f>H55-H56</f>
        <v>882403456.81844985</v>
      </c>
    </row>
    <row r="59" spans="2:10">
      <c r="F59" s="65">
        <f>F55-'прил 6'!G1054</f>
        <v>0</v>
      </c>
      <c r="G59" s="65">
        <f>G55-'прил 6'!H1054</f>
        <v>0</v>
      </c>
      <c r="H59" s="65">
        <f>H55-'прил 6'!I1054</f>
        <v>0</v>
      </c>
    </row>
    <row r="62" spans="2:10">
      <c r="F62" s="65">
        <v>1343198834.8699999</v>
      </c>
    </row>
    <row r="64" spans="2:10">
      <c r="F64" s="65">
        <f>F55-F62</f>
        <v>0</v>
      </c>
    </row>
    <row r="65" spans="7:8">
      <c r="G65" s="65">
        <v>1832258408.9200001</v>
      </c>
      <c r="H65" s="65">
        <v>1736626642.73</v>
      </c>
    </row>
    <row r="67" spans="7:8">
      <c r="G67" s="65">
        <f>G65-G55</f>
        <v>-18479549.2900002</v>
      </c>
      <c r="H67" s="65">
        <f>H65-H55</f>
        <v>-21498609.748449802</v>
      </c>
    </row>
    <row r="70" spans="7:8">
      <c r="G70" s="65">
        <v>1842258408.9200001</v>
      </c>
      <c r="H70" s="65">
        <v>1746626642.73</v>
      </c>
    </row>
    <row r="72" spans="7:8">
      <c r="G72" s="65">
        <f>G55-G70</f>
        <v>8479549.2900002003</v>
      </c>
      <c r="H72" s="65">
        <f>H55-H70</f>
        <v>11498609.748449802</v>
      </c>
    </row>
  </sheetData>
  <mergeCells count="11">
    <mergeCell ref="B4:B6"/>
    <mergeCell ref="F1:K1"/>
    <mergeCell ref="F2:G2"/>
    <mergeCell ref="B3:H3"/>
    <mergeCell ref="C5:C6"/>
    <mergeCell ref="F5:F6"/>
    <mergeCell ref="G5:G6"/>
    <mergeCell ref="H5:H6"/>
    <mergeCell ref="F4:H4"/>
    <mergeCell ref="E4:E6"/>
    <mergeCell ref="D4:D6"/>
  </mergeCells>
  <phoneticPr fontId="0" type="noConversion"/>
  <pageMargins left="0.2" right="0.2" top="0.35433070866141736" bottom="0.35433070866141736" header="0.23622047244094491" footer="0.1968503937007874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68"/>
  <sheetViews>
    <sheetView tabSelected="1" topLeftCell="A931" zoomScaleNormal="100" zoomScaleSheetLayoutView="100" workbookViewId="0">
      <selection activeCell="G949" sqref="G949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6.42578125" style="60" customWidth="1"/>
    <col min="7" max="7" width="19.28515625" style="61" customWidth="1"/>
    <col min="8" max="9" width="17.5703125" style="61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hidden="1" customWidth="1"/>
    <col min="15" max="15" width="9.140625" style="1"/>
    <col min="16" max="16" width="12.7109375" style="1" bestFit="1" customWidth="1"/>
    <col min="17" max="16384" width="9.140625" style="1"/>
  </cols>
  <sheetData>
    <row r="1" spans="1:9" ht="5.25" customHeight="1"/>
    <row r="2" spans="1:9" ht="12.75" customHeight="1">
      <c r="B2" s="248" t="s">
        <v>718</v>
      </c>
      <c r="C2" s="248"/>
      <c r="D2" s="248"/>
      <c r="E2" s="248"/>
      <c r="F2" s="248"/>
      <c r="G2" s="248"/>
      <c r="H2" s="1"/>
      <c r="I2" s="1"/>
    </row>
    <row r="3" spans="1:9" ht="36" customHeight="1">
      <c r="B3" s="242" t="s">
        <v>719</v>
      </c>
      <c r="C3" s="242"/>
      <c r="D3" s="242"/>
      <c r="E3" s="242"/>
      <c r="F3" s="242"/>
      <c r="G3" s="242"/>
      <c r="H3" s="1"/>
      <c r="I3" s="1"/>
    </row>
    <row r="4" spans="1:9" ht="37.5" customHeight="1">
      <c r="A4" s="243" t="s">
        <v>720</v>
      </c>
      <c r="B4" s="243"/>
      <c r="C4" s="243"/>
      <c r="D4" s="243"/>
      <c r="E4" s="243"/>
      <c r="F4" s="243"/>
      <c r="G4" s="243"/>
      <c r="H4" s="244"/>
      <c r="I4" s="244"/>
    </row>
    <row r="5" spans="1:9" ht="28.5" customHeight="1">
      <c r="A5" s="251" t="s">
        <v>13</v>
      </c>
      <c r="B5" s="249" t="s">
        <v>14</v>
      </c>
      <c r="C5" s="249" t="s">
        <v>15</v>
      </c>
      <c r="D5" s="249" t="s">
        <v>16</v>
      </c>
      <c r="E5" s="249" t="s">
        <v>17</v>
      </c>
      <c r="F5" s="249" t="s">
        <v>18</v>
      </c>
      <c r="G5" s="247" t="s">
        <v>387</v>
      </c>
      <c r="H5" s="240"/>
      <c r="I5" s="240"/>
    </row>
    <row r="6" spans="1:9" s="3" customFormat="1" ht="23.25" customHeight="1">
      <c r="A6" s="250"/>
      <c r="B6" s="250"/>
      <c r="C6" s="250"/>
      <c r="D6" s="250"/>
      <c r="E6" s="250"/>
      <c r="F6" s="250"/>
      <c r="G6" s="246" t="s">
        <v>462</v>
      </c>
      <c r="H6" s="246" t="s">
        <v>463</v>
      </c>
      <c r="I6" s="246" t="s">
        <v>721</v>
      </c>
    </row>
    <row r="7" spans="1:9" s="3" customFormat="1" ht="49.5" customHeight="1">
      <c r="A7" s="250"/>
      <c r="B7" s="250"/>
      <c r="C7" s="250"/>
      <c r="D7" s="250"/>
      <c r="E7" s="250"/>
      <c r="F7" s="250"/>
      <c r="G7" s="246"/>
      <c r="H7" s="246"/>
      <c r="I7" s="246"/>
    </row>
    <row r="8" spans="1:9" s="3" customForma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76">
        <v>7</v>
      </c>
      <c r="H8" s="76">
        <v>8</v>
      </c>
      <c r="I8" s="76">
        <v>9</v>
      </c>
    </row>
    <row r="9" spans="1:9" s="200" customFormat="1" ht="48.75" customHeight="1">
      <c r="A9" s="90" t="s">
        <v>102</v>
      </c>
      <c r="B9" s="91">
        <v>757</v>
      </c>
      <c r="C9" s="91"/>
      <c r="D9" s="91"/>
      <c r="E9" s="92"/>
      <c r="F9" s="91"/>
      <c r="G9" s="93"/>
      <c r="H9" s="93"/>
      <c r="I9" s="93"/>
    </row>
    <row r="10" spans="1:9">
      <c r="A10" s="11" t="s">
        <v>89</v>
      </c>
      <c r="B10" s="6">
        <v>757</v>
      </c>
      <c r="C10" s="7" t="s">
        <v>56</v>
      </c>
      <c r="D10" s="7"/>
      <c r="E10" s="7"/>
      <c r="F10" s="7"/>
      <c r="G10" s="38">
        <f>SUM(G11)</f>
        <v>150000</v>
      </c>
      <c r="H10" s="38">
        <f>SUM(H11)</f>
        <v>211900</v>
      </c>
      <c r="I10" s="38">
        <f>SUM(I11)</f>
        <v>226750</v>
      </c>
    </row>
    <row r="11" spans="1:9">
      <c r="A11" s="16" t="s">
        <v>90</v>
      </c>
      <c r="B11" s="14">
        <v>757</v>
      </c>
      <c r="C11" s="15" t="s">
        <v>56</v>
      </c>
      <c r="D11" s="15" t="s">
        <v>91</v>
      </c>
      <c r="E11" s="15"/>
      <c r="F11" s="15"/>
      <c r="G11" s="74">
        <f>G12</f>
        <v>150000</v>
      </c>
      <c r="H11" s="74">
        <f>H12</f>
        <v>211900</v>
      </c>
      <c r="I11" s="74">
        <f>I12</f>
        <v>226750</v>
      </c>
    </row>
    <row r="12" spans="1:9" s="32" customFormat="1" ht="29.25" customHeight="1">
      <c r="A12" s="30" t="s">
        <v>502</v>
      </c>
      <c r="B12" s="14">
        <v>757</v>
      </c>
      <c r="C12" s="15" t="s">
        <v>56</v>
      </c>
      <c r="D12" s="15" t="s">
        <v>91</v>
      </c>
      <c r="E12" s="15" t="s">
        <v>213</v>
      </c>
      <c r="F12" s="15"/>
      <c r="G12" s="74">
        <f>G13+G18</f>
        <v>150000</v>
      </c>
      <c r="H12" s="74">
        <f t="shared" ref="H12:I12" si="0">H13+H18</f>
        <v>211900</v>
      </c>
      <c r="I12" s="74">
        <f t="shared" si="0"/>
        <v>226750</v>
      </c>
    </row>
    <row r="13" spans="1:9" s="32" customFormat="1" ht="27.75" customHeight="1">
      <c r="A13" s="30" t="s">
        <v>144</v>
      </c>
      <c r="B13" s="14">
        <v>757</v>
      </c>
      <c r="C13" s="15" t="s">
        <v>56</v>
      </c>
      <c r="D13" s="15" t="s">
        <v>91</v>
      </c>
      <c r="E13" s="15" t="s">
        <v>214</v>
      </c>
      <c r="F13" s="15"/>
      <c r="G13" s="74">
        <f>G14+G16</f>
        <v>150000</v>
      </c>
      <c r="H13" s="74">
        <f t="shared" ref="H13:I13" si="1">H14+H16</f>
        <v>211900</v>
      </c>
      <c r="I13" s="74">
        <f t="shared" si="1"/>
        <v>226750</v>
      </c>
    </row>
    <row r="14" spans="1:9" ht="25.5">
      <c r="A14" s="16" t="s">
        <v>31</v>
      </c>
      <c r="B14" s="14">
        <v>757</v>
      </c>
      <c r="C14" s="15" t="s">
        <v>56</v>
      </c>
      <c r="D14" s="15" t="s">
        <v>91</v>
      </c>
      <c r="E14" s="15" t="s">
        <v>214</v>
      </c>
      <c r="F14" s="15" t="s">
        <v>32</v>
      </c>
      <c r="G14" s="8">
        <f t="shared" ref="G14:I14" si="2">G15</f>
        <v>75000</v>
      </c>
      <c r="H14" s="8">
        <f t="shared" si="2"/>
        <v>75000</v>
      </c>
      <c r="I14" s="8">
        <f t="shared" si="2"/>
        <v>75000</v>
      </c>
    </row>
    <row r="15" spans="1:9">
      <c r="A15" s="16" t="s">
        <v>33</v>
      </c>
      <c r="B15" s="14">
        <v>757</v>
      </c>
      <c r="C15" s="15" t="s">
        <v>56</v>
      </c>
      <c r="D15" s="15" t="s">
        <v>91</v>
      </c>
      <c r="E15" s="15" t="s">
        <v>214</v>
      </c>
      <c r="F15" s="15" t="s">
        <v>34</v>
      </c>
      <c r="G15" s="8">
        <v>75000</v>
      </c>
      <c r="H15" s="8">
        <v>75000</v>
      </c>
      <c r="I15" s="8">
        <v>75000</v>
      </c>
    </row>
    <row r="16" spans="1:9" ht="15" customHeight="1">
      <c r="A16" s="16" t="s">
        <v>37</v>
      </c>
      <c r="B16" s="14">
        <v>757</v>
      </c>
      <c r="C16" s="15" t="s">
        <v>56</v>
      </c>
      <c r="D16" s="15" t="s">
        <v>91</v>
      </c>
      <c r="E16" s="15" t="s">
        <v>214</v>
      </c>
      <c r="F16" s="88" t="s">
        <v>38</v>
      </c>
      <c r="G16" s="74">
        <f>G17</f>
        <v>75000</v>
      </c>
      <c r="H16" s="74">
        <f t="shared" ref="H16:I16" si="3">H17</f>
        <v>136900</v>
      </c>
      <c r="I16" s="74">
        <f t="shared" si="3"/>
        <v>151750</v>
      </c>
    </row>
    <row r="17" spans="1:11" ht="26.25" customHeight="1">
      <c r="A17" s="16" t="s">
        <v>39</v>
      </c>
      <c r="B17" s="14">
        <v>757</v>
      </c>
      <c r="C17" s="15" t="s">
        <v>56</v>
      </c>
      <c r="D17" s="15" t="s">
        <v>91</v>
      </c>
      <c r="E17" s="15" t="s">
        <v>214</v>
      </c>
      <c r="F17" s="88" t="s">
        <v>40</v>
      </c>
      <c r="G17" s="8">
        <v>75000</v>
      </c>
      <c r="H17" s="8">
        <v>136900</v>
      </c>
      <c r="I17" s="8">
        <v>151750</v>
      </c>
    </row>
    <row r="18" spans="1:11" ht="15" hidden="1" customHeight="1">
      <c r="A18" s="86" t="s">
        <v>538</v>
      </c>
      <c r="B18" s="14">
        <v>757</v>
      </c>
      <c r="C18" s="15" t="s">
        <v>56</v>
      </c>
      <c r="D18" s="15" t="s">
        <v>91</v>
      </c>
      <c r="E18" s="88" t="s">
        <v>537</v>
      </c>
      <c r="F18" s="88"/>
      <c r="G18" s="102">
        <f>G19</f>
        <v>0</v>
      </c>
      <c r="H18" s="74">
        <f t="shared" ref="H18:I18" si="4">H19</f>
        <v>0</v>
      </c>
      <c r="I18" s="74">
        <f t="shared" si="4"/>
        <v>0</v>
      </c>
    </row>
    <row r="19" spans="1:11" ht="35.25" hidden="1" customHeight="1">
      <c r="A19" s="16" t="s">
        <v>37</v>
      </c>
      <c r="B19" s="14">
        <v>757</v>
      </c>
      <c r="C19" s="15" t="s">
        <v>56</v>
      </c>
      <c r="D19" s="15" t="s">
        <v>91</v>
      </c>
      <c r="E19" s="88" t="s">
        <v>537</v>
      </c>
      <c r="F19" s="88" t="s">
        <v>38</v>
      </c>
      <c r="G19" s="102">
        <f>G20</f>
        <v>0</v>
      </c>
      <c r="H19" s="74">
        <f t="shared" ref="H19:I19" si="5">H20</f>
        <v>0</v>
      </c>
      <c r="I19" s="74">
        <f t="shared" si="5"/>
        <v>0</v>
      </c>
    </row>
    <row r="20" spans="1:11" ht="30" hidden="1" customHeight="1">
      <c r="A20" s="16" t="s">
        <v>39</v>
      </c>
      <c r="B20" s="14">
        <v>757</v>
      </c>
      <c r="C20" s="15" t="s">
        <v>56</v>
      </c>
      <c r="D20" s="15" t="s">
        <v>91</v>
      </c>
      <c r="E20" s="88" t="s">
        <v>537</v>
      </c>
      <c r="F20" s="88" t="s">
        <v>40</v>
      </c>
      <c r="G20" s="102"/>
      <c r="H20" s="74">
        <v>0</v>
      </c>
      <c r="I20" s="74">
        <v>0</v>
      </c>
    </row>
    <row r="21" spans="1:11">
      <c r="A21" s="11" t="s">
        <v>26</v>
      </c>
      <c r="B21" s="7">
        <v>757</v>
      </c>
      <c r="C21" s="7" t="s">
        <v>27</v>
      </c>
      <c r="D21" s="7"/>
      <c r="E21" s="7"/>
      <c r="F21" s="7"/>
      <c r="G21" s="12">
        <f>G57+G22</f>
        <v>26689374</v>
      </c>
      <c r="H21" s="12">
        <f>H57+H22</f>
        <v>26772183</v>
      </c>
      <c r="I21" s="12">
        <f>I57+I22</f>
        <v>27978737.800000001</v>
      </c>
    </row>
    <row r="22" spans="1:11" ht="18.75" customHeight="1">
      <c r="A22" s="16" t="s">
        <v>99</v>
      </c>
      <c r="B22" s="14">
        <v>757</v>
      </c>
      <c r="C22" s="15" t="s">
        <v>27</v>
      </c>
      <c r="D22" s="15" t="s">
        <v>72</v>
      </c>
      <c r="E22" s="15"/>
      <c r="F22" s="14"/>
      <c r="G22" s="74">
        <f>G23+G52+G48</f>
        <v>26511034</v>
      </c>
      <c r="H22" s="74">
        <f>H23+H52+H48</f>
        <v>26595233</v>
      </c>
      <c r="I22" s="74">
        <f>I23+I52+I48</f>
        <v>27799787.800000001</v>
      </c>
    </row>
    <row r="23" spans="1:11" ht="35.25" customHeight="1">
      <c r="A23" s="16" t="s">
        <v>523</v>
      </c>
      <c r="B23" s="14">
        <v>757</v>
      </c>
      <c r="C23" s="15" t="s">
        <v>27</v>
      </c>
      <c r="D23" s="15" t="s">
        <v>72</v>
      </c>
      <c r="E23" s="15" t="s">
        <v>204</v>
      </c>
      <c r="F23" s="15"/>
      <c r="G23" s="74">
        <f>+G24+G45+G42+G30+G36+G33+G39</f>
        <v>24531034</v>
      </c>
      <c r="H23" s="74">
        <f>+H24+H45+H42+H30+H36+H33+H39</f>
        <v>24615233</v>
      </c>
      <c r="I23" s="74">
        <f>+I24+I45+I42+I30+I36+I33+I39+I27</f>
        <v>25819787.800000001</v>
      </c>
    </row>
    <row r="24" spans="1:11" ht="25.5">
      <c r="A24" s="16" t="s">
        <v>30</v>
      </c>
      <c r="B24" s="14">
        <v>757</v>
      </c>
      <c r="C24" s="15" t="s">
        <v>27</v>
      </c>
      <c r="D24" s="15" t="s">
        <v>72</v>
      </c>
      <c r="E24" s="15" t="s">
        <v>205</v>
      </c>
      <c r="F24" s="15"/>
      <c r="G24" s="74">
        <f>G25</f>
        <v>24531034</v>
      </c>
      <c r="H24" s="74">
        <f t="shared" ref="H24:I24" si="6">H25</f>
        <v>24615233</v>
      </c>
      <c r="I24" s="74">
        <f t="shared" si="6"/>
        <v>25519787.800000001</v>
      </c>
    </row>
    <row r="25" spans="1:11" ht="25.5">
      <c r="A25" s="16" t="s">
        <v>31</v>
      </c>
      <c r="B25" s="14">
        <v>757</v>
      </c>
      <c r="C25" s="15" t="s">
        <v>27</v>
      </c>
      <c r="D25" s="15" t="s">
        <v>72</v>
      </c>
      <c r="E25" s="15" t="s">
        <v>205</v>
      </c>
      <c r="F25" s="15" t="s">
        <v>32</v>
      </c>
      <c r="G25" s="74">
        <f>G26</f>
        <v>24531034</v>
      </c>
      <c r="H25" s="74">
        <f>H26</f>
        <v>24615233</v>
      </c>
      <c r="I25" s="74">
        <f>I26</f>
        <v>25519787.800000001</v>
      </c>
    </row>
    <row r="26" spans="1:11" ht="19.5" customHeight="1">
      <c r="A26" s="16" t="s">
        <v>33</v>
      </c>
      <c r="B26" s="14">
        <v>757</v>
      </c>
      <c r="C26" s="15" t="s">
        <v>27</v>
      </c>
      <c r="D26" s="15" t="s">
        <v>72</v>
      </c>
      <c r="E26" s="15" t="s">
        <v>205</v>
      </c>
      <c r="F26" s="15" t="s">
        <v>34</v>
      </c>
      <c r="G26" s="74">
        <f>24258884+272150</f>
        <v>24531034</v>
      </c>
      <c r="H26" s="74">
        <f>G26+34199+50000</f>
        <v>24615233</v>
      </c>
      <c r="I26" s="74">
        <f>H26+35566+868988.8</f>
        <v>25519787.800000001</v>
      </c>
    </row>
    <row r="27" spans="1:11" ht="60" customHeight="1">
      <c r="A27" s="16" t="s">
        <v>737</v>
      </c>
      <c r="B27" s="14">
        <v>757</v>
      </c>
      <c r="C27" s="15" t="s">
        <v>27</v>
      </c>
      <c r="D27" s="15" t="s">
        <v>72</v>
      </c>
      <c r="E27" s="15" t="s">
        <v>738</v>
      </c>
      <c r="F27" s="15"/>
      <c r="G27" s="74">
        <f>G28</f>
        <v>0</v>
      </c>
      <c r="H27" s="74">
        <f t="shared" ref="H27:K28" si="7">H28</f>
        <v>0</v>
      </c>
      <c r="I27" s="74">
        <f t="shared" si="7"/>
        <v>300000</v>
      </c>
    </row>
    <row r="28" spans="1:11" ht="60" customHeight="1">
      <c r="A28" s="16" t="s">
        <v>31</v>
      </c>
      <c r="B28" s="14">
        <v>757</v>
      </c>
      <c r="C28" s="15" t="s">
        <v>27</v>
      </c>
      <c r="D28" s="15" t="s">
        <v>72</v>
      </c>
      <c r="E28" s="15" t="s">
        <v>738</v>
      </c>
      <c r="F28" s="15" t="s">
        <v>32</v>
      </c>
      <c r="G28" s="74">
        <f>G29</f>
        <v>0</v>
      </c>
      <c r="H28" s="74">
        <f t="shared" si="7"/>
        <v>0</v>
      </c>
      <c r="I28" s="74">
        <f t="shared" si="7"/>
        <v>300000</v>
      </c>
      <c r="J28" s="74">
        <f t="shared" si="7"/>
        <v>0</v>
      </c>
      <c r="K28" s="74">
        <f t="shared" si="7"/>
        <v>0</v>
      </c>
    </row>
    <row r="29" spans="1:11" ht="60" customHeight="1">
      <c r="A29" s="16" t="s">
        <v>33</v>
      </c>
      <c r="B29" s="14">
        <v>757</v>
      </c>
      <c r="C29" s="15" t="s">
        <v>27</v>
      </c>
      <c r="D29" s="15" t="s">
        <v>72</v>
      </c>
      <c r="E29" s="15" t="s">
        <v>738</v>
      </c>
      <c r="F29" s="15" t="s">
        <v>34</v>
      </c>
      <c r="G29" s="74">
        <v>0</v>
      </c>
      <c r="H29" s="74">
        <v>0</v>
      </c>
      <c r="I29" s="74">
        <v>300000</v>
      </c>
    </row>
    <row r="30" spans="1:11" ht="36" hidden="1" customHeight="1">
      <c r="A30" s="16" t="s">
        <v>588</v>
      </c>
      <c r="B30" s="14">
        <v>757</v>
      </c>
      <c r="C30" s="15" t="s">
        <v>27</v>
      </c>
      <c r="D30" s="15" t="s">
        <v>72</v>
      </c>
      <c r="E30" s="15" t="s">
        <v>589</v>
      </c>
      <c r="F30" s="15"/>
      <c r="G30" s="74">
        <f>G32</f>
        <v>0</v>
      </c>
      <c r="H30" s="74">
        <v>0</v>
      </c>
      <c r="I30" s="74">
        <v>0</v>
      </c>
    </row>
    <row r="31" spans="1:11" ht="36" hidden="1" customHeight="1">
      <c r="A31" s="16" t="s">
        <v>31</v>
      </c>
      <c r="B31" s="14">
        <v>757</v>
      </c>
      <c r="C31" s="15" t="s">
        <v>27</v>
      </c>
      <c r="D31" s="15" t="s">
        <v>72</v>
      </c>
      <c r="E31" s="15" t="s">
        <v>589</v>
      </c>
      <c r="F31" s="15" t="s">
        <v>32</v>
      </c>
      <c r="G31" s="74">
        <f>G32</f>
        <v>0</v>
      </c>
      <c r="H31" s="74">
        <v>0</v>
      </c>
      <c r="I31" s="74">
        <v>0</v>
      </c>
    </row>
    <row r="32" spans="1:11" ht="19.5" hidden="1" customHeight="1">
      <c r="A32" s="16" t="s">
        <v>33</v>
      </c>
      <c r="B32" s="14">
        <v>757</v>
      </c>
      <c r="C32" s="15" t="s">
        <v>27</v>
      </c>
      <c r="D32" s="15" t="s">
        <v>72</v>
      </c>
      <c r="E32" s="15" t="s">
        <v>589</v>
      </c>
      <c r="F32" s="15" t="s">
        <v>34</v>
      </c>
      <c r="G32" s="74"/>
      <c r="H32" s="74">
        <v>0</v>
      </c>
      <c r="I32" s="74">
        <v>0</v>
      </c>
    </row>
    <row r="33" spans="1:11" ht="66" hidden="1" customHeight="1">
      <c r="A33" s="16" t="s">
        <v>584</v>
      </c>
      <c r="B33" s="14">
        <v>757</v>
      </c>
      <c r="C33" s="15" t="s">
        <v>27</v>
      </c>
      <c r="D33" s="15" t="s">
        <v>72</v>
      </c>
      <c r="E33" s="15" t="s">
        <v>675</v>
      </c>
      <c r="F33" s="15"/>
      <c r="G33" s="74">
        <f>G34</f>
        <v>0</v>
      </c>
      <c r="H33" s="74">
        <f t="shared" ref="H33:I34" si="8">H34</f>
        <v>0</v>
      </c>
      <c r="I33" s="74">
        <f t="shared" si="8"/>
        <v>0</v>
      </c>
    </row>
    <row r="34" spans="1:11" ht="33.75" hidden="1" customHeight="1">
      <c r="A34" s="16" t="s">
        <v>31</v>
      </c>
      <c r="B34" s="14">
        <v>757</v>
      </c>
      <c r="C34" s="15" t="s">
        <v>27</v>
      </c>
      <c r="D34" s="15" t="s">
        <v>72</v>
      </c>
      <c r="E34" s="15" t="s">
        <v>675</v>
      </c>
      <c r="F34" s="15" t="s">
        <v>32</v>
      </c>
      <c r="G34" s="74">
        <f>G35</f>
        <v>0</v>
      </c>
      <c r="H34" s="74">
        <f t="shared" si="8"/>
        <v>0</v>
      </c>
      <c r="I34" s="74">
        <f t="shared" si="8"/>
        <v>0</v>
      </c>
    </row>
    <row r="35" spans="1:11" ht="27.75" hidden="1" customHeight="1">
      <c r="A35" s="16" t="s">
        <v>33</v>
      </c>
      <c r="B35" s="14">
        <v>757</v>
      </c>
      <c r="C35" s="15" t="s">
        <v>27</v>
      </c>
      <c r="D35" s="15" t="s">
        <v>72</v>
      </c>
      <c r="E35" s="15" t="s">
        <v>675</v>
      </c>
      <c r="F35" s="15" t="s">
        <v>34</v>
      </c>
      <c r="G35" s="74"/>
      <c r="H35" s="74"/>
      <c r="I35" s="74"/>
    </row>
    <row r="36" spans="1:11" ht="78.75" hidden="1" customHeight="1">
      <c r="A36" s="16" t="s">
        <v>283</v>
      </c>
      <c r="B36" s="14">
        <v>757</v>
      </c>
      <c r="C36" s="15" t="s">
        <v>27</v>
      </c>
      <c r="D36" s="15" t="s">
        <v>72</v>
      </c>
      <c r="E36" s="15" t="s">
        <v>637</v>
      </c>
      <c r="F36" s="15"/>
      <c r="G36" s="74">
        <f>G38</f>
        <v>0</v>
      </c>
      <c r="H36" s="74">
        <v>0</v>
      </c>
      <c r="I36" s="74">
        <v>0</v>
      </c>
    </row>
    <row r="37" spans="1:11" ht="36" hidden="1" customHeight="1">
      <c r="A37" s="16" t="s">
        <v>31</v>
      </c>
      <c r="B37" s="14">
        <v>757</v>
      </c>
      <c r="C37" s="15" t="s">
        <v>27</v>
      </c>
      <c r="D37" s="15" t="s">
        <v>72</v>
      </c>
      <c r="E37" s="15" t="s">
        <v>637</v>
      </c>
      <c r="F37" s="15" t="s">
        <v>32</v>
      </c>
      <c r="G37" s="74">
        <f>G38</f>
        <v>0</v>
      </c>
      <c r="H37" s="74">
        <v>0</v>
      </c>
      <c r="I37" s="74">
        <v>0</v>
      </c>
    </row>
    <row r="38" spans="1:11" ht="19.5" hidden="1" customHeight="1">
      <c r="A38" s="16" t="s">
        <v>33</v>
      </c>
      <c r="B38" s="14">
        <v>757</v>
      </c>
      <c r="C38" s="15" t="s">
        <v>27</v>
      </c>
      <c r="D38" s="15" t="s">
        <v>72</v>
      </c>
      <c r="E38" s="15" t="s">
        <v>637</v>
      </c>
      <c r="F38" s="15" t="s">
        <v>34</v>
      </c>
      <c r="G38" s="74"/>
      <c r="H38" s="74">
        <v>0</v>
      </c>
      <c r="I38" s="74">
        <v>0</v>
      </c>
    </row>
    <row r="39" spans="1:11" ht="81.75" hidden="1" customHeight="1">
      <c r="A39" s="16" t="s">
        <v>677</v>
      </c>
      <c r="B39" s="14">
        <v>757</v>
      </c>
      <c r="C39" s="15" t="s">
        <v>27</v>
      </c>
      <c r="D39" s="15" t="s">
        <v>72</v>
      </c>
      <c r="E39" s="15" t="s">
        <v>676</v>
      </c>
      <c r="F39" s="15"/>
      <c r="G39" s="74">
        <f>G40</f>
        <v>0</v>
      </c>
      <c r="H39" s="74">
        <f t="shared" ref="H39:I40" si="9">H40</f>
        <v>0</v>
      </c>
      <c r="I39" s="74">
        <f t="shared" si="9"/>
        <v>0</v>
      </c>
    </row>
    <row r="40" spans="1:11" ht="47.25" hidden="1" customHeight="1">
      <c r="A40" s="16" t="s">
        <v>100</v>
      </c>
      <c r="B40" s="14">
        <v>757</v>
      </c>
      <c r="C40" s="15" t="s">
        <v>27</v>
      </c>
      <c r="D40" s="15" t="s">
        <v>72</v>
      </c>
      <c r="E40" s="15" t="s">
        <v>676</v>
      </c>
      <c r="F40" s="15" t="s">
        <v>364</v>
      </c>
      <c r="G40" s="74">
        <f>G41</f>
        <v>0</v>
      </c>
      <c r="H40" s="74">
        <f t="shared" si="9"/>
        <v>0</v>
      </c>
      <c r="I40" s="74"/>
    </row>
    <row r="41" spans="1:11" ht="98.25" hidden="1" customHeight="1">
      <c r="A41" s="50" t="s">
        <v>446</v>
      </c>
      <c r="B41" s="14">
        <v>757</v>
      </c>
      <c r="C41" s="15" t="s">
        <v>27</v>
      </c>
      <c r="D41" s="15" t="s">
        <v>72</v>
      </c>
      <c r="E41" s="15" t="s">
        <v>676</v>
      </c>
      <c r="F41" s="15" t="s">
        <v>445</v>
      </c>
      <c r="G41" s="74"/>
      <c r="H41" s="74">
        <v>0</v>
      </c>
      <c r="I41" s="74"/>
    </row>
    <row r="42" spans="1:11" ht="19.5" hidden="1" customHeight="1">
      <c r="A42" s="16" t="s">
        <v>411</v>
      </c>
      <c r="B42" s="14">
        <v>757</v>
      </c>
      <c r="C42" s="15" t="s">
        <v>27</v>
      </c>
      <c r="D42" s="15" t="s">
        <v>72</v>
      </c>
      <c r="E42" s="15" t="s">
        <v>131</v>
      </c>
      <c r="F42" s="15"/>
      <c r="G42" s="74">
        <f>G43</f>
        <v>0</v>
      </c>
      <c r="H42" s="74">
        <v>0</v>
      </c>
      <c r="I42" s="74">
        <v>0</v>
      </c>
    </row>
    <row r="43" spans="1:11" ht="39.75" hidden="1" customHeight="1">
      <c r="A43" s="16" t="s">
        <v>31</v>
      </c>
      <c r="B43" s="14">
        <v>757</v>
      </c>
      <c r="C43" s="15" t="s">
        <v>27</v>
      </c>
      <c r="D43" s="15" t="s">
        <v>72</v>
      </c>
      <c r="E43" s="15" t="s">
        <v>131</v>
      </c>
      <c r="F43" s="15" t="s">
        <v>32</v>
      </c>
      <c r="G43" s="74">
        <f>G44</f>
        <v>0</v>
      </c>
      <c r="H43" s="74">
        <v>0</v>
      </c>
      <c r="I43" s="74">
        <v>0</v>
      </c>
    </row>
    <row r="44" spans="1:11" ht="20.25" hidden="1" customHeight="1">
      <c r="A44" s="16" t="s">
        <v>33</v>
      </c>
      <c r="B44" s="14">
        <v>757</v>
      </c>
      <c r="C44" s="15" t="s">
        <v>27</v>
      </c>
      <c r="D44" s="15" t="s">
        <v>72</v>
      </c>
      <c r="E44" s="15" t="s">
        <v>131</v>
      </c>
      <c r="F44" s="15" t="s">
        <v>34</v>
      </c>
      <c r="G44" s="74"/>
      <c r="H44" s="74">
        <v>0</v>
      </c>
      <c r="I44" s="74">
        <v>0</v>
      </c>
    </row>
    <row r="45" spans="1:11" ht="87.75" hidden="1" customHeight="1">
      <c r="A45" s="16" t="s">
        <v>551</v>
      </c>
      <c r="B45" s="14">
        <v>757</v>
      </c>
      <c r="C45" s="15" t="s">
        <v>27</v>
      </c>
      <c r="D45" s="15" t="s">
        <v>72</v>
      </c>
      <c r="E45" s="15" t="s">
        <v>552</v>
      </c>
      <c r="F45" s="15"/>
      <c r="G45" s="74">
        <f>G46</f>
        <v>0</v>
      </c>
      <c r="H45" s="74">
        <f t="shared" ref="H45:I45" si="10">H46</f>
        <v>0</v>
      </c>
      <c r="I45" s="74">
        <f t="shared" si="10"/>
        <v>0</v>
      </c>
    </row>
    <row r="46" spans="1:11" ht="45" hidden="1" customHeight="1">
      <c r="A46" s="16" t="s">
        <v>31</v>
      </c>
      <c r="B46" s="14">
        <v>757</v>
      </c>
      <c r="C46" s="15" t="s">
        <v>27</v>
      </c>
      <c r="D46" s="15" t="s">
        <v>72</v>
      </c>
      <c r="E46" s="15" t="s">
        <v>552</v>
      </c>
      <c r="F46" s="15" t="s">
        <v>32</v>
      </c>
      <c r="G46" s="74">
        <f>G47</f>
        <v>0</v>
      </c>
      <c r="H46" s="74">
        <f t="shared" ref="H46:K46" si="11">H47</f>
        <v>0</v>
      </c>
      <c r="I46" s="74">
        <f t="shared" si="11"/>
        <v>0</v>
      </c>
      <c r="J46" s="74">
        <f t="shared" si="11"/>
        <v>0</v>
      </c>
      <c r="K46" s="74">
        <f t="shared" si="11"/>
        <v>0</v>
      </c>
    </row>
    <row r="47" spans="1:11" ht="19.5" hidden="1" customHeight="1">
      <c r="A47" s="16" t="s">
        <v>33</v>
      </c>
      <c r="B47" s="14">
        <v>757</v>
      </c>
      <c r="C47" s="15" t="s">
        <v>27</v>
      </c>
      <c r="D47" s="15" t="s">
        <v>72</v>
      </c>
      <c r="E47" s="15" t="s">
        <v>552</v>
      </c>
      <c r="F47" s="15" t="s">
        <v>34</v>
      </c>
      <c r="G47" s="74">
        <v>0</v>
      </c>
      <c r="H47" s="74"/>
      <c r="I47" s="74">
        <v>0</v>
      </c>
    </row>
    <row r="48" spans="1:11" s="18" customFormat="1" ht="51" hidden="1">
      <c r="A48" s="16" t="s">
        <v>553</v>
      </c>
      <c r="B48" s="14">
        <v>757</v>
      </c>
      <c r="C48" s="15" t="s">
        <v>27</v>
      </c>
      <c r="D48" s="15" t="s">
        <v>72</v>
      </c>
      <c r="E48" s="15" t="s">
        <v>225</v>
      </c>
      <c r="F48" s="15"/>
      <c r="G48" s="74">
        <f>G49</f>
        <v>0</v>
      </c>
      <c r="H48" s="74">
        <f>H49</f>
        <v>0</v>
      </c>
      <c r="I48" s="74">
        <f t="shared" ref="H48:I50" si="12">I49</f>
        <v>0</v>
      </c>
    </row>
    <row r="49" spans="1:9" s="18" customFormat="1" ht="38.25" hidden="1">
      <c r="A49" s="16" t="s">
        <v>649</v>
      </c>
      <c r="B49" s="14">
        <v>757</v>
      </c>
      <c r="C49" s="15" t="s">
        <v>27</v>
      </c>
      <c r="D49" s="15" t="s">
        <v>72</v>
      </c>
      <c r="E49" s="15" t="s">
        <v>628</v>
      </c>
      <c r="F49" s="15"/>
      <c r="G49" s="74">
        <f>G50</f>
        <v>0</v>
      </c>
      <c r="H49" s="74">
        <f t="shared" si="12"/>
        <v>0</v>
      </c>
      <c r="I49" s="74">
        <f t="shared" si="12"/>
        <v>0</v>
      </c>
    </row>
    <row r="50" spans="1:9" s="18" customFormat="1" ht="36" hidden="1" customHeight="1">
      <c r="A50" s="16" t="s">
        <v>100</v>
      </c>
      <c r="B50" s="14">
        <v>757</v>
      </c>
      <c r="C50" s="15" t="s">
        <v>27</v>
      </c>
      <c r="D50" s="15" t="s">
        <v>72</v>
      </c>
      <c r="E50" s="15" t="s">
        <v>628</v>
      </c>
      <c r="F50" s="15" t="s">
        <v>364</v>
      </c>
      <c r="G50" s="74">
        <f>G51</f>
        <v>0</v>
      </c>
      <c r="H50" s="74">
        <f t="shared" si="12"/>
        <v>0</v>
      </c>
      <c r="I50" s="74">
        <f t="shared" si="12"/>
        <v>0</v>
      </c>
    </row>
    <row r="51" spans="1:9" s="18" customFormat="1" ht="99" hidden="1" customHeight="1">
      <c r="A51" s="50" t="s">
        <v>446</v>
      </c>
      <c r="B51" s="14">
        <v>757</v>
      </c>
      <c r="C51" s="15" t="s">
        <v>27</v>
      </c>
      <c r="D51" s="15" t="s">
        <v>72</v>
      </c>
      <c r="E51" s="15" t="s">
        <v>628</v>
      </c>
      <c r="F51" s="15" t="s">
        <v>445</v>
      </c>
      <c r="G51" s="102">
        <v>0</v>
      </c>
      <c r="H51" s="74"/>
      <c r="I51" s="74">
        <v>0</v>
      </c>
    </row>
    <row r="52" spans="1:9" ht="32.25" customHeight="1">
      <c r="A52" s="16" t="s">
        <v>513</v>
      </c>
      <c r="B52" s="14">
        <v>757</v>
      </c>
      <c r="C52" s="15" t="s">
        <v>27</v>
      </c>
      <c r="D52" s="15" t="s">
        <v>72</v>
      </c>
      <c r="E52" s="15" t="s">
        <v>415</v>
      </c>
      <c r="F52" s="15"/>
      <c r="G52" s="102">
        <f>G54</f>
        <v>1980000</v>
      </c>
      <c r="H52" s="74">
        <f>H54</f>
        <v>1980000</v>
      </c>
      <c r="I52" s="74">
        <f>I54</f>
        <v>1980000</v>
      </c>
    </row>
    <row r="53" spans="1:9" ht="32.25" customHeight="1">
      <c r="A53" s="16" t="s">
        <v>94</v>
      </c>
      <c r="B53" s="14">
        <v>757</v>
      </c>
      <c r="C53" s="15" t="s">
        <v>27</v>
      </c>
      <c r="D53" s="15" t="s">
        <v>72</v>
      </c>
      <c r="E53" s="15" t="s">
        <v>417</v>
      </c>
      <c r="F53" s="15"/>
      <c r="G53" s="102">
        <f t="shared" ref="G53:I55" si="13">G54</f>
        <v>1980000</v>
      </c>
      <c r="H53" s="74">
        <f t="shared" si="13"/>
        <v>1980000</v>
      </c>
      <c r="I53" s="74">
        <f t="shared" si="13"/>
        <v>1980000</v>
      </c>
    </row>
    <row r="54" spans="1:9" ht="51">
      <c r="A54" s="16" t="s">
        <v>3</v>
      </c>
      <c r="B54" s="14">
        <v>757</v>
      </c>
      <c r="C54" s="15" t="s">
        <v>27</v>
      </c>
      <c r="D54" s="15" t="s">
        <v>72</v>
      </c>
      <c r="E54" s="15" t="s">
        <v>416</v>
      </c>
      <c r="F54" s="15"/>
      <c r="G54" s="102">
        <f t="shared" si="13"/>
        <v>1980000</v>
      </c>
      <c r="H54" s="74">
        <f t="shared" si="13"/>
        <v>1980000</v>
      </c>
      <c r="I54" s="74">
        <f t="shared" si="13"/>
        <v>1980000</v>
      </c>
    </row>
    <row r="55" spans="1:9" ht="25.5">
      <c r="A55" s="16" t="s">
        <v>31</v>
      </c>
      <c r="B55" s="14">
        <v>757</v>
      </c>
      <c r="C55" s="15" t="s">
        <v>27</v>
      </c>
      <c r="D55" s="15" t="s">
        <v>72</v>
      </c>
      <c r="E55" s="15" t="s">
        <v>416</v>
      </c>
      <c r="F55" s="15" t="s">
        <v>32</v>
      </c>
      <c r="G55" s="102">
        <f t="shared" si="13"/>
        <v>1980000</v>
      </c>
      <c r="H55" s="74">
        <f t="shared" si="13"/>
        <v>1980000</v>
      </c>
      <c r="I55" s="74">
        <f t="shared" si="13"/>
        <v>1980000</v>
      </c>
    </row>
    <row r="56" spans="1:9" ht="19.5" customHeight="1">
      <c r="A56" s="86" t="s">
        <v>33</v>
      </c>
      <c r="B56" s="14">
        <v>757</v>
      </c>
      <c r="C56" s="15" t="s">
        <v>27</v>
      </c>
      <c r="D56" s="15" t="s">
        <v>72</v>
      </c>
      <c r="E56" s="15" t="s">
        <v>416</v>
      </c>
      <c r="F56" s="15" t="s">
        <v>34</v>
      </c>
      <c r="G56" s="102">
        <v>1980000</v>
      </c>
      <c r="H56" s="74">
        <v>1980000</v>
      </c>
      <c r="I56" s="74">
        <v>1980000</v>
      </c>
    </row>
    <row r="57" spans="1:9" ht="14.25" customHeight="1">
      <c r="A57" s="86" t="s">
        <v>295</v>
      </c>
      <c r="B57" s="14">
        <v>757</v>
      </c>
      <c r="C57" s="15" t="s">
        <v>27</v>
      </c>
      <c r="D57" s="15" t="s">
        <v>27</v>
      </c>
      <c r="E57" s="15"/>
      <c r="F57" s="14"/>
      <c r="G57" s="102">
        <f>G66+G58</f>
        <v>178340</v>
      </c>
      <c r="H57" s="102">
        <f t="shared" ref="H57:I57" si="14">H66+H58</f>
        <v>176950</v>
      </c>
      <c r="I57" s="102">
        <f t="shared" si="14"/>
        <v>178950</v>
      </c>
    </row>
    <row r="58" spans="1:9" ht="32.25" hidden="1" customHeight="1">
      <c r="A58" s="86" t="s">
        <v>513</v>
      </c>
      <c r="B58" s="14">
        <v>757</v>
      </c>
      <c r="C58" s="15" t="s">
        <v>27</v>
      </c>
      <c r="D58" s="15" t="s">
        <v>27</v>
      </c>
      <c r="E58" s="15" t="s">
        <v>415</v>
      </c>
      <c r="F58" s="15"/>
      <c r="G58" s="74">
        <f>G59</f>
        <v>0</v>
      </c>
      <c r="H58" s="74">
        <f>H60</f>
        <v>0</v>
      </c>
      <c r="I58" s="74">
        <f>I60</f>
        <v>0</v>
      </c>
    </row>
    <row r="59" spans="1:9" ht="22.5" hidden="1" customHeight="1">
      <c r="A59" s="86" t="s">
        <v>124</v>
      </c>
      <c r="B59" s="14">
        <v>757</v>
      </c>
      <c r="C59" s="15" t="s">
        <v>27</v>
      </c>
      <c r="D59" s="15" t="s">
        <v>27</v>
      </c>
      <c r="E59" s="15" t="s">
        <v>654</v>
      </c>
      <c r="F59" s="15"/>
      <c r="G59" s="74">
        <f>G60+G63</f>
        <v>0</v>
      </c>
      <c r="H59" s="74">
        <f t="shared" ref="H59:I59" si="15">H60+H63</f>
        <v>0</v>
      </c>
      <c r="I59" s="74">
        <f t="shared" si="15"/>
        <v>0</v>
      </c>
    </row>
    <row r="60" spans="1:9" ht="51" hidden="1">
      <c r="A60" s="86" t="s">
        <v>132</v>
      </c>
      <c r="B60" s="14">
        <v>757</v>
      </c>
      <c r="C60" s="15" t="s">
        <v>27</v>
      </c>
      <c r="D60" s="15" t="s">
        <v>27</v>
      </c>
      <c r="E60" s="15" t="s">
        <v>202</v>
      </c>
      <c r="F60" s="15"/>
      <c r="G60" s="74">
        <f t="shared" ref="G60:I61" si="16">G61</f>
        <v>0</v>
      </c>
      <c r="H60" s="74">
        <f t="shared" si="16"/>
        <v>0</v>
      </c>
      <c r="I60" s="74">
        <f t="shared" si="16"/>
        <v>0</v>
      </c>
    </row>
    <row r="61" spans="1:9" ht="25.5" hidden="1">
      <c r="A61" s="16" t="s">
        <v>31</v>
      </c>
      <c r="B61" s="14">
        <v>757</v>
      </c>
      <c r="C61" s="15" t="s">
        <v>27</v>
      </c>
      <c r="D61" s="15" t="s">
        <v>27</v>
      </c>
      <c r="E61" s="15" t="s">
        <v>202</v>
      </c>
      <c r="F61" s="15" t="s">
        <v>32</v>
      </c>
      <c r="G61" s="74">
        <f t="shared" si="16"/>
        <v>0</v>
      </c>
      <c r="H61" s="74">
        <f t="shared" si="16"/>
        <v>0</v>
      </c>
      <c r="I61" s="74">
        <f t="shared" si="16"/>
        <v>0</v>
      </c>
    </row>
    <row r="62" spans="1:9" ht="19.5" hidden="1" customHeight="1">
      <c r="A62" s="86" t="s">
        <v>33</v>
      </c>
      <c r="B62" s="14">
        <v>757</v>
      </c>
      <c r="C62" s="15" t="s">
        <v>27</v>
      </c>
      <c r="D62" s="15" t="s">
        <v>27</v>
      </c>
      <c r="E62" s="15" t="s">
        <v>202</v>
      </c>
      <c r="F62" s="15" t="s">
        <v>34</v>
      </c>
      <c r="G62" s="74"/>
      <c r="H62" s="74">
        <v>0</v>
      </c>
      <c r="I62" s="74">
        <v>0</v>
      </c>
    </row>
    <row r="63" spans="1:9" s="18" customFormat="1" ht="61.5" hidden="1" customHeight="1">
      <c r="A63" s="223" t="s">
        <v>367</v>
      </c>
      <c r="B63" s="15" t="s">
        <v>53</v>
      </c>
      <c r="C63" s="15" t="s">
        <v>27</v>
      </c>
      <c r="D63" s="15" t="s">
        <v>27</v>
      </c>
      <c r="E63" s="15" t="s">
        <v>203</v>
      </c>
      <c r="F63" s="15"/>
      <c r="G63" s="74">
        <f>G64</f>
        <v>0</v>
      </c>
      <c r="H63" s="74">
        <f t="shared" ref="H63:I63" si="17">H64</f>
        <v>0</v>
      </c>
      <c r="I63" s="74">
        <f t="shared" si="17"/>
        <v>0</v>
      </c>
    </row>
    <row r="64" spans="1:9" s="18" customFormat="1" ht="25.5" hidden="1">
      <c r="A64" s="86" t="s">
        <v>31</v>
      </c>
      <c r="B64" s="15" t="s">
        <v>53</v>
      </c>
      <c r="C64" s="15" t="s">
        <v>27</v>
      </c>
      <c r="D64" s="15" t="s">
        <v>27</v>
      </c>
      <c r="E64" s="15" t="s">
        <v>203</v>
      </c>
      <c r="F64" s="15" t="s">
        <v>32</v>
      </c>
      <c r="G64" s="74">
        <f>G65</f>
        <v>0</v>
      </c>
      <c r="H64" s="74">
        <f>H65</f>
        <v>0</v>
      </c>
      <c r="I64" s="74">
        <f>I65</f>
        <v>0</v>
      </c>
    </row>
    <row r="65" spans="1:13" s="18" customFormat="1" hidden="1">
      <c r="A65" s="86" t="s">
        <v>33</v>
      </c>
      <c r="B65" s="15" t="s">
        <v>53</v>
      </c>
      <c r="C65" s="15" t="s">
        <v>27</v>
      </c>
      <c r="D65" s="15" t="s">
        <v>27</v>
      </c>
      <c r="E65" s="15" t="s">
        <v>203</v>
      </c>
      <c r="F65" s="15" t="s">
        <v>34</v>
      </c>
      <c r="G65" s="74"/>
      <c r="H65" s="74"/>
      <c r="I65" s="74"/>
    </row>
    <row r="66" spans="1:13" s="18" customFormat="1" ht="25.5">
      <c r="A66" s="86" t="s">
        <v>517</v>
      </c>
      <c r="B66" s="14">
        <v>757</v>
      </c>
      <c r="C66" s="15" t="s">
        <v>27</v>
      </c>
      <c r="D66" s="15" t="s">
        <v>27</v>
      </c>
      <c r="E66" s="15" t="s">
        <v>208</v>
      </c>
      <c r="F66" s="15"/>
      <c r="G66" s="102">
        <f>G67</f>
        <v>178340</v>
      </c>
      <c r="H66" s="102">
        <f t="shared" ref="H66:M66" si="18">H67</f>
        <v>176950</v>
      </c>
      <c r="I66" s="102">
        <f t="shared" si="18"/>
        <v>178950</v>
      </c>
      <c r="J66" s="102">
        <f t="shared" si="18"/>
        <v>0</v>
      </c>
      <c r="K66" s="102">
        <f t="shared" si="18"/>
        <v>0</v>
      </c>
      <c r="L66" s="102">
        <f t="shared" si="18"/>
        <v>0</v>
      </c>
      <c r="M66" s="102">
        <f t="shared" si="18"/>
        <v>0</v>
      </c>
    </row>
    <row r="67" spans="1:13" s="18" customFormat="1">
      <c r="A67" s="86" t="s">
        <v>355</v>
      </c>
      <c r="B67" s="14">
        <v>757</v>
      </c>
      <c r="C67" s="15" t="s">
        <v>27</v>
      </c>
      <c r="D67" s="15" t="s">
        <v>27</v>
      </c>
      <c r="E67" s="15" t="s">
        <v>209</v>
      </c>
      <c r="F67" s="15"/>
      <c r="G67" s="102">
        <f>G68+G70</f>
        <v>178340</v>
      </c>
      <c r="H67" s="102">
        <f t="shared" ref="H67:I67" si="19">H68+H70</f>
        <v>176950</v>
      </c>
      <c r="I67" s="102">
        <f t="shared" si="19"/>
        <v>178950</v>
      </c>
    </row>
    <row r="68" spans="1:13" s="18" customFormat="1" ht="25.5">
      <c r="A68" s="86" t="s">
        <v>37</v>
      </c>
      <c r="B68" s="14">
        <v>757</v>
      </c>
      <c r="C68" s="15" t="s">
        <v>27</v>
      </c>
      <c r="D68" s="15" t="s">
        <v>27</v>
      </c>
      <c r="E68" s="15" t="s">
        <v>209</v>
      </c>
      <c r="F68" s="15" t="s">
        <v>38</v>
      </c>
      <c r="G68" s="102">
        <f>G69</f>
        <v>133950</v>
      </c>
      <c r="H68" s="74">
        <f>H69</f>
        <v>131950</v>
      </c>
      <c r="I68" s="74">
        <f>I69</f>
        <v>131950</v>
      </c>
    </row>
    <row r="69" spans="1:13" s="18" customFormat="1" ht="25.5">
      <c r="A69" s="86" t="s">
        <v>39</v>
      </c>
      <c r="B69" s="14">
        <v>757</v>
      </c>
      <c r="C69" s="15" t="s">
        <v>27</v>
      </c>
      <c r="D69" s="15" t="s">
        <v>27</v>
      </c>
      <c r="E69" s="15" t="s">
        <v>209</v>
      </c>
      <c r="F69" s="15" t="s">
        <v>40</v>
      </c>
      <c r="G69" s="74">
        <v>133950</v>
      </c>
      <c r="H69" s="74">
        <v>131950</v>
      </c>
      <c r="I69" s="74">
        <v>131950</v>
      </c>
    </row>
    <row r="70" spans="1:13" s="18" customFormat="1" ht="25.5">
      <c r="A70" s="86" t="s">
        <v>31</v>
      </c>
      <c r="B70" s="15" t="s">
        <v>53</v>
      </c>
      <c r="C70" s="15" t="s">
        <v>27</v>
      </c>
      <c r="D70" s="15" t="s">
        <v>27</v>
      </c>
      <c r="E70" s="15" t="s">
        <v>209</v>
      </c>
      <c r="F70" s="15" t="s">
        <v>32</v>
      </c>
      <c r="G70" s="74">
        <f>G71</f>
        <v>44390</v>
      </c>
      <c r="H70" s="74">
        <f>H71</f>
        <v>45000</v>
      </c>
      <c r="I70" s="74">
        <f>I71</f>
        <v>47000</v>
      </c>
    </row>
    <row r="71" spans="1:13" s="18" customFormat="1">
      <c r="A71" s="86" t="s">
        <v>33</v>
      </c>
      <c r="B71" s="15" t="s">
        <v>53</v>
      </c>
      <c r="C71" s="15" t="s">
        <v>27</v>
      </c>
      <c r="D71" s="15" t="s">
        <v>27</v>
      </c>
      <c r="E71" s="15" t="s">
        <v>209</v>
      </c>
      <c r="F71" s="15" t="s">
        <v>34</v>
      </c>
      <c r="G71" s="74">
        <v>44390</v>
      </c>
      <c r="H71" s="74">
        <v>45000</v>
      </c>
      <c r="I71" s="74">
        <v>47000</v>
      </c>
    </row>
    <row r="72" spans="1:13" s="22" customFormat="1">
      <c r="A72" s="232" t="s">
        <v>45</v>
      </c>
      <c r="B72" s="19">
        <v>757</v>
      </c>
      <c r="C72" s="20" t="s">
        <v>46</v>
      </c>
      <c r="D72" s="20"/>
      <c r="E72" s="20"/>
      <c r="F72" s="20"/>
      <c r="G72" s="111">
        <f>G73+G143</f>
        <v>120714829</v>
      </c>
      <c r="H72" s="12">
        <f>H73+H143</f>
        <v>120973423.95</v>
      </c>
      <c r="I72" s="12">
        <f>I73+I143</f>
        <v>121677487.95</v>
      </c>
      <c r="L72" s="21">
        <f>L73+G143</f>
        <v>120714829</v>
      </c>
    </row>
    <row r="73" spans="1:13">
      <c r="A73" s="86" t="s">
        <v>47</v>
      </c>
      <c r="B73" s="14">
        <v>757</v>
      </c>
      <c r="C73" s="15" t="s">
        <v>46</v>
      </c>
      <c r="D73" s="15" t="s">
        <v>20</v>
      </c>
      <c r="E73" s="15"/>
      <c r="F73" s="15"/>
      <c r="G73" s="102">
        <f>G74+G132+G136+G128</f>
        <v>112475301</v>
      </c>
      <c r="H73" s="102">
        <f>H74+H132+H136+H128</f>
        <v>112619049.95</v>
      </c>
      <c r="I73" s="102">
        <f>I74+I132+I136+I128</f>
        <v>113254929.95</v>
      </c>
      <c r="L73" s="2">
        <f>L74</f>
        <v>112475301</v>
      </c>
    </row>
    <row r="74" spans="1:13" ht="25.5">
      <c r="A74" s="86" t="s">
        <v>523</v>
      </c>
      <c r="B74" s="14">
        <v>757</v>
      </c>
      <c r="C74" s="15" t="s">
        <v>46</v>
      </c>
      <c r="D74" s="15" t="s">
        <v>20</v>
      </c>
      <c r="E74" s="15" t="s">
        <v>204</v>
      </c>
      <c r="F74" s="15"/>
      <c r="G74" s="89">
        <f>G75+G78+G84+G87+G90+G107+G110+G113+G116+G118+G124+G81</f>
        <v>112475301</v>
      </c>
      <c r="H74" s="89">
        <f t="shared" ref="H74:I74" si="20">H75+H78+H84+H87+H90+H107+H110+H113+H116+H118+H124+H81</f>
        <v>112619049.95</v>
      </c>
      <c r="I74" s="89">
        <f t="shared" si="20"/>
        <v>113254929.95</v>
      </c>
      <c r="L74" s="2">
        <f>G75+G78+G84+G87+G90+G107+G110+G113+G116+G118+G124+G136</f>
        <v>112475301</v>
      </c>
    </row>
    <row r="75" spans="1:13" ht="40.5" hidden="1" customHeight="1">
      <c r="A75" s="16" t="s">
        <v>644</v>
      </c>
      <c r="B75" s="15" t="s">
        <v>53</v>
      </c>
      <c r="C75" s="15" t="s">
        <v>46</v>
      </c>
      <c r="D75" s="15" t="s">
        <v>20</v>
      </c>
      <c r="E75" s="15" t="s">
        <v>585</v>
      </c>
      <c r="F75" s="15"/>
      <c r="G75" s="89">
        <f>G76</f>
        <v>0</v>
      </c>
      <c r="H75" s="74">
        <v>0</v>
      </c>
      <c r="I75" s="74">
        <v>0</v>
      </c>
    </row>
    <row r="76" spans="1:13" ht="30" hidden="1" customHeight="1">
      <c r="A76" s="16" t="s">
        <v>100</v>
      </c>
      <c r="B76" s="15" t="s">
        <v>53</v>
      </c>
      <c r="C76" s="15" t="s">
        <v>46</v>
      </c>
      <c r="D76" s="15" t="s">
        <v>20</v>
      </c>
      <c r="E76" s="15" t="s">
        <v>585</v>
      </c>
      <c r="F76" s="15" t="s">
        <v>364</v>
      </c>
      <c r="G76" s="89">
        <f>G77</f>
        <v>0</v>
      </c>
      <c r="H76" s="74">
        <v>0</v>
      </c>
      <c r="I76" s="74">
        <v>0</v>
      </c>
    </row>
    <row r="77" spans="1:13" ht="91.5" hidden="1" customHeight="1">
      <c r="A77" s="50" t="s">
        <v>446</v>
      </c>
      <c r="B77" s="15" t="s">
        <v>53</v>
      </c>
      <c r="C77" s="15" t="s">
        <v>46</v>
      </c>
      <c r="D77" s="15" t="s">
        <v>20</v>
      </c>
      <c r="E77" s="15" t="s">
        <v>585</v>
      </c>
      <c r="F77" s="15" t="s">
        <v>445</v>
      </c>
      <c r="G77" s="89"/>
      <c r="H77" s="74">
        <v>0</v>
      </c>
      <c r="I77" s="74">
        <v>0</v>
      </c>
    </row>
    <row r="78" spans="1:13" ht="43.5" hidden="1" customHeight="1">
      <c r="A78" s="50" t="s">
        <v>645</v>
      </c>
      <c r="B78" s="15" t="s">
        <v>53</v>
      </c>
      <c r="C78" s="15" t="s">
        <v>46</v>
      </c>
      <c r="D78" s="15" t="s">
        <v>20</v>
      </c>
      <c r="E78" s="15" t="s">
        <v>587</v>
      </c>
      <c r="F78" s="15"/>
      <c r="G78" s="89">
        <f>G79</f>
        <v>0</v>
      </c>
      <c r="H78" s="74">
        <v>0</v>
      </c>
      <c r="I78" s="74">
        <v>0</v>
      </c>
    </row>
    <row r="79" spans="1:13" ht="39.75" hidden="1" customHeight="1">
      <c r="A79" s="16" t="s">
        <v>100</v>
      </c>
      <c r="B79" s="15" t="s">
        <v>53</v>
      </c>
      <c r="C79" s="15" t="s">
        <v>46</v>
      </c>
      <c r="D79" s="15" t="s">
        <v>20</v>
      </c>
      <c r="E79" s="15" t="s">
        <v>587</v>
      </c>
      <c r="F79" s="15" t="s">
        <v>364</v>
      </c>
      <c r="G79" s="89">
        <f>G80</f>
        <v>0</v>
      </c>
      <c r="H79" s="74">
        <v>0</v>
      </c>
      <c r="I79" s="74">
        <v>0</v>
      </c>
    </row>
    <row r="80" spans="1:13" ht="86.25" hidden="1" customHeight="1">
      <c r="A80" s="50" t="s">
        <v>446</v>
      </c>
      <c r="B80" s="15" t="s">
        <v>53</v>
      </c>
      <c r="C80" s="15" t="s">
        <v>46</v>
      </c>
      <c r="D80" s="15" t="s">
        <v>20</v>
      </c>
      <c r="E80" s="15" t="s">
        <v>587</v>
      </c>
      <c r="F80" s="15" t="s">
        <v>445</v>
      </c>
      <c r="G80" s="89"/>
      <c r="H80" s="74">
        <v>0</v>
      </c>
      <c r="I80" s="74">
        <v>0</v>
      </c>
    </row>
    <row r="81" spans="1:9" ht="48" hidden="1" customHeight="1">
      <c r="A81" s="84" t="s">
        <v>656</v>
      </c>
      <c r="B81" s="14">
        <v>757</v>
      </c>
      <c r="C81" s="15" t="s">
        <v>46</v>
      </c>
      <c r="D81" s="15" t="s">
        <v>20</v>
      </c>
      <c r="E81" s="15" t="s">
        <v>655</v>
      </c>
      <c r="F81" s="14"/>
      <c r="G81" s="102">
        <f t="shared" ref="G81:I82" si="21">G82</f>
        <v>0</v>
      </c>
      <c r="H81" s="74">
        <f t="shared" si="21"/>
        <v>0</v>
      </c>
      <c r="I81" s="74">
        <f t="shared" si="21"/>
        <v>0</v>
      </c>
    </row>
    <row r="82" spans="1:9" ht="25.5" hidden="1">
      <c r="A82" s="16" t="s">
        <v>31</v>
      </c>
      <c r="B82" s="14">
        <v>757</v>
      </c>
      <c r="C82" s="15" t="s">
        <v>46</v>
      </c>
      <c r="D82" s="15" t="s">
        <v>20</v>
      </c>
      <c r="E82" s="15" t="s">
        <v>655</v>
      </c>
      <c r="F82" s="15" t="s">
        <v>32</v>
      </c>
      <c r="G82" s="110">
        <f t="shared" si="21"/>
        <v>0</v>
      </c>
      <c r="H82" s="25">
        <f t="shared" si="21"/>
        <v>0</v>
      </c>
      <c r="I82" s="25">
        <f t="shared" si="21"/>
        <v>0</v>
      </c>
    </row>
    <row r="83" spans="1:9" hidden="1">
      <c r="A83" s="16" t="s">
        <v>33</v>
      </c>
      <c r="B83" s="14">
        <v>757</v>
      </c>
      <c r="C83" s="15" t="s">
        <v>46</v>
      </c>
      <c r="D83" s="15" t="s">
        <v>20</v>
      </c>
      <c r="E83" s="15" t="s">
        <v>655</v>
      </c>
      <c r="F83" s="15" t="s">
        <v>34</v>
      </c>
      <c r="G83" s="110"/>
      <c r="H83" s="25"/>
      <c r="I83" s="25"/>
    </row>
    <row r="84" spans="1:9" ht="92.25" customHeight="1">
      <c r="A84" s="230" t="s">
        <v>388</v>
      </c>
      <c r="B84" s="14">
        <v>757</v>
      </c>
      <c r="C84" s="15" t="s">
        <v>46</v>
      </c>
      <c r="D84" s="15" t="s">
        <v>20</v>
      </c>
      <c r="E84" s="15" t="s">
        <v>733</v>
      </c>
      <c r="F84" s="14"/>
      <c r="G84" s="102">
        <f t="shared" ref="G84:I85" si="22">G85</f>
        <v>1157335</v>
      </c>
      <c r="H84" s="74">
        <f t="shared" si="22"/>
        <v>1157334.95</v>
      </c>
      <c r="I84" s="74">
        <f t="shared" si="22"/>
        <v>1157334.95</v>
      </c>
    </row>
    <row r="85" spans="1:9" ht="25.5">
      <c r="A85" s="86" t="s">
        <v>31</v>
      </c>
      <c r="B85" s="14">
        <v>757</v>
      </c>
      <c r="C85" s="15" t="s">
        <v>46</v>
      </c>
      <c r="D85" s="15" t="s">
        <v>20</v>
      </c>
      <c r="E85" s="15" t="s">
        <v>733</v>
      </c>
      <c r="F85" s="15" t="s">
        <v>32</v>
      </c>
      <c r="G85" s="110">
        <f t="shared" si="22"/>
        <v>1157335</v>
      </c>
      <c r="H85" s="25">
        <f t="shared" si="22"/>
        <v>1157334.95</v>
      </c>
      <c r="I85" s="25">
        <f t="shared" si="22"/>
        <v>1157334.95</v>
      </c>
    </row>
    <row r="86" spans="1:9">
      <c r="A86" s="86" t="s">
        <v>33</v>
      </c>
      <c r="B86" s="14">
        <v>757</v>
      </c>
      <c r="C86" s="15" t="s">
        <v>46</v>
      </c>
      <c r="D86" s="15" t="s">
        <v>20</v>
      </c>
      <c r="E86" s="15" t="s">
        <v>733</v>
      </c>
      <c r="F86" s="15" t="s">
        <v>34</v>
      </c>
      <c r="G86" s="25">
        <f>1157335</f>
        <v>1157335</v>
      </c>
      <c r="H86" s="25">
        <f>1157334.95</f>
        <v>1157334.95</v>
      </c>
      <c r="I86" s="25">
        <f>1157334.95</f>
        <v>1157334.95</v>
      </c>
    </row>
    <row r="87" spans="1:9">
      <c r="A87" s="231" t="s">
        <v>49</v>
      </c>
      <c r="B87" s="14">
        <v>757</v>
      </c>
      <c r="C87" s="15" t="s">
        <v>46</v>
      </c>
      <c r="D87" s="15" t="s">
        <v>20</v>
      </c>
      <c r="E87" s="15" t="s">
        <v>210</v>
      </c>
      <c r="F87" s="14"/>
      <c r="G87" s="8">
        <f>G88</f>
        <v>64009110</v>
      </c>
      <c r="H87" s="8">
        <f t="shared" ref="H87:I87" si="23">H88</f>
        <v>64585120</v>
      </c>
      <c r="I87" s="8">
        <f t="shared" si="23"/>
        <v>65114774</v>
      </c>
    </row>
    <row r="88" spans="1:9" ht="49.5" customHeight="1">
      <c r="A88" s="86" t="s">
        <v>31</v>
      </c>
      <c r="B88" s="14">
        <v>757</v>
      </c>
      <c r="C88" s="15" t="s">
        <v>46</v>
      </c>
      <c r="D88" s="15" t="s">
        <v>20</v>
      </c>
      <c r="E88" s="15" t="s">
        <v>210</v>
      </c>
      <c r="F88" s="15" t="s">
        <v>32</v>
      </c>
      <c r="G88" s="8">
        <f>G89</f>
        <v>64009110</v>
      </c>
      <c r="H88" s="8">
        <f>H89</f>
        <v>64585120</v>
      </c>
      <c r="I88" s="8">
        <f>I89</f>
        <v>65114774</v>
      </c>
    </row>
    <row r="89" spans="1:9">
      <c r="A89" s="86" t="s">
        <v>33</v>
      </c>
      <c r="B89" s="14">
        <v>757</v>
      </c>
      <c r="C89" s="15" t="s">
        <v>46</v>
      </c>
      <c r="D89" s="15" t="s">
        <v>20</v>
      </c>
      <c r="E89" s="15" t="s">
        <v>210</v>
      </c>
      <c r="F89" s="15" t="s">
        <v>34</v>
      </c>
      <c r="G89" s="8">
        <f>62333330+1675780</f>
        <v>64009110</v>
      </c>
      <c r="H89" s="8">
        <f>G89+283510+127500+165000</f>
        <v>64585120</v>
      </c>
      <c r="I89" s="8">
        <f>H89+294854+234800</f>
        <v>65114774</v>
      </c>
    </row>
    <row r="90" spans="1:9" ht="82.5" hidden="1" customHeight="1">
      <c r="A90" s="86" t="s">
        <v>619</v>
      </c>
      <c r="B90" s="14">
        <v>757</v>
      </c>
      <c r="C90" s="15" t="s">
        <v>46</v>
      </c>
      <c r="D90" s="15" t="s">
        <v>20</v>
      </c>
      <c r="E90" s="15" t="s">
        <v>618</v>
      </c>
      <c r="F90" s="15"/>
      <c r="G90" s="8">
        <f>G91+G96+G99+G102</f>
        <v>0</v>
      </c>
      <c r="H90" s="8">
        <f t="shared" ref="H90:I90" si="24">H91</f>
        <v>0</v>
      </c>
      <c r="I90" s="8">
        <f t="shared" si="24"/>
        <v>0</v>
      </c>
    </row>
    <row r="91" spans="1:9" ht="91.5" hidden="1" customHeight="1">
      <c r="A91" s="231" t="s">
        <v>617</v>
      </c>
      <c r="B91" s="14">
        <v>757</v>
      </c>
      <c r="C91" s="15" t="s">
        <v>46</v>
      </c>
      <c r="D91" s="15" t="s">
        <v>20</v>
      </c>
      <c r="E91" s="15" t="s">
        <v>616</v>
      </c>
      <c r="F91" s="14"/>
      <c r="G91" s="8">
        <f>G92+G94</f>
        <v>0</v>
      </c>
      <c r="H91" s="74">
        <v>0</v>
      </c>
      <c r="I91" s="74">
        <v>0</v>
      </c>
    </row>
    <row r="92" spans="1:9" ht="25.5" hidden="1">
      <c r="A92" s="16" t="s">
        <v>31</v>
      </c>
      <c r="B92" s="14">
        <v>757</v>
      </c>
      <c r="C92" s="15" t="s">
        <v>46</v>
      </c>
      <c r="D92" s="15" t="s">
        <v>20</v>
      </c>
      <c r="E92" s="15" t="s">
        <v>616</v>
      </c>
      <c r="F92" s="15" t="s">
        <v>32</v>
      </c>
      <c r="G92" s="8">
        <f>G93</f>
        <v>0</v>
      </c>
      <c r="H92" s="8">
        <f>H93</f>
        <v>0</v>
      </c>
      <c r="I92" s="8">
        <f>I93</f>
        <v>0</v>
      </c>
    </row>
    <row r="93" spans="1:9" hidden="1">
      <c r="A93" s="16" t="s">
        <v>33</v>
      </c>
      <c r="B93" s="14">
        <v>757</v>
      </c>
      <c r="C93" s="15" t="s">
        <v>46</v>
      </c>
      <c r="D93" s="15" t="s">
        <v>20</v>
      </c>
      <c r="E93" s="15" t="s">
        <v>616</v>
      </c>
      <c r="F93" s="15" t="s">
        <v>34</v>
      </c>
      <c r="G93" s="8"/>
      <c r="H93" s="74">
        <v>0</v>
      </c>
      <c r="I93" s="74">
        <v>0</v>
      </c>
    </row>
    <row r="94" spans="1:9" hidden="1">
      <c r="A94" s="16" t="s">
        <v>165</v>
      </c>
      <c r="B94" s="14">
        <v>757</v>
      </c>
      <c r="C94" s="15" t="s">
        <v>46</v>
      </c>
      <c r="D94" s="15" t="s">
        <v>20</v>
      </c>
      <c r="E94" s="15" t="s">
        <v>616</v>
      </c>
      <c r="F94" s="15" t="s">
        <v>166</v>
      </c>
      <c r="G94" s="8">
        <f>G95</f>
        <v>0</v>
      </c>
      <c r="H94" s="74">
        <v>0</v>
      </c>
      <c r="I94" s="74">
        <v>0</v>
      </c>
    </row>
    <row r="95" spans="1:9" hidden="1">
      <c r="A95" s="16" t="s">
        <v>180</v>
      </c>
      <c r="B95" s="14">
        <v>757</v>
      </c>
      <c r="C95" s="15" t="s">
        <v>46</v>
      </c>
      <c r="D95" s="15" t="s">
        <v>20</v>
      </c>
      <c r="E95" s="15" t="s">
        <v>616</v>
      </c>
      <c r="F95" s="15" t="s">
        <v>181</v>
      </c>
      <c r="G95" s="8"/>
      <c r="H95" s="74">
        <v>0</v>
      </c>
      <c r="I95" s="74">
        <v>0</v>
      </c>
    </row>
    <row r="96" spans="1:9" ht="77.25" hidden="1" customHeight="1">
      <c r="A96" s="23" t="s">
        <v>621</v>
      </c>
      <c r="B96" s="14">
        <v>757</v>
      </c>
      <c r="C96" s="15" t="s">
        <v>46</v>
      </c>
      <c r="D96" s="15" t="s">
        <v>20</v>
      </c>
      <c r="E96" s="15" t="s">
        <v>620</v>
      </c>
      <c r="F96" s="14"/>
      <c r="G96" s="8">
        <f>G97</f>
        <v>0</v>
      </c>
      <c r="H96" s="74">
        <v>0</v>
      </c>
      <c r="I96" s="74">
        <v>0</v>
      </c>
    </row>
    <row r="97" spans="1:9" ht="25.5" hidden="1">
      <c r="A97" s="16" t="s">
        <v>31</v>
      </c>
      <c r="B97" s="14">
        <v>757</v>
      </c>
      <c r="C97" s="15" t="s">
        <v>46</v>
      </c>
      <c r="D97" s="15" t="s">
        <v>20</v>
      </c>
      <c r="E97" s="15" t="s">
        <v>620</v>
      </c>
      <c r="F97" s="15" t="s">
        <v>32</v>
      </c>
      <c r="G97" s="8">
        <f>G98</f>
        <v>0</v>
      </c>
      <c r="H97" s="8">
        <f>H98</f>
        <v>0</v>
      </c>
      <c r="I97" s="8">
        <f>I98</f>
        <v>0</v>
      </c>
    </row>
    <row r="98" spans="1:9" hidden="1">
      <c r="A98" s="16" t="s">
        <v>33</v>
      </c>
      <c r="B98" s="14">
        <v>757</v>
      </c>
      <c r="C98" s="15" t="s">
        <v>46</v>
      </c>
      <c r="D98" s="15" t="s">
        <v>20</v>
      </c>
      <c r="E98" s="15" t="s">
        <v>620</v>
      </c>
      <c r="F98" s="15" t="s">
        <v>34</v>
      </c>
      <c r="G98" s="8"/>
      <c r="H98" s="74">
        <v>0</v>
      </c>
      <c r="I98" s="74">
        <v>0</v>
      </c>
    </row>
    <row r="99" spans="1:9" ht="73.5" hidden="1" customHeight="1">
      <c r="A99" s="23" t="s">
        <v>622</v>
      </c>
      <c r="B99" s="14">
        <v>757</v>
      </c>
      <c r="C99" s="15" t="s">
        <v>46</v>
      </c>
      <c r="D99" s="15" t="s">
        <v>20</v>
      </c>
      <c r="E99" s="15" t="s">
        <v>623</v>
      </c>
      <c r="F99" s="14"/>
      <c r="G99" s="8">
        <f>G100</f>
        <v>0</v>
      </c>
      <c r="H99" s="74">
        <v>0</v>
      </c>
      <c r="I99" s="74">
        <v>0</v>
      </c>
    </row>
    <row r="100" spans="1:9" ht="25.5" hidden="1">
      <c r="A100" s="16" t="s">
        <v>31</v>
      </c>
      <c r="B100" s="14">
        <v>757</v>
      </c>
      <c r="C100" s="15" t="s">
        <v>46</v>
      </c>
      <c r="D100" s="15" t="s">
        <v>20</v>
      </c>
      <c r="E100" s="15" t="s">
        <v>623</v>
      </c>
      <c r="F100" s="15" t="s">
        <v>32</v>
      </c>
      <c r="G100" s="8">
        <f>G101</f>
        <v>0</v>
      </c>
      <c r="H100" s="8">
        <f>H101</f>
        <v>0</v>
      </c>
      <c r="I100" s="8">
        <f>I101</f>
        <v>0</v>
      </c>
    </row>
    <row r="101" spans="1:9" hidden="1">
      <c r="A101" s="16" t="s">
        <v>33</v>
      </c>
      <c r="B101" s="14">
        <v>757</v>
      </c>
      <c r="C101" s="15" t="s">
        <v>46</v>
      </c>
      <c r="D101" s="15" t="s">
        <v>20</v>
      </c>
      <c r="E101" s="15" t="s">
        <v>623</v>
      </c>
      <c r="F101" s="15" t="s">
        <v>34</v>
      </c>
      <c r="G101" s="8"/>
      <c r="H101" s="74">
        <v>0</v>
      </c>
      <c r="I101" s="74">
        <v>0</v>
      </c>
    </row>
    <row r="102" spans="1:9" ht="68.25" hidden="1" customHeight="1">
      <c r="A102" s="23" t="s">
        <v>625</v>
      </c>
      <c r="B102" s="14">
        <v>757</v>
      </c>
      <c r="C102" s="15" t="s">
        <v>46</v>
      </c>
      <c r="D102" s="15" t="s">
        <v>20</v>
      </c>
      <c r="E102" s="15" t="s">
        <v>624</v>
      </c>
      <c r="F102" s="14"/>
      <c r="G102" s="8">
        <f>G105+G103</f>
        <v>0</v>
      </c>
      <c r="H102" s="8">
        <f t="shared" ref="H102:I102" si="25">H105+H103</f>
        <v>0</v>
      </c>
      <c r="I102" s="8">
        <f t="shared" si="25"/>
        <v>0</v>
      </c>
    </row>
    <row r="103" spans="1:9" ht="19.5" hidden="1" customHeight="1">
      <c r="A103" s="218" t="s">
        <v>165</v>
      </c>
      <c r="B103" s="14">
        <v>757</v>
      </c>
      <c r="C103" s="15" t="s">
        <v>46</v>
      </c>
      <c r="D103" s="15" t="s">
        <v>20</v>
      </c>
      <c r="E103" s="15" t="s">
        <v>624</v>
      </c>
      <c r="F103" s="14">
        <v>500</v>
      </c>
      <c r="G103" s="8">
        <f>G104</f>
        <v>0</v>
      </c>
      <c r="H103" s="74"/>
      <c r="I103" s="74"/>
    </row>
    <row r="104" spans="1:9" ht="21.75" hidden="1" customHeight="1">
      <c r="A104" s="218" t="s">
        <v>188</v>
      </c>
      <c r="B104" s="14">
        <v>757</v>
      </c>
      <c r="C104" s="15" t="s">
        <v>46</v>
      </c>
      <c r="D104" s="15" t="s">
        <v>20</v>
      </c>
      <c r="E104" s="15" t="s">
        <v>624</v>
      </c>
      <c r="F104" s="14">
        <v>520</v>
      </c>
      <c r="G104" s="8"/>
      <c r="H104" s="74"/>
      <c r="I104" s="74"/>
    </row>
    <row r="105" spans="1:9">
      <c r="A105" s="16" t="s">
        <v>65</v>
      </c>
      <c r="B105" s="14">
        <v>757</v>
      </c>
      <c r="C105" s="15" t="s">
        <v>46</v>
      </c>
      <c r="D105" s="15" t="s">
        <v>20</v>
      </c>
      <c r="E105" s="15" t="s">
        <v>624</v>
      </c>
      <c r="F105" s="15" t="s">
        <v>66</v>
      </c>
      <c r="G105" s="8">
        <f>G106</f>
        <v>0</v>
      </c>
      <c r="H105" s="8">
        <f>H106</f>
        <v>0</v>
      </c>
      <c r="I105" s="8">
        <f>I106</f>
        <v>0</v>
      </c>
    </row>
    <row r="106" spans="1:9">
      <c r="A106" s="86" t="s">
        <v>190</v>
      </c>
      <c r="B106" s="14">
        <v>757</v>
      </c>
      <c r="C106" s="15" t="s">
        <v>46</v>
      </c>
      <c r="D106" s="15" t="s">
        <v>20</v>
      </c>
      <c r="E106" s="15" t="s">
        <v>624</v>
      </c>
      <c r="F106" s="15" t="s">
        <v>191</v>
      </c>
      <c r="G106" s="8"/>
      <c r="H106" s="74">
        <v>0</v>
      </c>
      <c r="I106" s="74">
        <v>0</v>
      </c>
    </row>
    <row r="107" spans="1:9" s="3" customFormat="1" ht="15" customHeight="1">
      <c r="A107" s="228" t="s">
        <v>50</v>
      </c>
      <c r="B107" s="14">
        <v>757</v>
      </c>
      <c r="C107" s="15" t="s">
        <v>46</v>
      </c>
      <c r="D107" s="15" t="s">
        <v>20</v>
      </c>
      <c r="E107" s="15" t="s">
        <v>211</v>
      </c>
      <c r="F107" s="15"/>
      <c r="G107" s="25">
        <f t="shared" ref="G107:I108" si="26">G108</f>
        <v>8182310</v>
      </c>
      <c r="H107" s="25">
        <f t="shared" si="26"/>
        <v>8198239</v>
      </c>
      <c r="I107" s="25">
        <f t="shared" si="26"/>
        <v>8214805</v>
      </c>
    </row>
    <row r="108" spans="1:9" ht="25.5">
      <c r="A108" s="86" t="s">
        <v>31</v>
      </c>
      <c r="B108" s="14">
        <v>757</v>
      </c>
      <c r="C108" s="15" t="s">
        <v>46</v>
      </c>
      <c r="D108" s="15" t="s">
        <v>20</v>
      </c>
      <c r="E108" s="15" t="s">
        <v>211</v>
      </c>
      <c r="F108" s="15" t="s">
        <v>32</v>
      </c>
      <c r="G108" s="8">
        <f t="shared" si="26"/>
        <v>8182310</v>
      </c>
      <c r="H108" s="8">
        <f t="shared" si="26"/>
        <v>8198239</v>
      </c>
      <c r="I108" s="8">
        <f t="shared" si="26"/>
        <v>8214805</v>
      </c>
    </row>
    <row r="109" spans="1:9">
      <c r="A109" s="86" t="s">
        <v>33</v>
      </c>
      <c r="B109" s="14">
        <v>757</v>
      </c>
      <c r="C109" s="15" t="s">
        <v>46</v>
      </c>
      <c r="D109" s="15" t="s">
        <v>20</v>
      </c>
      <c r="E109" s="15" t="s">
        <v>211</v>
      </c>
      <c r="F109" s="15" t="s">
        <v>34</v>
      </c>
      <c r="G109" s="8">
        <f>7564977+617333</f>
        <v>8182310</v>
      </c>
      <c r="H109" s="8">
        <f>G109+15929</f>
        <v>8198239</v>
      </c>
      <c r="I109" s="8">
        <f>H109+16566</f>
        <v>8214805</v>
      </c>
    </row>
    <row r="110" spans="1:9" s="3" customFormat="1" ht="15" customHeight="1">
      <c r="A110" s="229" t="s">
        <v>51</v>
      </c>
      <c r="B110" s="14">
        <v>757</v>
      </c>
      <c r="C110" s="15" t="s">
        <v>46</v>
      </c>
      <c r="D110" s="15" t="s">
        <v>20</v>
      </c>
      <c r="E110" s="15" t="s">
        <v>212</v>
      </c>
      <c r="F110" s="15"/>
      <c r="G110" s="25">
        <f t="shared" ref="G110:I111" si="27">G111</f>
        <v>38414013</v>
      </c>
      <c r="H110" s="25">
        <f t="shared" si="27"/>
        <v>38500223</v>
      </c>
      <c r="I110" s="25">
        <f t="shared" si="27"/>
        <v>38589883</v>
      </c>
    </row>
    <row r="111" spans="1:9" ht="25.5">
      <c r="A111" s="86" t="s">
        <v>31</v>
      </c>
      <c r="B111" s="14">
        <v>757</v>
      </c>
      <c r="C111" s="15" t="s">
        <v>46</v>
      </c>
      <c r="D111" s="15" t="s">
        <v>20</v>
      </c>
      <c r="E111" s="15" t="s">
        <v>212</v>
      </c>
      <c r="F111" s="15" t="s">
        <v>32</v>
      </c>
      <c r="G111" s="8">
        <f>G112</f>
        <v>38414013</v>
      </c>
      <c r="H111" s="8">
        <f t="shared" si="27"/>
        <v>38500223</v>
      </c>
      <c r="I111" s="8">
        <f t="shared" si="27"/>
        <v>38589883</v>
      </c>
    </row>
    <row r="112" spans="1:9">
      <c r="A112" s="86" t="s">
        <v>33</v>
      </c>
      <c r="B112" s="14">
        <v>757</v>
      </c>
      <c r="C112" s="15" t="s">
        <v>46</v>
      </c>
      <c r="D112" s="15" t="s">
        <v>20</v>
      </c>
      <c r="E112" s="15" t="s">
        <v>212</v>
      </c>
      <c r="F112" s="15" t="s">
        <v>34</v>
      </c>
      <c r="G112" s="8">
        <f>38148713+265300</f>
        <v>38414013</v>
      </c>
      <c r="H112" s="8">
        <f>G112+86210</f>
        <v>38500223</v>
      </c>
      <c r="I112" s="8">
        <f>H112+89660</f>
        <v>38589883</v>
      </c>
    </row>
    <row r="113" spans="1:9" ht="36" hidden="1" customHeight="1">
      <c r="A113" s="86" t="s">
        <v>588</v>
      </c>
      <c r="B113" s="14">
        <v>757</v>
      </c>
      <c r="C113" s="15" t="s">
        <v>46</v>
      </c>
      <c r="D113" s="15" t="s">
        <v>20</v>
      </c>
      <c r="E113" s="15" t="s">
        <v>589</v>
      </c>
      <c r="F113" s="15"/>
      <c r="G113" s="74">
        <f>G115</f>
        <v>0</v>
      </c>
      <c r="H113" s="74">
        <v>0</v>
      </c>
      <c r="I113" s="74">
        <v>0</v>
      </c>
    </row>
    <row r="114" spans="1:9" ht="36" hidden="1" customHeight="1">
      <c r="A114" s="86" t="s">
        <v>31</v>
      </c>
      <c r="B114" s="14">
        <v>757</v>
      </c>
      <c r="C114" s="15" t="s">
        <v>46</v>
      </c>
      <c r="D114" s="15" t="s">
        <v>20</v>
      </c>
      <c r="E114" s="15" t="s">
        <v>589</v>
      </c>
      <c r="F114" s="15" t="s">
        <v>32</v>
      </c>
      <c r="G114" s="74">
        <f>G115</f>
        <v>0</v>
      </c>
      <c r="H114" s="74">
        <v>0</v>
      </c>
      <c r="I114" s="74">
        <v>0</v>
      </c>
    </row>
    <row r="115" spans="1:9" ht="19.5" hidden="1" customHeight="1">
      <c r="A115" s="16" t="s">
        <v>33</v>
      </c>
      <c r="B115" s="14">
        <v>757</v>
      </c>
      <c r="C115" s="15" t="s">
        <v>46</v>
      </c>
      <c r="D115" s="15" t="s">
        <v>20</v>
      </c>
      <c r="E115" s="15" t="s">
        <v>589</v>
      </c>
      <c r="F115" s="15" t="s">
        <v>34</v>
      </c>
      <c r="G115" s="74"/>
      <c r="H115" s="74">
        <v>0</v>
      </c>
      <c r="I115" s="74">
        <v>0</v>
      </c>
    </row>
    <row r="116" spans="1:9" ht="76.5" hidden="1">
      <c r="A116" s="16" t="s">
        <v>413</v>
      </c>
      <c r="B116" s="14">
        <v>757</v>
      </c>
      <c r="C116" s="15" t="s">
        <v>46</v>
      </c>
      <c r="D116" s="15" t="s">
        <v>20</v>
      </c>
      <c r="E116" s="15" t="s">
        <v>412</v>
      </c>
      <c r="F116" s="15"/>
      <c r="G116" s="8">
        <f>G117</f>
        <v>0</v>
      </c>
      <c r="H116" s="8">
        <f>H117</f>
        <v>0</v>
      </c>
      <c r="I116" s="8">
        <f>I117</f>
        <v>0</v>
      </c>
    </row>
    <row r="117" spans="1:9" hidden="1">
      <c r="A117" s="16" t="s">
        <v>33</v>
      </c>
      <c r="B117" s="14">
        <v>757</v>
      </c>
      <c r="C117" s="15" t="s">
        <v>46</v>
      </c>
      <c r="D117" s="15" t="s">
        <v>20</v>
      </c>
      <c r="E117" s="15" t="s">
        <v>412</v>
      </c>
      <c r="F117" s="15" t="s">
        <v>34</v>
      </c>
      <c r="G117" s="8"/>
      <c r="H117" s="8"/>
      <c r="I117" s="8"/>
    </row>
    <row r="118" spans="1:9" ht="19.5" hidden="1" customHeight="1">
      <c r="A118" s="16" t="s">
        <v>411</v>
      </c>
      <c r="B118" s="14">
        <v>757</v>
      </c>
      <c r="C118" s="15" t="s">
        <v>46</v>
      </c>
      <c r="D118" s="15" t="s">
        <v>20</v>
      </c>
      <c r="E118" s="15" t="s">
        <v>131</v>
      </c>
      <c r="F118" s="15"/>
      <c r="G118" s="74">
        <f>G119</f>
        <v>0</v>
      </c>
      <c r="H118" s="74">
        <v>0</v>
      </c>
      <c r="I118" s="74">
        <v>0</v>
      </c>
    </row>
    <row r="119" spans="1:9" ht="39.75" hidden="1" customHeight="1">
      <c r="A119" s="16" t="s">
        <v>31</v>
      </c>
      <c r="B119" s="14">
        <v>757</v>
      </c>
      <c r="C119" s="15" t="s">
        <v>46</v>
      </c>
      <c r="D119" s="15" t="s">
        <v>20</v>
      </c>
      <c r="E119" s="15" t="s">
        <v>131</v>
      </c>
      <c r="F119" s="15" t="s">
        <v>32</v>
      </c>
      <c r="G119" s="74">
        <f>G120</f>
        <v>0</v>
      </c>
      <c r="H119" s="74">
        <v>0</v>
      </c>
      <c r="I119" s="74">
        <v>0</v>
      </c>
    </row>
    <row r="120" spans="1:9" ht="20.25" hidden="1" customHeight="1">
      <c r="A120" s="16" t="s">
        <v>33</v>
      </c>
      <c r="B120" s="14">
        <v>757</v>
      </c>
      <c r="C120" s="15" t="s">
        <v>46</v>
      </c>
      <c r="D120" s="15" t="s">
        <v>20</v>
      </c>
      <c r="E120" s="15" t="s">
        <v>131</v>
      </c>
      <c r="F120" s="15" t="s">
        <v>34</v>
      </c>
      <c r="G120" s="74"/>
      <c r="H120" s="74">
        <v>0</v>
      </c>
      <c r="I120" s="74">
        <v>0</v>
      </c>
    </row>
    <row r="121" spans="1:9" ht="39" hidden="1" customHeight="1">
      <c r="A121" s="16" t="s">
        <v>194</v>
      </c>
      <c r="B121" s="14">
        <v>757</v>
      </c>
      <c r="C121" s="15" t="s">
        <v>46</v>
      </c>
      <c r="D121" s="15" t="s">
        <v>20</v>
      </c>
      <c r="E121" s="15" t="s">
        <v>193</v>
      </c>
      <c r="F121" s="15"/>
      <c r="G121" s="74">
        <f>G122</f>
        <v>0</v>
      </c>
      <c r="H121" s="74">
        <f t="shared" ref="H121:I121" si="28">H122</f>
        <v>0</v>
      </c>
      <c r="I121" s="74">
        <f t="shared" si="28"/>
        <v>0</v>
      </c>
    </row>
    <row r="122" spans="1:9" ht="39.75" hidden="1" customHeight="1">
      <c r="A122" s="16" t="s">
        <v>31</v>
      </c>
      <c r="B122" s="14">
        <v>757</v>
      </c>
      <c r="C122" s="15" t="s">
        <v>46</v>
      </c>
      <c r="D122" s="15" t="s">
        <v>20</v>
      </c>
      <c r="E122" s="15" t="s">
        <v>193</v>
      </c>
      <c r="F122" s="15" t="s">
        <v>32</v>
      </c>
      <c r="G122" s="74">
        <f>G123</f>
        <v>0</v>
      </c>
      <c r="H122" s="74">
        <f t="shared" ref="H122:I122" si="29">H123</f>
        <v>0</v>
      </c>
      <c r="I122" s="74">
        <f t="shared" si="29"/>
        <v>0</v>
      </c>
    </row>
    <row r="123" spans="1:9" ht="20.25" hidden="1" customHeight="1">
      <c r="A123" s="16" t="s">
        <v>33</v>
      </c>
      <c r="B123" s="14">
        <v>757</v>
      </c>
      <c r="C123" s="15" t="s">
        <v>46</v>
      </c>
      <c r="D123" s="15" t="s">
        <v>20</v>
      </c>
      <c r="E123" s="15" t="s">
        <v>193</v>
      </c>
      <c r="F123" s="15" t="s">
        <v>34</v>
      </c>
      <c r="G123" s="74">
        <v>0</v>
      </c>
      <c r="H123" s="74"/>
      <c r="I123" s="74">
        <v>0</v>
      </c>
    </row>
    <row r="124" spans="1:9" ht="37.5" customHeight="1">
      <c r="A124" s="16" t="s">
        <v>465</v>
      </c>
      <c r="B124" s="14">
        <v>757</v>
      </c>
      <c r="C124" s="15" t="s">
        <v>46</v>
      </c>
      <c r="D124" s="15" t="s">
        <v>20</v>
      </c>
      <c r="E124" s="15" t="s">
        <v>428</v>
      </c>
      <c r="F124" s="15"/>
      <c r="G124" s="8">
        <f t="shared" ref="G124:I125" si="30">G125</f>
        <v>712533</v>
      </c>
      <c r="H124" s="8">
        <f t="shared" si="30"/>
        <v>178133</v>
      </c>
      <c r="I124" s="8">
        <f t="shared" si="30"/>
        <v>178133</v>
      </c>
    </row>
    <row r="125" spans="1:9" ht="25.5">
      <c r="A125" s="16" t="s">
        <v>31</v>
      </c>
      <c r="B125" s="14">
        <v>757</v>
      </c>
      <c r="C125" s="15" t="s">
        <v>46</v>
      </c>
      <c r="D125" s="15" t="s">
        <v>20</v>
      </c>
      <c r="E125" s="15" t="s">
        <v>428</v>
      </c>
      <c r="F125" s="15" t="s">
        <v>32</v>
      </c>
      <c r="G125" s="8">
        <f t="shared" si="30"/>
        <v>712533</v>
      </c>
      <c r="H125" s="8">
        <f t="shared" si="30"/>
        <v>178133</v>
      </c>
      <c r="I125" s="8">
        <f t="shared" si="30"/>
        <v>178133</v>
      </c>
    </row>
    <row r="126" spans="1:9">
      <c r="A126" s="16" t="s">
        <v>33</v>
      </c>
      <c r="B126" s="14">
        <v>757</v>
      </c>
      <c r="C126" s="15" t="s">
        <v>46</v>
      </c>
      <c r="D126" s="15" t="s">
        <v>20</v>
      </c>
      <c r="E126" s="15" t="s">
        <v>428</v>
      </c>
      <c r="F126" s="15" t="s">
        <v>34</v>
      </c>
      <c r="G126" s="8">
        <f>534400+178133</f>
        <v>712533</v>
      </c>
      <c r="H126" s="8">
        <v>178133</v>
      </c>
      <c r="I126" s="8">
        <v>178133</v>
      </c>
    </row>
    <row r="127" spans="1:9" hidden="1">
      <c r="A127" s="16" t="s">
        <v>453</v>
      </c>
      <c r="B127" s="14">
        <v>757</v>
      </c>
      <c r="C127" s="15" t="s">
        <v>46</v>
      </c>
      <c r="D127" s="15" t="s">
        <v>20</v>
      </c>
      <c r="E127" s="15" t="s">
        <v>452</v>
      </c>
      <c r="F127" s="15"/>
      <c r="G127" s="8"/>
      <c r="H127" s="8">
        <f>H128</f>
        <v>0</v>
      </c>
      <c r="I127" s="8">
        <f>I128</f>
        <v>0</v>
      </c>
    </row>
    <row r="128" spans="1:9" hidden="1">
      <c r="A128" s="16" t="s">
        <v>284</v>
      </c>
      <c r="B128" s="14">
        <v>757</v>
      </c>
      <c r="C128" s="15" t="s">
        <v>46</v>
      </c>
      <c r="D128" s="15" t="s">
        <v>20</v>
      </c>
      <c r="E128" s="15" t="s">
        <v>614</v>
      </c>
      <c r="F128" s="15"/>
      <c r="G128" s="8">
        <f>G129</f>
        <v>0</v>
      </c>
      <c r="H128" s="8"/>
      <c r="I128" s="8"/>
    </row>
    <row r="129" spans="1:11" hidden="1">
      <c r="A129" s="16" t="s">
        <v>284</v>
      </c>
      <c r="B129" s="14">
        <v>757</v>
      </c>
      <c r="C129" s="15" t="s">
        <v>46</v>
      </c>
      <c r="D129" s="15" t="s">
        <v>20</v>
      </c>
      <c r="E129" s="15" t="s">
        <v>615</v>
      </c>
      <c r="F129" s="15"/>
      <c r="G129" s="8">
        <f t="shared" ref="G129:I130" si="31">G130</f>
        <v>0</v>
      </c>
      <c r="H129" s="8">
        <f t="shared" si="31"/>
        <v>0</v>
      </c>
      <c r="I129" s="8">
        <f t="shared" si="31"/>
        <v>0</v>
      </c>
    </row>
    <row r="130" spans="1:11" ht="25.5" hidden="1">
      <c r="A130" s="16" t="s">
        <v>31</v>
      </c>
      <c r="B130" s="14">
        <v>757</v>
      </c>
      <c r="C130" s="15" t="s">
        <v>46</v>
      </c>
      <c r="D130" s="15" t="s">
        <v>20</v>
      </c>
      <c r="E130" s="15" t="s">
        <v>615</v>
      </c>
      <c r="F130" s="15" t="s">
        <v>32</v>
      </c>
      <c r="G130" s="8">
        <f t="shared" si="31"/>
        <v>0</v>
      </c>
      <c r="H130" s="8">
        <f t="shared" si="31"/>
        <v>0</v>
      </c>
      <c r="I130" s="8">
        <f t="shared" si="31"/>
        <v>0</v>
      </c>
    </row>
    <row r="131" spans="1:11" hidden="1">
      <c r="A131" s="16" t="s">
        <v>33</v>
      </c>
      <c r="B131" s="14">
        <v>757</v>
      </c>
      <c r="C131" s="15" t="s">
        <v>46</v>
      </c>
      <c r="D131" s="15" t="s">
        <v>20</v>
      </c>
      <c r="E131" s="15" t="s">
        <v>615</v>
      </c>
      <c r="F131" s="15" t="s">
        <v>34</v>
      </c>
      <c r="G131" s="8"/>
      <c r="H131" s="8"/>
      <c r="I131" s="8"/>
    </row>
    <row r="132" spans="1:11" ht="25.5" hidden="1">
      <c r="A132" s="16" t="s">
        <v>179</v>
      </c>
      <c r="B132" s="14">
        <v>757</v>
      </c>
      <c r="C132" s="15" t="s">
        <v>46</v>
      </c>
      <c r="D132" s="15" t="s">
        <v>20</v>
      </c>
      <c r="E132" s="15" t="s">
        <v>430</v>
      </c>
      <c r="F132" s="15"/>
      <c r="G132" s="8">
        <f>G134</f>
        <v>0</v>
      </c>
      <c r="H132" s="8">
        <f>H134</f>
        <v>0</v>
      </c>
      <c r="I132" s="8">
        <f>I134</f>
        <v>0</v>
      </c>
    </row>
    <row r="133" spans="1:11" ht="25.5" hidden="1">
      <c r="A133" s="16" t="s">
        <v>179</v>
      </c>
      <c r="B133" s="14">
        <v>757</v>
      </c>
      <c r="C133" s="15" t="s">
        <v>46</v>
      </c>
      <c r="D133" s="15" t="s">
        <v>20</v>
      </c>
      <c r="E133" s="15" t="s">
        <v>429</v>
      </c>
      <c r="F133" s="15"/>
      <c r="G133" s="8">
        <f t="shared" ref="G133:I134" si="32">G134</f>
        <v>0</v>
      </c>
      <c r="H133" s="8">
        <f t="shared" si="32"/>
        <v>0</v>
      </c>
      <c r="I133" s="8">
        <f t="shared" si="32"/>
        <v>0</v>
      </c>
    </row>
    <row r="134" spans="1:11" ht="25.5" hidden="1">
      <c r="A134" s="16" t="s">
        <v>31</v>
      </c>
      <c r="B134" s="14">
        <v>757</v>
      </c>
      <c r="C134" s="15" t="s">
        <v>46</v>
      </c>
      <c r="D134" s="15" t="s">
        <v>20</v>
      </c>
      <c r="E134" s="15" t="s">
        <v>429</v>
      </c>
      <c r="F134" s="15" t="s">
        <v>32</v>
      </c>
      <c r="G134" s="8">
        <f t="shared" si="32"/>
        <v>0</v>
      </c>
      <c r="H134" s="8">
        <f t="shared" si="32"/>
        <v>0</v>
      </c>
      <c r="I134" s="8">
        <f t="shared" si="32"/>
        <v>0</v>
      </c>
    </row>
    <row r="135" spans="1:11" hidden="1">
      <c r="A135" s="16" t="s">
        <v>33</v>
      </c>
      <c r="B135" s="14">
        <v>757</v>
      </c>
      <c r="C135" s="15" t="s">
        <v>46</v>
      </c>
      <c r="D135" s="15" t="s">
        <v>20</v>
      </c>
      <c r="E135" s="15" t="s">
        <v>429</v>
      </c>
      <c r="F135" s="15" t="s">
        <v>34</v>
      </c>
      <c r="G135" s="8"/>
      <c r="H135" s="8"/>
      <c r="I135" s="8"/>
    </row>
    <row r="136" spans="1:11" s="18" customFormat="1" ht="25.5" hidden="1">
      <c r="A136" s="16" t="s">
        <v>510</v>
      </c>
      <c r="B136" s="14">
        <v>757</v>
      </c>
      <c r="C136" s="15" t="s">
        <v>46</v>
      </c>
      <c r="D136" s="15" t="s">
        <v>20</v>
      </c>
      <c r="E136" s="15" t="s">
        <v>274</v>
      </c>
      <c r="F136" s="15"/>
      <c r="G136" s="74">
        <f>G137</f>
        <v>0</v>
      </c>
      <c r="H136" s="74">
        <f t="shared" ref="H136:I136" si="33">H137</f>
        <v>0</v>
      </c>
      <c r="I136" s="74">
        <f t="shared" si="33"/>
        <v>0</v>
      </c>
    </row>
    <row r="137" spans="1:11" s="18" customFormat="1" ht="61.5" hidden="1" customHeight="1">
      <c r="A137" s="16" t="s">
        <v>641</v>
      </c>
      <c r="B137" s="14">
        <v>757</v>
      </c>
      <c r="C137" s="15" t="s">
        <v>46</v>
      </c>
      <c r="D137" s="15" t="s">
        <v>20</v>
      </c>
      <c r="E137" s="15" t="s">
        <v>640</v>
      </c>
      <c r="F137" s="15"/>
      <c r="G137" s="74">
        <f>G138</f>
        <v>0</v>
      </c>
      <c r="H137" s="74">
        <f t="shared" ref="H137:I138" si="34">H138</f>
        <v>0</v>
      </c>
      <c r="I137" s="74">
        <f t="shared" si="34"/>
        <v>0</v>
      </c>
    </row>
    <row r="138" spans="1:11" s="18" customFormat="1" ht="25.5" hidden="1">
      <c r="A138" s="16" t="s">
        <v>31</v>
      </c>
      <c r="B138" s="14">
        <v>757</v>
      </c>
      <c r="C138" s="15" t="s">
        <v>46</v>
      </c>
      <c r="D138" s="15" t="s">
        <v>20</v>
      </c>
      <c r="E138" s="15" t="s">
        <v>640</v>
      </c>
      <c r="F138" s="15" t="s">
        <v>32</v>
      </c>
      <c r="G138" s="74">
        <f>G139</f>
        <v>0</v>
      </c>
      <c r="H138" s="74">
        <f t="shared" si="34"/>
        <v>0</v>
      </c>
      <c r="I138" s="74">
        <f t="shared" si="34"/>
        <v>0</v>
      </c>
    </row>
    <row r="139" spans="1:11" s="18" customFormat="1" hidden="1">
      <c r="A139" s="16" t="s">
        <v>33</v>
      </c>
      <c r="B139" s="14">
        <v>757</v>
      </c>
      <c r="C139" s="15" t="s">
        <v>46</v>
      </c>
      <c r="D139" s="15" t="s">
        <v>20</v>
      </c>
      <c r="E139" s="15" t="s">
        <v>640</v>
      </c>
      <c r="F139" s="15" t="s">
        <v>34</v>
      </c>
      <c r="G139" s="74"/>
      <c r="H139" s="74">
        <v>0</v>
      </c>
      <c r="I139" s="74">
        <v>0</v>
      </c>
    </row>
    <row r="140" spans="1:11" ht="41.25" hidden="1" customHeight="1">
      <c r="A140" s="16" t="s">
        <v>567</v>
      </c>
      <c r="B140" s="14">
        <v>757</v>
      </c>
      <c r="C140" s="15" t="s">
        <v>46</v>
      </c>
      <c r="D140" s="15" t="s">
        <v>20</v>
      </c>
      <c r="E140" s="15" t="s">
        <v>566</v>
      </c>
      <c r="F140" s="15"/>
      <c r="G140" s="74">
        <f>G141</f>
        <v>0</v>
      </c>
      <c r="H140" s="74">
        <f t="shared" ref="H140:K141" si="35">H141</f>
        <v>0</v>
      </c>
      <c r="I140" s="74">
        <f t="shared" si="35"/>
        <v>0</v>
      </c>
    </row>
    <row r="141" spans="1:11" ht="45" hidden="1" customHeight="1">
      <c r="A141" s="16" t="s">
        <v>31</v>
      </c>
      <c r="B141" s="14">
        <v>757</v>
      </c>
      <c r="C141" s="15" t="s">
        <v>46</v>
      </c>
      <c r="D141" s="15" t="s">
        <v>20</v>
      </c>
      <c r="E141" s="15" t="s">
        <v>566</v>
      </c>
      <c r="F141" s="15" t="s">
        <v>32</v>
      </c>
      <c r="G141" s="74">
        <f>G142</f>
        <v>0</v>
      </c>
      <c r="H141" s="74">
        <f t="shared" si="35"/>
        <v>0</v>
      </c>
      <c r="I141" s="74">
        <f t="shared" si="35"/>
        <v>0</v>
      </c>
      <c r="J141" s="74">
        <f t="shared" si="35"/>
        <v>0</v>
      </c>
      <c r="K141" s="74">
        <f t="shared" si="35"/>
        <v>0</v>
      </c>
    </row>
    <row r="142" spans="1:11" ht="19.5" hidden="1" customHeight="1">
      <c r="A142" s="16" t="s">
        <v>33</v>
      </c>
      <c r="B142" s="14">
        <v>757</v>
      </c>
      <c r="C142" s="15" t="s">
        <v>46</v>
      </c>
      <c r="D142" s="15" t="s">
        <v>20</v>
      </c>
      <c r="E142" s="15" t="s">
        <v>566</v>
      </c>
      <c r="F142" s="15" t="s">
        <v>34</v>
      </c>
      <c r="G142" s="74">
        <v>0</v>
      </c>
      <c r="H142" s="74"/>
      <c r="I142" s="74"/>
    </row>
    <row r="143" spans="1:11" s="28" customFormat="1" ht="22.5" customHeight="1">
      <c r="A143" s="13" t="s">
        <v>55</v>
      </c>
      <c r="B143" s="14">
        <v>757</v>
      </c>
      <c r="C143" s="15" t="s">
        <v>46</v>
      </c>
      <c r="D143" s="15" t="s">
        <v>56</v>
      </c>
      <c r="E143" s="15"/>
      <c r="F143" s="15"/>
      <c r="G143" s="27">
        <f t="shared" ref="G143:I144" si="36">G144</f>
        <v>8239528</v>
      </c>
      <c r="H143" s="27">
        <f t="shared" si="36"/>
        <v>8354374</v>
      </c>
      <c r="I143" s="27">
        <f t="shared" si="36"/>
        <v>8422558</v>
      </c>
    </row>
    <row r="144" spans="1:11" ht="25.5">
      <c r="A144" s="16" t="s">
        <v>523</v>
      </c>
      <c r="B144" s="14">
        <v>757</v>
      </c>
      <c r="C144" s="15" t="s">
        <v>46</v>
      </c>
      <c r="D144" s="15" t="s">
        <v>56</v>
      </c>
      <c r="E144" s="15" t="s">
        <v>204</v>
      </c>
      <c r="F144" s="15"/>
      <c r="G144" s="29">
        <f t="shared" si="36"/>
        <v>8239528</v>
      </c>
      <c r="H144" s="29">
        <f t="shared" si="36"/>
        <v>8354374</v>
      </c>
      <c r="I144" s="29">
        <f t="shared" si="36"/>
        <v>8422558</v>
      </c>
    </row>
    <row r="145" spans="1:9" s="28" customFormat="1" ht="25.5">
      <c r="A145" s="13" t="s">
        <v>79</v>
      </c>
      <c r="B145" s="14">
        <v>757</v>
      </c>
      <c r="C145" s="15" t="s">
        <v>46</v>
      </c>
      <c r="D145" s="15" t="s">
        <v>56</v>
      </c>
      <c r="E145" s="15" t="s">
        <v>215</v>
      </c>
      <c r="F145" s="15"/>
      <c r="G145" s="29">
        <f>G146+G148+G150</f>
        <v>8239528</v>
      </c>
      <c r="H145" s="29">
        <f>H146+H148+H150</f>
        <v>8354374</v>
      </c>
      <c r="I145" s="29">
        <f>I146+I148+I150</f>
        <v>8422558</v>
      </c>
    </row>
    <row r="146" spans="1:9" s="32" customFormat="1" ht="63.75">
      <c r="A146" s="16" t="s">
        <v>57</v>
      </c>
      <c r="B146" s="14">
        <v>757</v>
      </c>
      <c r="C146" s="15" t="s">
        <v>46</v>
      </c>
      <c r="D146" s="15" t="s">
        <v>56</v>
      </c>
      <c r="E146" s="15" t="s">
        <v>215</v>
      </c>
      <c r="F146" s="15" t="s">
        <v>60</v>
      </c>
      <c r="G146" s="102">
        <f>G147</f>
        <v>7983636</v>
      </c>
      <c r="H146" s="74">
        <f>H147</f>
        <v>8098482</v>
      </c>
      <c r="I146" s="74">
        <f>I147</f>
        <v>8166666</v>
      </c>
    </row>
    <row r="147" spans="1:9" s="32" customFormat="1" ht="25.5">
      <c r="A147" s="16" t="s">
        <v>58</v>
      </c>
      <c r="B147" s="14">
        <v>757</v>
      </c>
      <c r="C147" s="15" t="s">
        <v>46</v>
      </c>
      <c r="D147" s="15" t="s">
        <v>56</v>
      </c>
      <c r="E147" s="15" t="s">
        <v>215</v>
      </c>
      <c r="F147" s="15" t="s">
        <v>61</v>
      </c>
      <c r="G147" s="102">
        <v>7983636</v>
      </c>
      <c r="H147" s="74">
        <f>7749636+85246+263600</f>
        <v>8098482</v>
      </c>
      <c r="I147" s="74">
        <f>7834882+86184+245600</f>
        <v>8166666</v>
      </c>
    </row>
    <row r="148" spans="1:9" s="32" customFormat="1" ht="28.5" customHeight="1">
      <c r="A148" s="16" t="s">
        <v>37</v>
      </c>
      <c r="B148" s="14">
        <v>757</v>
      </c>
      <c r="C148" s="15" t="s">
        <v>46</v>
      </c>
      <c r="D148" s="15" t="s">
        <v>56</v>
      </c>
      <c r="E148" s="15" t="s">
        <v>215</v>
      </c>
      <c r="F148" s="15" t="s">
        <v>38</v>
      </c>
      <c r="G148" s="102">
        <f>G149</f>
        <v>255592</v>
      </c>
      <c r="H148" s="74">
        <f>H149</f>
        <v>255592</v>
      </c>
      <c r="I148" s="74">
        <f>I149</f>
        <v>255592</v>
      </c>
    </row>
    <row r="149" spans="1:9" s="32" customFormat="1" ht="25.5">
      <c r="A149" s="16" t="s">
        <v>39</v>
      </c>
      <c r="B149" s="14">
        <v>757</v>
      </c>
      <c r="C149" s="15" t="s">
        <v>46</v>
      </c>
      <c r="D149" s="15" t="s">
        <v>56</v>
      </c>
      <c r="E149" s="15" t="s">
        <v>215</v>
      </c>
      <c r="F149" s="15" t="s">
        <v>40</v>
      </c>
      <c r="G149" s="74">
        <v>255592</v>
      </c>
      <c r="H149" s="74">
        <v>255592</v>
      </c>
      <c r="I149" s="74">
        <v>255592</v>
      </c>
    </row>
    <row r="150" spans="1:9">
      <c r="A150" s="16" t="s">
        <v>65</v>
      </c>
      <c r="B150" s="14">
        <v>757</v>
      </c>
      <c r="C150" s="15" t="s">
        <v>46</v>
      </c>
      <c r="D150" s="15" t="s">
        <v>56</v>
      </c>
      <c r="E150" s="15" t="s">
        <v>215</v>
      </c>
      <c r="F150" s="15" t="s">
        <v>66</v>
      </c>
      <c r="G150" s="27">
        <f>G151</f>
        <v>300</v>
      </c>
      <c r="H150" s="27">
        <f>H151</f>
        <v>300</v>
      </c>
      <c r="I150" s="27">
        <f>I151</f>
        <v>300</v>
      </c>
    </row>
    <row r="151" spans="1:9">
      <c r="A151" s="16" t="s">
        <v>68</v>
      </c>
      <c r="B151" s="14">
        <v>757</v>
      </c>
      <c r="C151" s="15" t="s">
        <v>46</v>
      </c>
      <c r="D151" s="15" t="s">
        <v>56</v>
      </c>
      <c r="E151" s="15" t="s">
        <v>215</v>
      </c>
      <c r="F151" s="15" t="s">
        <v>69</v>
      </c>
      <c r="G151" s="27">
        <v>300</v>
      </c>
      <c r="H151" s="27">
        <v>300</v>
      </c>
      <c r="I151" s="27">
        <v>300</v>
      </c>
    </row>
    <row r="152" spans="1:9" s="32" customFormat="1" ht="12.75" customHeight="1">
      <c r="A152" s="11" t="s">
        <v>152</v>
      </c>
      <c r="B152" s="20" t="s">
        <v>53</v>
      </c>
      <c r="C152" s="7" t="s">
        <v>71</v>
      </c>
      <c r="D152" s="15"/>
      <c r="E152" s="15"/>
      <c r="F152" s="15"/>
      <c r="G152" s="74">
        <f t="shared" ref="G152:I153" si="37">G153</f>
        <v>10538853</v>
      </c>
      <c r="H152" s="74">
        <f t="shared" si="37"/>
        <v>1700000</v>
      </c>
      <c r="I152" s="74">
        <f t="shared" si="37"/>
        <v>2254500</v>
      </c>
    </row>
    <row r="153" spans="1:9" s="32" customFormat="1" ht="12.75" customHeight="1">
      <c r="A153" s="16" t="s">
        <v>70</v>
      </c>
      <c r="B153" s="14">
        <v>757</v>
      </c>
      <c r="C153" s="15" t="s">
        <v>71</v>
      </c>
      <c r="D153" s="15" t="s">
        <v>72</v>
      </c>
      <c r="E153" s="15"/>
      <c r="F153" s="15"/>
      <c r="G153" s="74">
        <f t="shared" si="37"/>
        <v>10538853</v>
      </c>
      <c r="H153" s="74">
        <f t="shared" si="37"/>
        <v>1700000</v>
      </c>
      <c r="I153" s="74">
        <f t="shared" si="37"/>
        <v>2254500</v>
      </c>
    </row>
    <row r="154" spans="1:9" s="32" customFormat="1" ht="30.75" customHeight="1">
      <c r="A154" s="153" t="s">
        <v>506</v>
      </c>
      <c r="B154" s="14">
        <v>757</v>
      </c>
      <c r="C154" s="15" t="s">
        <v>71</v>
      </c>
      <c r="D154" s="15" t="s">
        <v>72</v>
      </c>
      <c r="E154" s="15" t="s">
        <v>216</v>
      </c>
      <c r="F154" s="15"/>
      <c r="G154" s="74">
        <f>G155+G158</f>
        <v>10538853</v>
      </c>
      <c r="H154" s="74">
        <f>H155+H158</f>
        <v>1700000</v>
      </c>
      <c r="I154" s="74">
        <f>I155+I158</f>
        <v>2254500</v>
      </c>
    </row>
    <row r="155" spans="1:9" ht="33" customHeight="1">
      <c r="A155" s="16" t="s">
        <v>195</v>
      </c>
      <c r="B155" s="14">
        <v>757</v>
      </c>
      <c r="C155" s="15" t="s">
        <v>71</v>
      </c>
      <c r="D155" s="15" t="s">
        <v>72</v>
      </c>
      <c r="E155" s="15" t="s">
        <v>431</v>
      </c>
      <c r="F155" s="15"/>
      <c r="G155" s="74">
        <f t="shared" ref="G155:I156" si="38">G156</f>
        <v>10477023</v>
      </c>
      <c r="H155" s="74">
        <f t="shared" si="38"/>
        <v>1700000</v>
      </c>
      <c r="I155" s="74">
        <f t="shared" si="38"/>
        <v>2254500</v>
      </c>
    </row>
    <row r="156" spans="1:9" ht="33" customHeight="1">
      <c r="A156" s="16" t="s">
        <v>155</v>
      </c>
      <c r="B156" s="14">
        <v>757</v>
      </c>
      <c r="C156" s="15" t="s">
        <v>71</v>
      </c>
      <c r="D156" s="15" t="s">
        <v>72</v>
      </c>
      <c r="E156" s="15" t="s">
        <v>431</v>
      </c>
      <c r="F156" s="15" t="s">
        <v>156</v>
      </c>
      <c r="G156" s="74">
        <f t="shared" si="38"/>
        <v>10477023</v>
      </c>
      <c r="H156" s="74">
        <f t="shared" si="38"/>
        <v>1700000</v>
      </c>
      <c r="I156" s="74">
        <f t="shared" si="38"/>
        <v>2254500</v>
      </c>
    </row>
    <row r="157" spans="1:9" ht="33" customHeight="1">
      <c r="A157" s="16" t="s">
        <v>157</v>
      </c>
      <c r="B157" s="14">
        <v>757</v>
      </c>
      <c r="C157" s="15" t="s">
        <v>71</v>
      </c>
      <c r="D157" s="15" t="s">
        <v>72</v>
      </c>
      <c r="E157" s="15" t="s">
        <v>431</v>
      </c>
      <c r="F157" s="15" t="s">
        <v>158</v>
      </c>
      <c r="G157" s="74">
        <f>3400000+7077023</f>
        <v>10477023</v>
      </c>
      <c r="H157" s="74">
        <f>1700000</f>
        <v>1700000</v>
      </c>
      <c r="I157" s="74">
        <v>2254500</v>
      </c>
    </row>
    <row r="158" spans="1:9" ht="82.5" customHeight="1">
      <c r="A158" s="50" t="s">
        <v>433</v>
      </c>
      <c r="B158" s="14">
        <v>757</v>
      </c>
      <c r="C158" s="15" t="s">
        <v>71</v>
      </c>
      <c r="D158" s="15" t="s">
        <v>72</v>
      </c>
      <c r="E158" s="15" t="s">
        <v>432</v>
      </c>
      <c r="F158" s="15"/>
      <c r="G158" s="74">
        <f t="shared" ref="G158:I159" si="39">G159</f>
        <v>61830</v>
      </c>
      <c r="H158" s="74">
        <f t="shared" si="39"/>
        <v>0</v>
      </c>
      <c r="I158" s="74">
        <f t="shared" si="39"/>
        <v>0</v>
      </c>
    </row>
    <row r="159" spans="1:9" ht="33" customHeight="1">
      <c r="A159" s="16" t="s">
        <v>155</v>
      </c>
      <c r="B159" s="14">
        <v>757</v>
      </c>
      <c r="C159" s="15" t="s">
        <v>71</v>
      </c>
      <c r="D159" s="15" t="s">
        <v>72</v>
      </c>
      <c r="E159" s="15" t="s">
        <v>432</v>
      </c>
      <c r="F159" s="15" t="s">
        <v>156</v>
      </c>
      <c r="G159" s="74">
        <f t="shared" si="39"/>
        <v>61830</v>
      </c>
      <c r="H159" s="74">
        <f t="shared" si="39"/>
        <v>0</v>
      </c>
      <c r="I159" s="74">
        <f t="shared" si="39"/>
        <v>0</v>
      </c>
    </row>
    <row r="160" spans="1:9" ht="33" customHeight="1">
      <c r="A160" s="16" t="s">
        <v>157</v>
      </c>
      <c r="B160" s="14">
        <v>757</v>
      </c>
      <c r="C160" s="15" t="s">
        <v>71</v>
      </c>
      <c r="D160" s="15" t="s">
        <v>72</v>
      </c>
      <c r="E160" s="15" t="s">
        <v>432</v>
      </c>
      <c r="F160" s="15" t="s">
        <v>158</v>
      </c>
      <c r="G160" s="74">
        <v>61830</v>
      </c>
      <c r="H160" s="74">
        <v>0</v>
      </c>
      <c r="I160" s="74">
        <v>0</v>
      </c>
    </row>
    <row r="161" spans="1:9" s="32" customFormat="1" ht="17.25" customHeight="1">
      <c r="A161" s="5" t="s">
        <v>376</v>
      </c>
      <c r="B161" s="35">
        <v>757</v>
      </c>
      <c r="C161" s="36" t="s">
        <v>74</v>
      </c>
      <c r="D161" s="36"/>
      <c r="E161" s="36"/>
      <c r="F161" s="36"/>
      <c r="G161" s="75">
        <f>G177+G162</f>
        <v>680000</v>
      </c>
      <c r="H161" s="75">
        <f>H177+H162</f>
        <v>910000</v>
      </c>
      <c r="I161" s="75">
        <f>I177+I162</f>
        <v>962000</v>
      </c>
    </row>
    <row r="162" spans="1:9" s="32" customFormat="1" ht="17.25" hidden="1" customHeight="1">
      <c r="A162" s="179" t="s">
        <v>531</v>
      </c>
      <c r="B162" s="14">
        <v>757</v>
      </c>
      <c r="C162" s="15" t="s">
        <v>74</v>
      </c>
      <c r="D162" s="15" t="s">
        <v>20</v>
      </c>
      <c r="E162" s="36"/>
      <c r="F162" s="36"/>
      <c r="G162" s="75">
        <f>G163+G173</f>
        <v>0</v>
      </c>
      <c r="H162" s="75">
        <f>H163+H173</f>
        <v>0</v>
      </c>
      <c r="I162" s="75">
        <f>I163+I173</f>
        <v>0</v>
      </c>
    </row>
    <row r="163" spans="1:9" ht="27.75" hidden="1" customHeight="1">
      <c r="A163" s="37" t="s">
        <v>520</v>
      </c>
      <c r="B163" s="14">
        <v>757</v>
      </c>
      <c r="C163" s="15" t="s">
        <v>74</v>
      </c>
      <c r="D163" s="15" t="s">
        <v>20</v>
      </c>
      <c r="E163" s="15" t="s">
        <v>206</v>
      </c>
      <c r="F163" s="15"/>
      <c r="G163" s="74">
        <f>G165+G168+G170</f>
        <v>0</v>
      </c>
      <c r="H163" s="74">
        <f>H165+H168+H170</f>
        <v>0</v>
      </c>
      <c r="I163" s="74">
        <f>I165+I168+I170</f>
        <v>0</v>
      </c>
    </row>
    <row r="164" spans="1:9" ht="19.5" hidden="1" customHeight="1">
      <c r="A164" s="16" t="s">
        <v>33</v>
      </c>
      <c r="B164" s="14">
        <v>757</v>
      </c>
      <c r="C164" s="15" t="s">
        <v>74</v>
      </c>
      <c r="D164" s="15" t="s">
        <v>20</v>
      </c>
      <c r="E164" s="15" t="s">
        <v>42</v>
      </c>
      <c r="F164" s="15" t="s">
        <v>34</v>
      </c>
      <c r="G164" s="74"/>
      <c r="H164" s="74"/>
      <c r="I164" s="74"/>
    </row>
    <row r="165" spans="1:9" ht="39" hidden="1" customHeight="1">
      <c r="A165" s="16" t="s">
        <v>117</v>
      </c>
      <c r="B165" s="14">
        <v>757</v>
      </c>
      <c r="C165" s="15" t="s">
        <v>74</v>
      </c>
      <c r="D165" s="15" t="s">
        <v>20</v>
      </c>
      <c r="E165" s="15" t="s">
        <v>207</v>
      </c>
      <c r="F165" s="15"/>
      <c r="G165" s="74">
        <f>G166</f>
        <v>0</v>
      </c>
      <c r="H165" s="74">
        <f t="shared" ref="H165:I165" si="40">H166</f>
        <v>0</v>
      </c>
      <c r="I165" s="74">
        <f t="shared" si="40"/>
        <v>0</v>
      </c>
    </row>
    <row r="166" spans="1:9" ht="25.5" hidden="1">
      <c r="A166" s="16" t="s">
        <v>31</v>
      </c>
      <c r="B166" s="14">
        <v>757</v>
      </c>
      <c r="C166" s="15" t="s">
        <v>74</v>
      </c>
      <c r="D166" s="15" t="s">
        <v>20</v>
      </c>
      <c r="E166" s="15" t="s">
        <v>207</v>
      </c>
      <c r="F166" s="15" t="s">
        <v>32</v>
      </c>
      <c r="G166" s="74">
        <f>G167</f>
        <v>0</v>
      </c>
      <c r="H166" s="74">
        <f>H167</f>
        <v>0</v>
      </c>
      <c r="I166" s="74">
        <f>I167</f>
        <v>0</v>
      </c>
    </row>
    <row r="167" spans="1:9" ht="19.5" hidden="1" customHeight="1">
      <c r="A167" s="16" t="s">
        <v>33</v>
      </c>
      <c r="B167" s="14">
        <v>757</v>
      </c>
      <c r="C167" s="15" t="s">
        <v>74</v>
      </c>
      <c r="D167" s="15" t="s">
        <v>20</v>
      </c>
      <c r="E167" s="15" t="s">
        <v>207</v>
      </c>
      <c r="F167" s="15" t="s">
        <v>34</v>
      </c>
      <c r="G167" s="74"/>
      <c r="H167" s="74"/>
      <c r="I167" s="74"/>
    </row>
    <row r="168" spans="1:9" s="32" customFormat="1" ht="25.5" hidden="1" customHeight="1">
      <c r="A168" s="16" t="s">
        <v>31</v>
      </c>
      <c r="B168" s="14">
        <v>757</v>
      </c>
      <c r="C168" s="15" t="s">
        <v>74</v>
      </c>
      <c r="D168" s="15" t="s">
        <v>20</v>
      </c>
      <c r="E168" s="15" t="s">
        <v>590</v>
      </c>
      <c r="F168" s="15" t="s">
        <v>32</v>
      </c>
      <c r="G168" s="74">
        <f>G169</f>
        <v>0</v>
      </c>
      <c r="H168" s="74">
        <v>0</v>
      </c>
      <c r="I168" s="74">
        <v>0</v>
      </c>
    </row>
    <row r="169" spans="1:9" s="32" customFormat="1" ht="17.25" hidden="1" customHeight="1">
      <c r="A169" s="16" t="s">
        <v>33</v>
      </c>
      <c r="B169" s="14">
        <v>757</v>
      </c>
      <c r="C169" s="15" t="s">
        <v>74</v>
      </c>
      <c r="D169" s="15" t="s">
        <v>20</v>
      </c>
      <c r="E169" s="15" t="s">
        <v>590</v>
      </c>
      <c r="F169" s="15" t="s">
        <v>34</v>
      </c>
      <c r="G169" s="74"/>
      <c r="H169" s="74">
        <v>0</v>
      </c>
      <c r="I169" s="74">
        <v>0</v>
      </c>
    </row>
    <row r="170" spans="1:9" s="32" customFormat="1" ht="65.25" hidden="1" customHeight="1">
      <c r="A170" s="16" t="s">
        <v>662</v>
      </c>
      <c r="B170" s="14">
        <v>757</v>
      </c>
      <c r="C170" s="15" t="s">
        <v>74</v>
      </c>
      <c r="D170" s="15" t="s">
        <v>20</v>
      </c>
      <c r="E170" s="15" t="s">
        <v>661</v>
      </c>
      <c r="F170" s="15"/>
      <c r="G170" s="74">
        <f>G171</f>
        <v>0</v>
      </c>
      <c r="H170" s="74">
        <f t="shared" ref="H170:I170" si="41">H171</f>
        <v>0</v>
      </c>
      <c r="I170" s="74">
        <f t="shared" si="41"/>
        <v>0</v>
      </c>
    </row>
    <row r="171" spans="1:9" s="32" customFormat="1" ht="25.5" hidden="1" customHeight="1">
      <c r="A171" s="16" t="s">
        <v>31</v>
      </c>
      <c r="B171" s="14">
        <v>757</v>
      </c>
      <c r="C171" s="15" t="s">
        <v>74</v>
      </c>
      <c r="D171" s="15" t="s">
        <v>20</v>
      </c>
      <c r="E171" s="15" t="s">
        <v>661</v>
      </c>
      <c r="F171" s="15" t="s">
        <v>32</v>
      </c>
      <c r="G171" s="74">
        <f>G172</f>
        <v>0</v>
      </c>
      <c r="H171" s="74">
        <v>0</v>
      </c>
      <c r="I171" s="74">
        <v>0</v>
      </c>
    </row>
    <row r="172" spans="1:9" s="32" customFormat="1" ht="17.25" hidden="1" customHeight="1">
      <c r="A172" s="16" t="s">
        <v>33</v>
      </c>
      <c r="B172" s="14">
        <v>757</v>
      </c>
      <c r="C172" s="15" t="s">
        <v>74</v>
      </c>
      <c r="D172" s="15" t="s">
        <v>20</v>
      </c>
      <c r="E172" s="15" t="s">
        <v>661</v>
      </c>
      <c r="F172" s="15" t="s">
        <v>34</v>
      </c>
      <c r="G172" s="74"/>
      <c r="H172" s="74">
        <v>0</v>
      </c>
      <c r="I172" s="74">
        <v>0</v>
      </c>
    </row>
    <row r="173" spans="1:9" s="18" customFormat="1" ht="25.5" hidden="1">
      <c r="A173" s="16" t="s">
        <v>510</v>
      </c>
      <c r="B173" s="14">
        <v>757</v>
      </c>
      <c r="C173" s="15" t="s">
        <v>74</v>
      </c>
      <c r="D173" s="15" t="s">
        <v>20</v>
      </c>
      <c r="E173" s="15" t="s">
        <v>274</v>
      </c>
      <c r="F173" s="15"/>
      <c r="G173" s="74">
        <f>G174</f>
        <v>0</v>
      </c>
      <c r="H173" s="74">
        <f t="shared" ref="H173:I175" si="42">H174</f>
        <v>0</v>
      </c>
      <c r="I173" s="74">
        <f t="shared" si="42"/>
        <v>0</v>
      </c>
    </row>
    <row r="174" spans="1:9" s="18" customFormat="1" ht="25.5" hidden="1">
      <c r="A174" s="16" t="s">
        <v>509</v>
      </c>
      <c r="B174" s="14">
        <v>757</v>
      </c>
      <c r="C174" s="15" t="s">
        <v>74</v>
      </c>
      <c r="D174" s="15" t="s">
        <v>20</v>
      </c>
      <c r="E174" s="15" t="s">
        <v>476</v>
      </c>
      <c r="F174" s="15"/>
      <c r="G174" s="74">
        <f>G175</f>
        <v>0</v>
      </c>
      <c r="H174" s="74">
        <f t="shared" si="42"/>
        <v>0</v>
      </c>
      <c r="I174" s="74">
        <f t="shared" si="42"/>
        <v>0</v>
      </c>
    </row>
    <row r="175" spans="1:9" s="18" customFormat="1" ht="25.5" hidden="1">
      <c r="A175" s="16" t="s">
        <v>100</v>
      </c>
      <c r="B175" s="14">
        <v>757</v>
      </c>
      <c r="C175" s="15" t="s">
        <v>74</v>
      </c>
      <c r="D175" s="15" t="s">
        <v>20</v>
      </c>
      <c r="E175" s="15" t="s">
        <v>476</v>
      </c>
      <c r="F175" s="15" t="s">
        <v>364</v>
      </c>
      <c r="G175" s="74">
        <f>G176</f>
        <v>0</v>
      </c>
      <c r="H175" s="74">
        <f t="shared" si="42"/>
        <v>0</v>
      </c>
      <c r="I175" s="74">
        <f t="shared" si="42"/>
        <v>0</v>
      </c>
    </row>
    <row r="176" spans="1:9" s="18" customFormat="1" ht="89.25" hidden="1">
      <c r="A176" s="50" t="s">
        <v>446</v>
      </c>
      <c r="B176" s="14">
        <v>757</v>
      </c>
      <c r="C176" s="15" t="s">
        <v>74</v>
      </c>
      <c r="D176" s="15" t="s">
        <v>20</v>
      </c>
      <c r="E176" s="15" t="s">
        <v>476</v>
      </c>
      <c r="F176" s="15" t="s">
        <v>445</v>
      </c>
      <c r="G176" s="74">
        <f>50000-50000</f>
        <v>0</v>
      </c>
      <c r="H176" s="74"/>
      <c r="I176" s="74"/>
    </row>
    <row r="177" spans="1:10" s="33" customFormat="1" ht="15" customHeight="1">
      <c r="A177" s="16" t="s">
        <v>73</v>
      </c>
      <c r="B177" s="14">
        <v>757</v>
      </c>
      <c r="C177" s="15" t="s">
        <v>74</v>
      </c>
      <c r="D177" s="15" t="s">
        <v>29</v>
      </c>
      <c r="E177" s="39"/>
      <c r="F177" s="39"/>
      <c r="G177" s="29">
        <f>G178</f>
        <v>680000</v>
      </c>
      <c r="H177" s="29">
        <f>H178+H60</f>
        <v>910000</v>
      </c>
      <c r="I177" s="29">
        <f>I178+I60</f>
        <v>962000</v>
      </c>
    </row>
    <row r="178" spans="1:10" s="28" customFormat="1" ht="28.5" customHeight="1">
      <c r="A178" s="37" t="s">
        <v>520</v>
      </c>
      <c r="B178" s="14">
        <v>757</v>
      </c>
      <c r="C178" s="15" t="s">
        <v>74</v>
      </c>
      <c r="D178" s="15" t="s">
        <v>29</v>
      </c>
      <c r="E178" s="15" t="s">
        <v>206</v>
      </c>
      <c r="F178" s="15"/>
      <c r="G178" s="74">
        <f>G179</f>
        <v>680000</v>
      </c>
      <c r="H178" s="74">
        <f>H179</f>
        <v>910000</v>
      </c>
      <c r="I178" s="74">
        <f>I179</f>
        <v>962000</v>
      </c>
    </row>
    <row r="179" spans="1:10" s="28" customFormat="1" ht="27.75" customHeight="1">
      <c r="A179" s="37" t="s">
        <v>75</v>
      </c>
      <c r="B179" s="14">
        <v>757</v>
      </c>
      <c r="C179" s="15" t="s">
        <v>74</v>
      </c>
      <c r="D179" s="15" t="s">
        <v>29</v>
      </c>
      <c r="E179" s="15" t="s">
        <v>217</v>
      </c>
      <c r="F179" s="15"/>
      <c r="G179" s="74">
        <f>G180</f>
        <v>680000</v>
      </c>
      <c r="H179" s="74">
        <f t="shared" ref="H179:I179" si="43">H180</f>
        <v>910000</v>
      </c>
      <c r="I179" s="74">
        <f t="shared" si="43"/>
        <v>962000</v>
      </c>
    </row>
    <row r="180" spans="1:10" s="32" customFormat="1" ht="28.5" customHeight="1">
      <c r="A180" s="16" t="s">
        <v>37</v>
      </c>
      <c r="B180" s="14">
        <v>757</v>
      </c>
      <c r="C180" s="15" t="s">
        <v>74</v>
      </c>
      <c r="D180" s="15" t="s">
        <v>29</v>
      </c>
      <c r="E180" s="15" t="s">
        <v>217</v>
      </c>
      <c r="F180" s="15" t="s">
        <v>38</v>
      </c>
      <c r="G180" s="74">
        <f>G181</f>
        <v>680000</v>
      </c>
      <c r="H180" s="74">
        <f>H181</f>
        <v>910000</v>
      </c>
      <c r="I180" s="74">
        <f>I181</f>
        <v>962000</v>
      </c>
    </row>
    <row r="181" spans="1:10" s="32" customFormat="1" ht="25.5">
      <c r="A181" s="16" t="s">
        <v>39</v>
      </c>
      <c r="B181" s="14">
        <v>757</v>
      </c>
      <c r="C181" s="15" t="s">
        <v>74</v>
      </c>
      <c r="D181" s="15" t="s">
        <v>29</v>
      </c>
      <c r="E181" s="15" t="s">
        <v>217</v>
      </c>
      <c r="F181" s="15" t="s">
        <v>40</v>
      </c>
      <c r="G181" s="74">
        <v>680000</v>
      </c>
      <c r="H181" s="74">
        <v>910000</v>
      </c>
      <c r="I181" s="74">
        <v>962000</v>
      </c>
      <c r="J181" s="31" t="e">
        <f>J182-G182</f>
        <v>#REF!</v>
      </c>
    </row>
    <row r="182" spans="1:10" s="203" customFormat="1">
      <c r="A182" s="185" t="s">
        <v>76</v>
      </c>
      <c r="B182" s="186"/>
      <c r="C182" s="187"/>
      <c r="D182" s="187"/>
      <c r="E182" s="187"/>
      <c r="F182" s="187"/>
      <c r="G182" s="188">
        <f>G10+G21+G72+G152+G161</f>
        <v>158773056</v>
      </c>
      <c r="H182" s="188">
        <f>H21+H72+H161+H152+H10</f>
        <v>150567506.94999999</v>
      </c>
      <c r="I182" s="188">
        <f>I21+I72+I161+I152+I10</f>
        <v>153099475.75</v>
      </c>
      <c r="J182" s="202" t="e">
        <f>G15+G26+#REF!+G56+G69+G86+G89+G109+G112+G117+G126+G147+G149+G151+G157+G160+G181+#REF!</f>
        <v>#REF!</v>
      </c>
    </row>
    <row r="183" spans="1:10" s="201" customFormat="1" ht="38.25">
      <c r="A183" s="98" t="s">
        <v>77</v>
      </c>
      <c r="B183" s="94">
        <v>763</v>
      </c>
      <c r="C183" s="95"/>
      <c r="D183" s="95"/>
      <c r="E183" s="95"/>
      <c r="F183" s="95"/>
      <c r="G183" s="96"/>
      <c r="H183" s="96"/>
      <c r="I183" s="96"/>
    </row>
    <row r="184" spans="1:10">
      <c r="A184" s="5" t="s">
        <v>19</v>
      </c>
      <c r="B184" s="6">
        <v>763</v>
      </c>
      <c r="C184" s="7" t="s">
        <v>20</v>
      </c>
      <c r="D184" s="7"/>
      <c r="E184" s="7"/>
      <c r="F184" s="7"/>
      <c r="G184" s="38">
        <f>G185+G194</f>
        <v>10145873.6</v>
      </c>
      <c r="H184" s="38">
        <f>H185+H194</f>
        <v>10247399.6</v>
      </c>
      <c r="I184" s="38">
        <f>I185+I194</f>
        <v>10248516.6</v>
      </c>
    </row>
    <row r="185" spans="1:10" s="33" customFormat="1" ht="51">
      <c r="A185" s="16" t="s">
        <v>78</v>
      </c>
      <c r="B185" s="14">
        <v>763</v>
      </c>
      <c r="C185" s="15" t="s">
        <v>20</v>
      </c>
      <c r="D185" s="15" t="s">
        <v>56</v>
      </c>
      <c r="E185" s="15"/>
      <c r="F185" s="39"/>
      <c r="G185" s="74">
        <f>SUM(G186)</f>
        <v>9865873.5999999996</v>
      </c>
      <c r="H185" s="74">
        <f>SUM(H186)</f>
        <v>9967399.5999999996</v>
      </c>
      <c r="I185" s="74">
        <f>SUM(I186)</f>
        <v>9968516.5999999996</v>
      </c>
    </row>
    <row r="186" spans="1:10" s="33" customFormat="1" ht="38.25">
      <c r="A186" s="16" t="s">
        <v>470</v>
      </c>
      <c r="B186" s="14">
        <v>763</v>
      </c>
      <c r="C186" s="15" t="s">
        <v>20</v>
      </c>
      <c r="D186" s="15" t="s">
        <v>56</v>
      </c>
      <c r="E186" s="15" t="s">
        <v>218</v>
      </c>
      <c r="F186" s="39"/>
      <c r="G186" s="74">
        <f>G187</f>
        <v>9865873.5999999996</v>
      </c>
      <c r="H186" s="74">
        <f>H187</f>
        <v>9967399.5999999996</v>
      </c>
      <c r="I186" s="74">
        <f>I187</f>
        <v>9968516.5999999996</v>
      </c>
    </row>
    <row r="187" spans="1:10" s="33" customFormat="1" ht="25.5">
      <c r="A187" s="16" t="s">
        <v>79</v>
      </c>
      <c r="B187" s="14">
        <v>763</v>
      </c>
      <c r="C187" s="15" t="s">
        <v>20</v>
      </c>
      <c r="D187" s="15" t="s">
        <v>56</v>
      </c>
      <c r="E187" s="15" t="s">
        <v>219</v>
      </c>
      <c r="F187" s="39"/>
      <c r="G187" s="74">
        <f>SUM(G188+G190+G193)</f>
        <v>9865873.5999999996</v>
      </c>
      <c r="H187" s="74">
        <f>SUM(H188+H190+H193)</f>
        <v>9967399.5999999996</v>
      </c>
      <c r="I187" s="74">
        <f>SUM(I188+I190+I193)</f>
        <v>9968516.5999999996</v>
      </c>
    </row>
    <row r="188" spans="1:10" ht="63.75">
      <c r="A188" s="16" t="s">
        <v>57</v>
      </c>
      <c r="B188" s="14">
        <v>763</v>
      </c>
      <c r="C188" s="15" t="s">
        <v>20</v>
      </c>
      <c r="D188" s="15" t="s">
        <v>56</v>
      </c>
      <c r="E188" s="15" t="s">
        <v>219</v>
      </c>
      <c r="F188" s="15" t="s">
        <v>60</v>
      </c>
      <c r="G188" s="74">
        <f>SUM(G189)</f>
        <v>9342856</v>
      </c>
      <c r="H188" s="74">
        <f>SUM(H189)</f>
        <v>9444382</v>
      </c>
      <c r="I188" s="74">
        <f>SUM(I189)</f>
        <v>9445499</v>
      </c>
    </row>
    <row r="189" spans="1:10" ht="25.5">
      <c r="A189" s="16" t="s">
        <v>58</v>
      </c>
      <c r="B189" s="14">
        <v>763</v>
      </c>
      <c r="C189" s="15" t="s">
        <v>20</v>
      </c>
      <c r="D189" s="15" t="s">
        <v>56</v>
      </c>
      <c r="E189" s="15" t="s">
        <v>219</v>
      </c>
      <c r="F189" s="15" t="s">
        <v>61</v>
      </c>
      <c r="G189" s="74">
        <v>9342856</v>
      </c>
      <c r="H189" s="74">
        <f>G189+101526</f>
        <v>9444382</v>
      </c>
      <c r="I189" s="74">
        <f>G189+102643</f>
        <v>9445499</v>
      </c>
    </row>
    <row r="190" spans="1:10" ht="25.5">
      <c r="A190" s="16" t="s">
        <v>37</v>
      </c>
      <c r="B190" s="14">
        <v>763</v>
      </c>
      <c r="C190" s="15" t="s">
        <v>20</v>
      </c>
      <c r="D190" s="15" t="s">
        <v>56</v>
      </c>
      <c r="E190" s="15" t="s">
        <v>219</v>
      </c>
      <c r="F190" s="15" t="s">
        <v>38</v>
      </c>
      <c r="G190" s="74">
        <f>SUM(G191)</f>
        <v>500017.6</v>
      </c>
      <c r="H190" s="74">
        <f>SUM(H191)</f>
        <v>500017.6</v>
      </c>
      <c r="I190" s="74">
        <f>SUM(I191)</f>
        <v>500017.6</v>
      </c>
    </row>
    <row r="191" spans="1:10" ht="25.5">
      <c r="A191" s="16" t="s">
        <v>39</v>
      </c>
      <c r="B191" s="14">
        <v>763</v>
      </c>
      <c r="C191" s="15" t="s">
        <v>20</v>
      </c>
      <c r="D191" s="15" t="s">
        <v>56</v>
      </c>
      <c r="E191" s="15" t="s">
        <v>219</v>
      </c>
      <c r="F191" s="15" t="s">
        <v>40</v>
      </c>
      <c r="G191" s="74">
        <v>500017.6</v>
      </c>
      <c r="H191" s="74">
        <v>500017.6</v>
      </c>
      <c r="I191" s="74">
        <v>500017.6</v>
      </c>
    </row>
    <row r="192" spans="1:10" ht="19.5" customHeight="1">
      <c r="A192" s="30" t="s">
        <v>65</v>
      </c>
      <c r="B192" s="14">
        <v>763</v>
      </c>
      <c r="C192" s="15" t="s">
        <v>20</v>
      </c>
      <c r="D192" s="15" t="s">
        <v>56</v>
      </c>
      <c r="E192" s="15" t="s">
        <v>219</v>
      </c>
      <c r="F192" s="15" t="s">
        <v>66</v>
      </c>
      <c r="G192" s="74">
        <f>G193</f>
        <v>23000</v>
      </c>
      <c r="H192" s="74">
        <f>H193</f>
        <v>23000</v>
      </c>
      <c r="I192" s="74">
        <f>I193</f>
        <v>23000</v>
      </c>
    </row>
    <row r="193" spans="1:10" ht="16.5" customHeight="1">
      <c r="A193" s="30" t="s">
        <v>151</v>
      </c>
      <c r="B193" s="14">
        <v>763</v>
      </c>
      <c r="C193" s="15" t="s">
        <v>20</v>
      </c>
      <c r="D193" s="15" t="s">
        <v>56</v>
      </c>
      <c r="E193" s="15" t="s">
        <v>219</v>
      </c>
      <c r="F193" s="15" t="s">
        <v>69</v>
      </c>
      <c r="G193" s="74">
        <v>23000</v>
      </c>
      <c r="H193" s="74">
        <v>23000</v>
      </c>
      <c r="I193" s="74">
        <v>23000</v>
      </c>
    </row>
    <row r="194" spans="1:10" ht="18.75" customHeight="1">
      <c r="A194" s="40" t="s">
        <v>23</v>
      </c>
      <c r="B194" s="14">
        <v>763</v>
      </c>
      <c r="C194" s="15" t="s">
        <v>20</v>
      </c>
      <c r="D194" s="15" t="s">
        <v>24</v>
      </c>
      <c r="E194" s="15"/>
      <c r="F194" s="15"/>
      <c r="G194" s="74">
        <f>G195+G202</f>
        <v>280000</v>
      </c>
      <c r="H194" s="74">
        <f>H195</f>
        <v>280000</v>
      </c>
      <c r="I194" s="74">
        <f>I195</f>
        <v>280000</v>
      </c>
    </row>
    <row r="195" spans="1:10" ht="39.75" customHeight="1">
      <c r="A195" s="16" t="s">
        <v>470</v>
      </c>
      <c r="B195" s="14">
        <v>763</v>
      </c>
      <c r="C195" s="15" t="s">
        <v>20</v>
      </c>
      <c r="D195" s="15" t="s">
        <v>24</v>
      </c>
      <c r="E195" s="15" t="s">
        <v>218</v>
      </c>
      <c r="F195" s="15"/>
      <c r="G195" s="74">
        <f>G196+G199</f>
        <v>280000</v>
      </c>
      <c r="H195" s="74">
        <f>H196+H199</f>
        <v>280000</v>
      </c>
      <c r="I195" s="74">
        <f>I196+I199</f>
        <v>280000</v>
      </c>
    </row>
    <row r="196" spans="1:10" ht="28.5" customHeight="1">
      <c r="A196" s="16" t="s">
        <v>695</v>
      </c>
      <c r="B196" s="14">
        <v>763</v>
      </c>
      <c r="C196" s="15" t="s">
        <v>20</v>
      </c>
      <c r="D196" s="15" t="s">
        <v>24</v>
      </c>
      <c r="E196" s="15" t="s">
        <v>220</v>
      </c>
      <c r="F196" s="15"/>
      <c r="G196" s="74">
        <f t="shared" ref="G196:I200" si="44">G197</f>
        <v>280000</v>
      </c>
      <c r="H196" s="74">
        <f t="shared" si="44"/>
        <v>280000</v>
      </c>
      <c r="I196" s="74">
        <f t="shared" si="44"/>
        <v>280000</v>
      </c>
    </row>
    <row r="197" spans="1:10" ht="27.75" customHeight="1">
      <c r="A197" s="16" t="s">
        <v>37</v>
      </c>
      <c r="B197" s="14">
        <v>763</v>
      </c>
      <c r="C197" s="15" t="s">
        <v>20</v>
      </c>
      <c r="D197" s="15" t="s">
        <v>24</v>
      </c>
      <c r="E197" s="15" t="s">
        <v>220</v>
      </c>
      <c r="F197" s="15" t="s">
        <v>38</v>
      </c>
      <c r="G197" s="74">
        <f t="shared" si="44"/>
        <v>280000</v>
      </c>
      <c r="H197" s="74">
        <f t="shared" si="44"/>
        <v>280000</v>
      </c>
      <c r="I197" s="74">
        <f t="shared" si="44"/>
        <v>280000</v>
      </c>
    </row>
    <row r="198" spans="1:10" ht="28.5" customHeight="1">
      <c r="A198" s="16" t="s">
        <v>39</v>
      </c>
      <c r="B198" s="14">
        <v>763</v>
      </c>
      <c r="C198" s="15" t="s">
        <v>20</v>
      </c>
      <c r="D198" s="15" t="s">
        <v>24</v>
      </c>
      <c r="E198" s="15" t="s">
        <v>220</v>
      </c>
      <c r="F198" s="15" t="s">
        <v>40</v>
      </c>
      <c r="G198" s="74">
        <f>200000+80000</f>
        <v>280000</v>
      </c>
      <c r="H198" s="74">
        <v>280000</v>
      </c>
      <c r="I198" s="74">
        <v>280000</v>
      </c>
    </row>
    <row r="199" spans="1:10" ht="28.5" hidden="1" customHeight="1">
      <c r="A199" s="16" t="s">
        <v>727</v>
      </c>
      <c r="B199" s="14">
        <v>763</v>
      </c>
      <c r="C199" s="15" t="s">
        <v>20</v>
      </c>
      <c r="D199" s="15" t="s">
        <v>24</v>
      </c>
      <c r="E199" s="15" t="s">
        <v>726</v>
      </c>
      <c r="F199" s="15"/>
      <c r="G199" s="74">
        <f t="shared" si="44"/>
        <v>0</v>
      </c>
      <c r="H199" s="74">
        <f t="shared" si="44"/>
        <v>0</v>
      </c>
      <c r="I199" s="74">
        <f t="shared" si="44"/>
        <v>0</v>
      </c>
    </row>
    <row r="200" spans="1:10" ht="27.75" hidden="1" customHeight="1">
      <c r="A200" s="16" t="s">
        <v>37</v>
      </c>
      <c r="B200" s="14">
        <v>763</v>
      </c>
      <c r="C200" s="15" t="s">
        <v>20</v>
      </c>
      <c r="D200" s="15" t="s">
        <v>24</v>
      </c>
      <c r="E200" s="15" t="s">
        <v>726</v>
      </c>
      <c r="F200" s="15" t="s">
        <v>38</v>
      </c>
      <c r="G200" s="74">
        <f t="shared" si="44"/>
        <v>0</v>
      </c>
      <c r="H200" s="74">
        <f t="shared" si="44"/>
        <v>0</v>
      </c>
      <c r="I200" s="74">
        <f t="shared" si="44"/>
        <v>0</v>
      </c>
    </row>
    <row r="201" spans="1:10" ht="28.5" hidden="1" customHeight="1">
      <c r="A201" s="16" t="s">
        <v>39</v>
      </c>
      <c r="B201" s="14">
        <v>763</v>
      </c>
      <c r="C201" s="15" t="s">
        <v>20</v>
      </c>
      <c r="D201" s="15" t="s">
        <v>24</v>
      </c>
      <c r="E201" s="15" t="s">
        <v>726</v>
      </c>
      <c r="F201" s="15" t="s">
        <v>40</v>
      </c>
      <c r="G201" s="74"/>
      <c r="H201" s="74"/>
      <c r="I201" s="74"/>
    </row>
    <row r="202" spans="1:10" s="194" customFormat="1" ht="26.25" hidden="1" customHeight="1">
      <c r="A202" s="16" t="s">
        <v>173</v>
      </c>
      <c r="B202" s="14">
        <v>793</v>
      </c>
      <c r="C202" s="15" t="s">
        <v>20</v>
      </c>
      <c r="D202" s="15" t="s">
        <v>24</v>
      </c>
      <c r="E202" s="70" t="s">
        <v>221</v>
      </c>
      <c r="F202" s="192"/>
      <c r="G202" s="74">
        <f>G203</f>
        <v>0</v>
      </c>
      <c r="H202" s="74">
        <v>0</v>
      </c>
      <c r="I202" s="74">
        <v>0</v>
      </c>
      <c r="J202" s="193">
        <v>1487719</v>
      </c>
    </row>
    <row r="203" spans="1:10" ht="30" hidden="1" customHeight="1">
      <c r="A203" s="16" t="s">
        <v>460</v>
      </c>
      <c r="B203" s="14">
        <v>763</v>
      </c>
      <c r="C203" s="15" t="s">
        <v>20</v>
      </c>
      <c r="D203" s="15" t="s">
        <v>24</v>
      </c>
      <c r="E203" s="15" t="s">
        <v>459</v>
      </c>
      <c r="F203" s="15"/>
      <c r="G203" s="102">
        <f>G204</f>
        <v>0</v>
      </c>
      <c r="H203" s="74">
        <v>0</v>
      </c>
      <c r="I203" s="74">
        <v>0</v>
      </c>
      <c r="J203" s="2"/>
    </row>
    <row r="204" spans="1:10" hidden="1">
      <c r="A204" s="16" t="s">
        <v>65</v>
      </c>
      <c r="B204" s="14">
        <v>763</v>
      </c>
      <c r="C204" s="15" t="s">
        <v>20</v>
      </c>
      <c r="D204" s="15" t="s">
        <v>24</v>
      </c>
      <c r="E204" s="15" t="s">
        <v>459</v>
      </c>
      <c r="F204" s="15" t="s">
        <v>66</v>
      </c>
      <c r="G204" s="102">
        <f>G205</f>
        <v>0</v>
      </c>
      <c r="H204" s="74">
        <v>0</v>
      </c>
      <c r="I204" s="74">
        <v>0</v>
      </c>
      <c r="J204" s="2"/>
    </row>
    <row r="205" spans="1:10" ht="15" hidden="1" customHeight="1">
      <c r="A205" s="16" t="s">
        <v>344</v>
      </c>
      <c r="B205" s="14">
        <v>763</v>
      </c>
      <c r="C205" s="15" t="s">
        <v>20</v>
      </c>
      <c r="D205" s="15" t="s">
        <v>24</v>
      </c>
      <c r="E205" s="15" t="s">
        <v>459</v>
      </c>
      <c r="F205" s="15" t="s">
        <v>343</v>
      </c>
      <c r="G205" s="102"/>
      <c r="H205" s="74">
        <v>0</v>
      </c>
      <c r="I205" s="74">
        <v>0</v>
      </c>
      <c r="J205" s="2"/>
    </row>
    <row r="206" spans="1:10">
      <c r="A206" s="11" t="s">
        <v>89</v>
      </c>
      <c r="B206" s="6">
        <v>763</v>
      </c>
      <c r="C206" s="7" t="s">
        <v>56</v>
      </c>
      <c r="D206" s="7"/>
      <c r="E206" s="7"/>
      <c r="F206" s="7"/>
      <c r="G206" s="38">
        <f>SUM(G207)</f>
        <v>510000</v>
      </c>
      <c r="H206" s="38">
        <f>SUM(H207)</f>
        <v>510000</v>
      </c>
      <c r="I206" s="38">
        <f>SUM(I207)</f>
        <v>510000</v>
      </c>
    </row>
    <row r="207" spans="1:10">
      <c r="A207" s="16" t="s">
        <v>90</v>
      </c>
      <c r="B207" s="14">
        <v>763</v>
      </c>
      <c r="C207" s="15" t="s">
        <v>56</v>
      </c>
      <c r="D207" s="15" t="s">
        <v>91</v>
      </c>
      <c r="E207" s="15"/>
      <c r="F207" s="15"/>
      <c r="G207" s="74">
        <f>G208</f>
        <v>510000</v>
      </c>
      <c r="H207" s="74">
        <f>H208</f>
        <v>510000</v>
      </c>
      <c r="I207" s="74">
        <f>I208</f>
        <v>510000</v>
      </c>
    </row>
    <row r="208" spans="1:10" ht="38.25">
      <c r="A208" s="16" t="s">
        <v>470</v>
      </c>
      <c r="B208" s="14">
        <v>763</v>
      </c>
      <c r="C208" s="15" t="s">
        <v>56</v>
      </c>
      <c r="D208" s="15" t="s">
        <v>91</v>
      </c>
      <c r="E208" s="15" t="s">
        <v>218</v>
      </c>
      <c r="F208" s="15"/>
      <c r="G208" s="74">
        <f>G209+G212+G215+G218++G221+G224</f>
        <v>510000</v>
      </c>
      <c r="H208" s="74">
        <f>H209+H212+H224</f>
        <v>510000</v>
      </c>
      <c r="I208" s="74">
        <f>I209+I212+I224</f>
        <v>510000</v>
      </c>
    </row>
    <row r="209" spans="1:9" ht="116.25" customHeight="1">
      <c r="A209" s="86" t="s">
        <v>293</v>
      </c>
      <c r="B209" s="14">
        <v>763</v>
      </c>
      <c r="C209" s="15" t="s">
        <v>56</v>
      </c>
      <c r="D209" s="15" t="s">
        <v>91</v>
      </c>
      <c r="E209" s="15" t="s">
        <v>223</v>
      </c>
      <c r="F209" s="15"/>
      <c r="G209" s="74">
        <f>G210</f>
        <v>250000</v>
      </c>
      <c r="H209" s="74">
        <f t="shared" ref="H209:I209" si="45">H210</f>
        <v>250000</v>
      </c>
      <c r="I209" s="74">
        <f t="shared" si="45"/>
        <v>250000</v>
      </c>
    </row>
    <row r="210" spans="1:9" ht="25.5">
      <c r="A210" s="86" t="s">
        <v>37</v>
      </c>
      <c r="B210" s="14">
        <v>763</v>
      </c>
      <c r="C210" s="15" t="s">
        <v>56</v>
      </c>
      <c r="D210" s="15" t="s">
        <v>91</v>
      </c>
      <c r="E210" s="15" t="s">
        <v>223</v>
      </c>
      <c r="F210" s="15" t="s">
        <v>38</v>
      </c>
      <c r="G210" s="74">
        <f>SUM(G211)</f>
        <v>250000</v>
      </c>
      <c r="H210" s="74">
        <f>SUM(H211)</f>
        <v>250000</v>
      </c>
      <c r="I210" s="74">
        <f>SUM(I211)</f>
        <v>250000</v>
      </c>
    </row>
    <row r="211" spans="1:9" ht="30.75" customHeight="1">
      <c r="A211" s="86" t="s">
        <v>39</v>
      </c>
      <c r="B211" s="14">
        <v>763</v>
      </c>
      <c r="C211" s="15" t="s">
        <v>56</v>
      </c>
      <c r="D211" s="15" t="s">
        <v>91</v>
      </c>
      <c r="E211" s="15" t="s">
        <v>223</v>
      </c>
      <c r="F211" s="15" t="s">
        <v>40</v>
      </c>
      <c r="G211" s="74">
        <v>250000</v>
      </c>
      <c r="H211" s="74">
        <v>250000</v>
      </c>
      <c r="I211" s="74">
        <v>250000</v>
      </c>
    </row>
    <row r="212" spans="1:9" ht="94.5" customHeight="1">
      <c r="A212" s="224" t="s">
        <v>696</v>
      </c>
      <c r="B212" s="14">
        <v>763</v>
      </c>
      <c r="C212" s="15" t="s">
        <v>56</v>
      </c>
      <c r="D212" s="15" t="s">
        <v>91</v>
      </c>
      <c r="E212" s="15" t="s">
        <v>224</v>
      </c>
      <c r="F212" s="15"/>
      <c r="G212" s="74">
        <f>G213</f>
        <v>220000</v>
      </c>
      <c r="H212" s="74">
        <f t="shared" ref="H212:I212" si="46">H213</f>
        <v>220000</v>
      </c>
      <c r="I212" s="74">
        <f t="shared" si="46"/>
        <v>220000</v>
      </c>
    </row>
    <row r="213" spans="1:9" ht="25.5">
      <c r="A213" s="86" t="s">
        <v>37</v>
      </c>
      <c r="B213" s="14">
        <v>763</v>
      </c>
      <c r="C213" s="15" t="s">
        <v>56</v>
      </c>
      <c r="D213" s="15" t="s">
        <v>91</v>
      </c>
      <c r="E213" s="15" t="s">
        <v>224</v>
      </c>
      <c r="F213" s="15" t="s">
        <v>38</v>
      </c>
      <c r="G213" s="74">
        <f>SUM(G214)</f>
        <v>220000</v>
      </c>
      <c r="H213" s="74">
        <f>SUM(H214)</f>
        <v>220000</v>
      </c>
      <c r="I213" s="74">
        <f>SUM(I214)</f>
        <v>220000</v>
      </c>
    </row>
    <row r="214" spans="1:9" ht="25.5" customHeight="1">
      <c r="A214" s="86" t="s">
        <v>39</v>
      </c>
      <c r="B214" s="14">
        <v>763</v>
      </c>
      <c r="C214" s="15" t="s">
        <v>56</v>
      </c>
      <c r="D214" s="15" t="s">
        <v>91</v>
      </c>
      <c r="E214" s="15" t="s">
        <v>224</v>
      </c>
      <c r="F214" s="15" t="s">
        <v>40</v>
      </c>
      <c r="G214" s="74">
        <v>220000</v>
      </c>
      <c r="H214" s="74">
        <v>220000</v>
      </c>
      <c r="I214" s="74">
        <v>220000</v>
      </c>
    </row>
    <row r="215" spans="1:9" ht="78" hidden="1" customHeight="1">
      <c r="A215" s="224" t="s">
        <v>642</v>
      </c>
      <c r="B215" s="14">
        <v>763</v>
      </c>
      <c r="C215" s="15" t="s">
        <v>56</v>
      </c>
      <c r="D215" s="15" t="s">
        <v>91</v>
      </c>
      <c r="E215" s="15" t="s">
        <v>609</v>
      </c>
      <c r="F215" s="15"/>
      <c r="G215" s="74">
        <f>G216</f>
        <v>0</v>
      </c>
      <c r="H215" s="74">
        <v>0</v>
      </c>
      <c r="I215" s="74">
        <v>0</v>
      </c>
    </row>
    <row r="216" spans="1:9" ht="25.5" hidden="1">
      <c r="A216" s="86" t="s">
        <v>37</v>
      </c>
      <c r="B216" s="14">
        <v>763</v>
      </c>
      <c r="C216" s="15" t="s">
        <v>56</v>
      </c>
      <c r="D216" s="15" t="s">
        <v>91</v>
      </c>
      <c r="E216" s="15" t="s">
        <v>609</v>
      </c>
      <c r="F216" s="15" t="s">
        <v>38</v>
      </c>
      <c r="G216" s="74">
        <f>SUM(G217)</f>
        <v>0</v>
      </c>
      <c r="H216" s="74">
        <f>SUM(H217)</f>
        <v>0</v>
      </c>
      <c r="I216" s="74">
        <f>SUM(I217)</f>
        <v>0</v>
      </c>
    </row>
    <row r="217" spans="1:9" ht="25.5" hidden="1" customHeight="1">
      <c r="A217" s="16" t="s">
        <v>39</v>
      </c>
      <c r="B217" s="14">
        <v>763</v>
      </c>
      <c r="C217" s="15" t="s">
        <v>56</v>
      </c>
      <c r="D217" s="15" t="s">
        <v>91</v>
      </c>
      <c r="E217" s="15" t="s">
        <v>609</v>
      </c>
      <c r="F217" s="15" t="s">
        <v>40</v>
      </c>
      <c r="G217" s="74"/>
      <c r="H217" s="74">
        <v>0</v>
      </c>
      <c r="I217" s="74">
        <v>0</v>
      </c>
    </row>
    <row r="218" spans="1:9" ht="23.25" hidden="1" customHeight="1">
      <c r="A218" s="195" t="s">
        <v>611</v>
      </c>
      <c r="B218" s="14">
        <v>763</v>
      </c>
      <c r="C218" s="15" t="s">
        <v>56</v>
      </c>
      <c r="D218" s="15" t="s">
        <v>91</v>
      </c>
      <c r="E218" s="15" t="s">
        <v>610</v>
      </c>
      <c r="F218" s="15"/>
      <c r="G218" s="74">
        <f>G219</f>
        <v>0</v>
      </c>
      <c r="H218" s="74">
        <v>0</v>
      </c>
      <c r="I218" s="74">
        <v>0</v>
      </c>
    </row>
    <row r="219" spans="1:9" ht="25.5" hidden="1">
      <c r="A219" s="16" t="s">
        <v>37</v>
      </c>
      <c r="B219" s="14">
        <v>763</v>
      </c>
      <c r="C219" s="15" t="s">
        <v>56</v>
      </c>
      <c r="D219" s="15" t="s">
        <v>91</v>
      </c>
      <c r="E219" s="15" t="s">
        <v>610</v>
      </c>
      <c r="F219" s="15" t="s">
        <v>38</v>
      </c>
      <c r="G219" s="74">
        <f>SUM(G220)</f>
        <v>0</v>
      </c>
      <c r="H219" s="74">
        <f>SUM(H220)</f>
        <v>0</v>
      </c>
      <c r="I219" s="74">
        <f>SUM(I220)</f>
        <v>0</v>
      </c>
    </row>
    <row r="220" spans="1:9" ht="25.5" hidden="1" customHeight="1">
      <c r="A220" s="16" t="s">
        <v>39</v>
      </c>
      <c r="B220" s="14">
        <v>763</v>
      </c>
      <c r="C220" s="15" t="s">
        <v>56</v>
      </c>
      <c r="D220" s="15" t="s">
        <v>91</v>
      </c>
      <c r="E220" s="15" t="s">
        <v>610</v>
      </c>
      <c r="F220" s="15" t="s">
        <v>40</v>
      </c>
      <c r="G220" s="74"/>
      <c r="H220" s="74">
        <v>0</v>
      </c>
      <c r="I220" s="74">
        <v>0</v>
      </c>
    </row>
    <row r="221" spans="1:9" ht="23.25" hidden="1" customHeight="1">
      <c r="A221" s="195" t="s">
        <v>613</v>
      </c>
      <c r="B221" s="14">
        <v>763</v>
      </c>
      <c r="C221" s="15" t="s">
        <v>56</v>
      </c>
      <c r="D221" s="15" t="s">
        <v>91</v>
      </c>
      <c r="E221" s="15" t="s">
        <v>612</v>
      </c>
      <c r="F221" s="15"/>
      <c r="G221" s="74">
        <f>G222</f>
        <v>0</v>
      </c>
      <c r="H221" s="74">
        <v>0</v>
      </c>
      <c r="I221" s="74">
        <v>0</v>
      </c>
    </row>
    <row r="222" spans="1:9" ht="25.5" hidden="1">
      <c r="A222" s="16" t="s">
        <v>37</v>
      </c>
      <c r="B222" s="14">
        <v>763</v>
      </c>
      <c r="C222" s="15" t="s">
        <v>56</v>
      </c>
      <c r="D222" s="15" t="s">
        <v>91</v>
      </c>
      <c r="E222" s="15" t="s">
        <v>612</v>
      </c>
      <c r="F222" s="15" t="s">
        <v>38</v>
      </c>
      <c r="G222" s="74">
        <f>SUM(G223)</f>
        <v>0</v>
      </c>
      <c r="H222" s="74">
        <f>SUM(H223)</f>
        <v>0</v>
      </c>
      <c r="I222" s="74">
        <f>SUM(I223)</f>
        <v>0</v>
      </c>
    </row>
    <row r="223" spans="1:9" ht="25.5" hidden="1" customHeight="1">
      <c r="A223" s="16" t="s">
        <v>39</v>
      </c>
      <c r="B223" s="14">
        <v>763</v>
      </c>
      <c r="C223" s="15" t="s">
        <v>56</v>
      </c>
      <c r="D223" s="15" t="s">
        <v>91</v>
      </c>
      <c r="E223" s="15" t="s">
        <v>612</v>
      </c>
      <c r="F223" s="15" t="s">
        <v>40</v>
      </c>
      <c r="G223" s="74"/>
      <c r="H223" s="74">
        <v>0</v>
      </c>
      <c r="I223" s="74">
        <v>0</v>
      </c>
    </row>
    <row r="224" spans="1:9" ht="34.5" customHeight="1">
      <c r="A224" s="16" t="s">
        <v>627</v>
      </c>
      <c r="B224" s="14">
        <v>763</v>
      </c>
      <c r="C224" s="15" t="s">
        <v>56</v>
      </c>
      <c r="D224" s="15" t="s">
        <v>91</v>
      </c>
      <c r="E224" s="15" t="s">
        <v>626</v>
      </c>
      <c r="F224" s="15"/>
      <c r="G224" s="74">
        <f>G225</f>
        <v>40000</v>
      </c>
      <c r="H224" s="74">
        <f>SUM(H225)</f>
        <v>40000</v>
      </c>
      <c r="I224" s="74">
        <f>SUM(I225)</f>
        <v>40000</v>
      </c>
    </row>
    <row r="225" spans="1:10" ht="25.5">
      <c r="A225" s="16" t="s">
        <v>37</v>
      </c>
      <c r="B225" s="14">
        <v>763</v>
      </c>
      <c r="C225" s="15" t="s">
        <v>56</v>
      </c>
      <c r="D225" s="15" t="s">
        <v>91</v>
      </c>
      <c r="E225" s="15" t="s">
        <v>626</v>
      </c>
      <c r="F225" s="15" t="s">
        <v>38</v>
      </c>
      <c r="G225" s="74">
        <f>SUM(G226)</f>
        <v>40000</v>
      </c>
      <c r="H225" s="74">
        <f>SUM(H226)</f>
        <v>40000</v>
      </c>
      <c r="I225" s="74">
        <f>SUM(I226)</f>
        <v>40000</v>
      </c>
    </row>
    <row r="226" spans="1:10" ht="30.75" customHeight="1">
      <c r="A226" s="16" t="s">
        <v>39</v>
      </c>
      <c r="B226" s="14">
        <v>763</v>
      </c>
      <c r="C226" s="15" t="s">
        <v>56</v>
      </c>
      <c r="D226" s="15" t="s">
        <v>91</v>
      </c>
      <c r="E226" s="15" t="s">
        <v>626</v>
      </c>
      <c r="F226" s="15" t="s">
        <v>40</v>
      </c>
      <c r="G226" s="74">
        <v>40000</v>
      </c>
      <c r="H226" s="74">
        <v>40000</v>
      </c>
      <c r="I226" s="74">
        <v>40000</v>
      </c>
    </row>
    <row r="227" spans="1:10" s="203" customFormat="1">
      <c r="A227" s="185" t="s">
        <v>76</v>
      </c>
      <c r="B227" s="186"/>
      <c r="C227" s="187"/>
      <c r="D227" s="187"/>
      <c r="E227" s="187"/>
      <c r="F227" s="187"/>
      <c r="G227" s="188">
        <f>G184+G206</f>
        <v>10655873.6</v>
      </c>
      <c r="H227" s="188">
        <f>H184+H206</f>
        <v>10757399.6</v>
      </c>
      <c r="I227" s="188">
        <f>I184+I206</f>
        <v>10758516.6</v>
      </c>
    </row>
    <row r="228" spans="1:10" s="204" customFormat="1" ht="34.5" customHeight="1">
      <c r="A228" s="98" t="s">
        <v>92</v>
      </c>
      <c r="B228" s="94">
        <v>774</v>
      </c>
      <c r="C228" s="95"/>
      <c r="D228" s="95"/>
      <c r="E228" s="95"/>
      <c r="F228" s="95"/>
      <c r="G228" s="96"/>
      <c r="H228" s="96"/>
      <c r="I228" s="96"/>
    </row>
    <row r="229" spans="1:10" hidden="1">
      <c r="A229" s="5" t="s">
        <v>19</v>
      </c>
      <c r="B229" s="6">
        <v>774</v>
      </c>
      <c r="C229" s="7" t="s">
        <v>20</v>
      </c>
      <c r="D229" s="7"/>
      <c r="E229" s="7"/>
      <c r="F229" s="7"/>
      <c r="G229" s="38">
        <f t="shared" ref="G229:I233" si="47">G230</f>
        <v>0</v>
      </c>
      <c r="H229" s="38">
        <f t="shared" si="47"/>
        <v>0</v>
      </c>
      <c r="I229" s="38">
        <f t="shared" si="47"/>
        <v>0</v>
      </c>
    </row>
    <row r="230" spans="1:10" ht="18.75" hidden="1" customHeight="1">
      <c r="A230" s="40" t="s">
        <v>23</v>
      </c>
      <c r="B230" s="14">
        <v>774</v>
      </c>
      <c r="C230" s="15" t="s">
        <v>20</v>
      </c>
      <c r="D230" s="15" t="s">
        <v>24</v>
      </c>
      <c r="E230" s="15"/>
      <c r="F230" s="15"/>
      <c r="G230" s="74">
        <f t="shared" si="47"/>
        <v>0</v>
      </c>
      <c r="H230" s="74">
        <f t="shared" si="47"/>
        <v>0</v>
      </c>
      <c r="I230" s="74">
        <f t="shared" si="47"/>
        <v>0</v>
      </c>
    </row>
    <row r="231" spans="1:10" s="22" customFormat="1" ht="26.25" hidden="1" customHeight="1">
      <c r="A231" s="16" t="s">
        <v>173</v>
      </c>
      <c r="B231" s="14">
        <v>774</v>
      </c>
      <c r="C231" s="15" t="s">
        <v>20</v>
      </c>
      <c r="D231" s="15" t="s">
        <v>24</v>
      </c>
      <c r="E231" s="70" t="s">
        <v>221</v>
      </c>
      <c r="F231" s="36"/>
      <c r="G231" s="74">
        <f t="shared" si="47"/>
        <v>0</v>
      </c>
      <c r="H231" s="74">
        <f t="shared" si="47"/>
        <v>0</v>
      </c>
      <c r="I231" s="74">
        <f t="shared" si="47"/>
        <v>0</v>
      </c>
      <c r="J231" s="21">
        <v>1487719</v>
      </c>
    </row>
    <row r="232" spans="1:10" s="22" customFormat="1" ht="26.25" hidden="1" customHeight="1">
      <c r="A232" s="16" t="s">
        <v>460</v>
      </c>
      <c r="B232" s="14">
        <v>774</v>
      </c>
      <c r="C232" s="15" t="s">
        <v>20</v>
      </c>
      <c r="D232" s="15" t="s">
        <v>24</v>
      </c>
      <c r="E232" s="15" t="s">
        <v>554</v>
      </c>
      <c r="F232" s="36"/>
      <c r="G232" s="74">
        <f t="shared" si="47"/>
        <v>0</v>
      </c>
      <c r="H232" s="74">
        <f t="shared" si="47"/>
        <v>0</v>
      </c>
      <c r="I232" s="74">
        <f t="shared" si="47"/>
        <v>0</v>
      </c>
      <c r="J232" s="21"/>
    </row>
    <row r="233" spans="1:10" ht="40.5" hidden="1" customHeight="1">
      <c r="A233" s="16" t="s">
        <v>460</v>
      </c>
      <c r="B233" s="14">
        <v>774</v>
      </c>
      <c r="C233" s="15" t="s">
        <v>20</v>
      </c>
      <c r="D233" s="15" t="s">
        <v>24</v>
      </c>
      <c r="E233" s="15" t="s">
        <v>459</v>
      </c>
      <c r="F233" s="15"/>
      <c r="G233" s="102">
        <f t="shared" si="47"/>
        <v>0</v>
      </c>
      <c r="H233" s="102">
        <f t="shared" si="47"/>
        <v>0</v>
      </c>
      <c r="I233" s="102">
        <f t="shared" si="47"/>
        <v>0</v>
      </c>
      <c r="J233" s="2"/>
    </row>
    <row r="234" spans="1:10" hidden="1">
      <c r="A234" s="16" t="s">
        <v>65</v>
      </c>
      <c r="B234" s="14">
        <v>774</v>
      </c>
      <c r="C234" s="15" t="s">
        <v>20</v>
      </c>
      <c r="D234" s="15" t="s">
        <v>24</v>
      </c>
      <c r="E234" s="15" t="s">
        <v>459</v>
      </c>
      <c r="F234" s="15" t="s">
        <v>66</v>
      </c>
      <c r="G234" s="102">
        <f>G235</f>
        <v>0</v>
      </c>
      <c r="H234" s="74">
        <v>0</v>
      </c>
      <c r="I234" s="74">
        <v>0</v>
      </c>
      <c r="J234" s="2"/>
    </row>
    <row r="235" spans="1:10" ht="15" hidden="1" customHeight="1">
      <c r="A235" s="16" t="s">
        <v>344</v>
      </c>
      <c r="B235" s="14">
        <v>774</v>
      </c>
      <c r="C235" s="15" t="s">
        <v>20</v>
      </c>
      <c r="D235" s="15" t="s">
        <v>24</v>
      </c>
      <c r="E235" s="15" t="s">
        <v>459</v>
      </c>
      <c r="F235" s="15" t="s">
        <v>343</v>
      </c>
      <c r="G235" s="102"/>
      <c r="H235" s="74">
        <v>0</v>
      </c>
      <c r="I235" s="74">
        <v>0</v>
      </c>
      <c r="J235" s="2"/>
    </row>
    <row r="236" spans="1:10" ht="25.5">
      <c r="A236" s="11" t="s">
        <v>177</v>
      </c>
      <c r="B236" s="6">
        <v>774</v>
      </c>
      <c r="C236" s="7" t="s">
        <v>72</v>
      </c>
      <c r="D236" s="7"/>
      <c r="E236" s="7"/>
      <c r="F236" s="7"/>
      <c r="G236" s="38">
        <f>G237</f>
        <v>100000</v>
      </c>
      <c r="H236" s="38">
        <f t="shared" ref="H236:I236" si="48">H237</f>
        <v>100000</v>
      </c>
      <c r="I236" s="38">
        <f t="shared" si="48"/>
        <v>100000</v>
      </c>
    </row>
    <row r="237" spans="1:10" s="46" customFormat="1" ht="25.5">
      <c r="A237" s="16" t="s">
        <v>351</v>
      </c>
      <c r="B237" s="14">
        <v>774</v>
      </c>
      <c r="C237" s="15" t="s">
        <v>72</v>
      </c>
      <c r="D237" s="15" t="s">
        <v>324</v>
      </c>
      <c r="E237" s="15"/>
      <c r="F237" s="15"/>
      <c r="G237" s="74">
        <f>G238</f>
        <v>100000</v>
      </c>
      <c r="H237" s="74">
        <f t="shared" ref="H237:I237" si="49">H238</f>
        <v>100000</v>
      </c>
      <c r="I237" s="74">
        <f t="shared" si="49"/>
        <v>100000</v>
      </c>
    </row>
    <row r="238" spans="1:10" ht="38.25">
      <c r="A238" s="16" t="s">
        <v>519</v>
      </c>
      <c r="B238" s="14">
        <v>774</v>
      </c>
      <c r="C238" s="15" t="s">
        <v>72</v>
      </c>
      <c r="D238" s="15" t="s">
        <v>324</v>
      </c>
      <c r="E238" s="15" t="s">
        <v>268</v>
      </c>
      <c r="F238" s="15"/>
      <c r="G238" s="74">
        <f t="shared" ref="G238:I240" si="50">G239</f>
        <v>100000</v>
      </c>
      <c r="H238" s="74">
        <f t="shared" si="50"/>
        <v>100000</v>
      </c>
      <c r="I238" s="74">
        <f t="shared" si="50"/>
        <v>100000</v>
      </c>
    </row>
    <row r="239" spans="1:10" ht="38.25">
      <c r="A239" s="16" t="s">
        <v>352</v>
      </c>
      <c r="B239" s="14">
        <v>774</v>
      </c>
      <c r="C239" s="15" t="s">
        <v>72</v>
      </c>
      <c r="D239" s="15" t="s">
        <v>324</v>
      </c>
      <c r="E239" s="15" t="s">
        <v>269</v>
      </c>
      <c r="F239" s="15"/>
      <c r="G239" s="74">
        <f>G240+G242</f>
        <v>100000</v>
      </c>
      <c r="H239" s="74">
        <f t="shared" ref="H239:I239" si="51">H240+H242</f>
        <v>100000</v>
      </c>
      <c r="I239" s="74">
        <f t="shared" si="51"/>
        <v>100000</v>
      </c>
    </row>
    <row r="240" spans="1:10" ht="25.5" hidden="1">
      <c r="A240" s="16" t="s">
        <v>39</v>
      </c>
      <c r="B240" s="14">
        <v>774</v>
      </c>
      <c r="C240" s="15" t="s">
        <v>72</v>
      </c>
      <c r="D240" s="15" t="s">
        <v>324</v>
      </c>
      <c r="E240" s="15" t="s">
        <v>269</v>
      </c>
      <c r="F240" s="15" t="s">
        <v>38</v>
      </c>
      <c r="G240" s="74">
        <f t="shared" si="50"/>
        <v>0</v>
      </c>
      <c r="H240" s="74">
        <f t="shared" si="50"/>
        <v>0</v>
      </c>
      <c r="I240" s="74">
        <f t="shared" si="50"/>
        <v>0</v>
      </c>
    </row>
    <row r="241" spans="1:12" ht="31.5" hidden="1" customHeight="1">
      <c r="A241" s="16" t="s">
        <v>39</v>
      </c>
      <c r="B241" s="14">
        <v>774</v>
      </c>
      <c r="C241" s="15" t="s">
        <v>72</v>
      </c>
      <c r="D241" s="15" t="s">
        <v>324</v>
      </c>
      <c r="E241" s="15" t="s">
        <v>269</v>
      </c>
      <c r="F241" s="15" t="s">
        <v>40</v>
      </c>
      <c r="G241" s="74"/>
      <c r="H241" s="74"/>
      <c r="I241" s="74"/>
    </row>
    <row r="242" spans="1:12" s="18" customFormat="1" ht="25.5">
      <c r="A242" s="16" t="s">
        <v>31</v>
      </c>
      <c r="B242" s="14">
        <v>774</v>
      </c>
      <c r="C242" s="15" t="s">
        <v>72</v>
      </c>
      <c r="D242" s="15" t="s">
        <v>324</v>
      </c>
      <c r="E242" s="15" t="s">
        <v>269</v>
      </c>
      <c r="F242" s="15" t="s">
        <v>32</v>
      </c>
      <c r="G242" s="74">
        <f t="shared" ref="G242:I242" si="52">G243</f>
        <v>100000</v>
      </c>
      <c r="H242" s="74">
        <f t="shared" si="52"/>
        <v>100000</v>
      </c>
      <c r="I242" s="74">
        <f t="shared" si="52"/>
        <v>100000</v>
      </c>
    </row>
    <row r="243" spans="1:12" s="18" customFormat="1">
      <c r="A243" s="16" t="s">
        <v>33</v>
      </c>
      <c r="B243" s="14">
        <v>774</v>
      </c>
      <c r="C243" s="15" t="s">
        <v>72</v>
      </c>
      <c r="D243" s="15" t="s">
        <v>324</v>
      </c>
      <c r="E243" s="15" t="s">
        <v>269</v>
      </c>
      <c r="F243" s="15" t="s">
        <v>34</v>
      </c>
      <c r="G243" s="74">
        <v>100000</v>
      </c>
      <c r="H243" s="74">
        <v>100000</v>
      </c>
      <c r="I243" s="74">
        <v>100000</v>
      </c>
      <c r="L243" s="17"/>
    </row>
    <row r="244" spans="1:12">
      <c r="A244" s="11" t="s">
        <v>26</v>
      </c>
      <c r="B244" s="6">
        <v>774</v>
      </c>
      <c r="C244" s="7" t="s">
        <v>27</v>
      </c>
      <c r="D244" s="7"/>
      <c r="E244" s="7"/>
      <c r="F244" s="7"/>
      <c r="G244" s="38">
        <f>G245+G293+G423+G451+G376</f>
        <v>911352383.60000002</v>
      </c>
      <c r="H244" s="38">
        <f>H245+H293+H423+H451+H376</f>
        <v>915197580.07000017</v>
      </c>
      <c r="I244" s="38">
        <f>I245+I293+I423+I451+I376</f>
        <v>931930511.52999997</v>
      </c>
    </row>
    <row r="245" spans="1:12">
      <c r="A245" s="16" t="s">
        <v>93</v>
      </c>
      <c r="B245" s="14">
        <v>774</v>
      </c>
      <c r="C245" s="15" t="s">
        <v>27</v>
      </c>
      <c r="D245" s="15" t="s">
        <v>20</v>
      </c>
      <c r="E245" s="15"/>
      <c r="F245" s="15"/>
      <c r="G245" s="74">
        <f>G246+G285+G289</f>
        <v>273161556.72000003</v>
      </c>
      <c r="H245" s="74">
        <f>H246+H285+H289</f>
        <v>273412620.42000002</v>
      </c>
      <c r="I245" s="74">
        <f>I246+I285+I289</f>
        <v>276752431.42000002</v>
      </c>
    </row>
    <row r="246" spans="1:12" s="18" customFormat="1" ht="25.5">
      <c r="A246" s="16" t="s">
        <v>513</v>
      </c>
      <c r="B246" s="14">
        <v>774</v>
      </c>
      <c r="C246" s="15" t="s">
        <v>27</v>
      </c>
      <c r="D246" s="15" t="s">
        <v>20</v>
      </c>
      <c r="E246" s="15" t="s">
        <v>200</v>
      </c>
      <c r="F246" s="15"/>
      <c r="G246" s="74">
        <f>G247+G265</f>
        <v>273080530.72000003</v>
      </c>
      <c r="H246" s="74">
        <f>H247+H265</f>
        <v>273412620.42000002</v>
      </c>
      <c r="I246" s="74">
        <f>I247+I265</f>
        <v>276752431.42000002</v>
      </c>
      <c r="L246" s="18">
        <v>299880391.80000001</v>
      </c>
    </row>
    <row r="247" spans="1:12" s="18" customFormat="1" ht="30" customHeight="1">
      <c r="A247" s="16" t="s">
        <v>94</v>
      </c>
      <c r="B247" s="15" t="s">
        <v>98</v>
      </c>
      <c r="C247" s="15" t="s">
        <v>27</v>
      </c>
      <c r="D247" s="15" t="s">
        <v>20</v>
      </c>
      <c r="E247" s="15" t="s">
        <v>226</v>
      </c>
      <c r="F247" s="15"/>
      <c r="G247" s="74">
        <f>G248+G251+G254+G257+G260+G262</f>
        <v>270287219.74000001</v>
      </c>
      <c r="H247" s="74">
        <f>H248+H251+H254+H257+H260+H262</f>
        <v>270619309.44</v>
      </c>
      <c r="I247" s="74">
        <f>I248+I251+I254+I257+I260+I262</f>
        <v>273959120.44</v>
      </c>
    </row>
    <row r="248" spans="1:12" ht="50.25" customHeight="1">
      <c r="A248" s="16" t="s">
        <v>3</v>
      </c>
      <c r="B248" s="15" t="s">
        <v>98</v>
      </c>
      <c r="C248" s="15" t="s">
        <v>27</v>
      </c>
      <c r="D248" s="15" t="s">
        <v>20</v>
      </c>
      <c r="E248" s="15" t="s">
        <v>141</v>
      </c>
      <c r="F248" s="15"/>
      <c r="G248" s="74">
        <f t="shared" ref="G248:I249" si="53">G249</f>
        <v>14969000</v>
      </c>
      <c r="H248" s="74">
        <f t="shared" si="53"/>
        <v>14969000</v>
      </c>
      <c r="I248" s="74">
        <f t="shared" si="53"/>
        <v>14969000</v>
      </c>
    </row>
    <row r="249" spans="1:12" s="18" customFormat="1" ht="25.5">
      <c r="A249" s="16" t="s">
        <v>31</v>
      </c>
      <c r="B249" s="15" t="s">
        <v>98</v>
      </c>
      <c r="C249" s="15" t="s">
        <v>27</v>
      </c>
      <c r="D249" s="15" t="s">
        <v>20</v>
      </c>
      <c r="E249" s="15" t="s">
        <v>141</v>
      </c>
      <c r="F249" s="15" t="s">
        <v>32</v>
      </c>
      <c r="G249" s="74">
        <f t="shared" si="53"/>
        <v>14969000</v>
      </c>
      <c r="H249" s="74">
        <f t="shared" si="53"/>
        <v>14969000</v>
      </c>
      <c r="I249" s="74">
        <f t="shared" si="53"/>
        <v>14969000</v>
      </c>
    </row>
    <row r="250" spans="1:12" s="18" customFormat="1">
      <c r="A250" s="16" t="s">
        <v>33</v>
      </c>
      <c r="B250" s="15" t="s">
        <v>98</v>
      </c>
      <c r="C250" s="15" t="s">
        <v>27</v>
      </c>
      <c r="D250" s="15" t="s">
        <v>20</v>
      </c>
      <c r="E250" s="15" t="s">
        <v>141</v>
      </c>
      <c r="F250" s="15" t="s">
        <v>34</v>
      </c>
      <c r="G250" s="74">
        <v>14969000</v>
      </c>
      <c r="H250" s="74">
        <v>14969000</v>
      </c>
      <c r="I250" s="74">
        <v>14969000</v>
      </c>
      <c r="L250" s="17"/>
    </row>
    <row r="251" spans="1:12" s="18" customFormat="1" ht="15" customHeight="1">
      <c r="A251" s="16" t="s">
        <v>95</v>
      </c>
      <c r="B251" s="14">
        <v>774</v>
      </c>
      <c r="C251" s="15" t="s">
        <v>27</v>
      </c>
      <c r="D251" s="15" t="s">
        <v>20</v>
      </c>
      <c r="E251" s="15" t="s">
        <v>140</v>
      </c>
      <c r="F251" s="15"/>
      <c r="G251" s="74">
        <f t="shared" ref="G251:I252" si="54">G252</f>
        <v>154045061.30000001</v>
      </c>
      <c r="H251" s="74">
        <f t="shared" si="54"/>
        <v>154377151</v>
      </c>
      <c r="I251" s="74">
        <f t="shared" si="54"/>
        <v>157716962</v>
      </c>
    </row>
    <row r="252" spans="1:12" s="18" customFormat="1" ht="25.5">
      <c r="A252" s="16" t="s">
        <v>31</v>
      </c>
      <c r="B252" s="14">
        <v>774</v>
      </c>
      <c r="C252" s="15" t="s">
        <v>27</v>
      </c>
      <c r="D252" s="15" t="s">
        <v>20</v>
      </c>
      <c r="E252" s="15" t="s">
        <v>140</v>
      </c>
      <c r="F252" s="15" t="s">
        <v>32</v>
      </c>
      <c r="G252" s="74">
        <f t="shared" si="54"/>
        <v>154045061.30000001</v>
      </c>
      <c r="H252" s="74">
        <f t="shared" si="54"/>
        <v>154377151</v>
      </c>
      <c r="I252" s="74">
        <f t="shared" si="54"/>
        <v>157716962</v>
      </c>
    </row>
    <row r="253" spans="1:12" s="18" customFormat="1">
      <c r="A253" s="16" t="s">
        <v>33</v>
      </c>
      <c r="B253" s="14">
        <v>774</v>
      </c>
      <c r="C253" s="15" t="s">
        <v>27</v>
      </c>
      <c r="D253" s="15" t="s">
        <v>20</v>
      </c>
      <c r="E253" s="15" t="s">
        <v>140</v>
      </c>
      <c r="F253" s="15" t="s">
        <v>34</v>
      </c>
      <c r="G253" s="74">
        <v>154045061.30000001</v>
      </c>
      <c r="H253" s="74">
        <f>154377151</f>
        <v>154377151</v>
      </c>
      <c r="I253" s="74">
        <v>157716962</v>
      </c>
    </row>
    <row r="254" spans="1:12" s="18" customFormat="1" ht="25.5">
      <c r="A254" s="16" t="s">
        <v>97</v>
      </c>
      <c r="B254" s="14">
        <v>774</v>
      </c>
      <c r="C254" s="15" t="s">
        <v>27</v>
      </c>
      <c r="D254" s="15" t="s">
        <v>20</v>
      </c>
      <c r="E254" s="15" t="s">
        <v>228</v>
      </c>
      <c r="F254" s="15"/>
      <c r="G254" s="74">
        <f t="shared" ref="G254:I255" si="55">G255</f>
        <v>99281183.439999998</v>
      </c>
      <c r="H254" s="74">
        <f t="shared" si="55"/>
        <v>99281183.439999998</v>
      </c>
      <c r="I254" s="74">
        <f t="shared" si="55"/>
        <v>99281183.439999998</v>
      </c>
    </row>
    <row r="255" spans="1:12" s="18" customFormat="1" ht="25.5">
      <c r="A255" s="16" t="s">
        <v>31</v>
      </c>
      <c r="B255" s="14">
        <v>774</v>
      </c>
      <c r="C255" s="15" t="s">
        <v>27</v>
      </c>
      <c r="D255" s="15" t="s">
        <v>20</v>
      </c>
      <c r="E255" s="15" t="s">
        <v>228</v>
      </c>
      <c r="F255" s="15" t="s">
        <v>32</v>
      </c>
      <c r="G255" s="74">
        <f t="shared" si="55"/>
        <v>99281183.439999998</v>
      </c>
      <c r="H255" s="74">
        <f t="shared" si="55"/>
        <v>99281183.439999998</v>
      </c>
      <c r="I255" s="74">
        <f t="shared" si="55"/>
        <v>99281183.439999998</v>
      </c>
    </row>
    <row r="256" spans="1:12" s="18" customFormat="1">
      <c r="A256" s="16" t="s">
        <v>33</v>
      </c>
      <c r="B256" s="14">
        <v>774</v>
      </c>
      <c r="C256" s="15" t="s">
        <v>27</v>
      </c>
      <c r="D256" s="15" t="s">
        <v>20</v>
      </c>
      <c r="E256" s="15" t="s">
        <v>228</v>
      </c>
      <c r="F256" s="15" t="s">
        <v>34</v>
      </c>
      <c r="G256" s="74">
        <v>99281183.439999998</v>
      </c>
      <c r="H256" s="74">
        <v>99281183.439999998</v>
      </c>
      <c r="I256" s="74">
        <v>99281183.439999998</v>
      </c>
    </row>
    <row r="257" spans="1:9" s="18" customFormat="1" ht="31.5" customHeight="1">
      <c r="A257" s="42" t="s">
        <v>130</v>
      </c>
      <c r="B257" s="15" t="s">
        <v>98</v>
      </c>
      <c r="C257" s="15" t="s">
        <v>27</v>
      </c>
      <c r="D257" s="15" t="s">
        <v>20</v>
      </c>
      <c r="E257" s="15" t="s">
        <v>237</v>
      </c>
      <c r="F257" s="15"/>
      <c r="G257" s="74">
        <f t="shared" ref="G257:I258" si="56">G258</f>
        <v>1481975</v>
      </c>
      <c r="H257" s="74">
        <f t="shared" si="56"/>
        <v>1481975</v>
      </c>
      <c r="I257" s="74">
        <f t="shared" si="56"/>
        <v>1481975</v>
      </c>
    </row>
    <row r="258" spans="1:9" s="18" customFormat="1" ht="25.5">
      <c r="A258" s="16" t="s">
        <v>31</v>
      </c>
      <c r="B258" s="15" t="s">
        <v>98</v>
      </c>
      <c r="C258" s="15" t="s">
        <v>27</v>
      </c>
      <c r="D258" s="15" t="s">
        <v>20</v>
      </c>
      <c r="E258" s="15" t="s">
        <v>237</v>
      </c>
      <c r="F258" s="15" t="s">
        <v>32</v>
      </c>
      <c r="G258" s="74">
        <f t="shared" si="56"/>
        <v>1481975</v>
      </c>
      <c r="H258" s="74">
        <f t="shared" si="56"/>
        <v>1481975</v>
      </c>
      <c r="I258" s="74">
        <f t="shared" si="56"/>
        <v>1481975</v>
      </c>
    </row>
    <row r="259" spans="1:9">
      <c r="A259" s="16" t="s">
        <v>33</v>
      </c>
      <c r="B259" s="15" t="s">
        <v>98</v>
      </c>
      <c r="C259" s="15" t="s">
        <v>27</v>
      </c>
      <c r="D259" s="15" t="s">
        <v>20</v>
      </c>
      <c r="E259" s="15" t="s">
        <v>237</v>
      </c>
      <c r="F259" s="15" t="s">
        <v>34</v>
      </c>
      <c r="G259" s="74">
        <v>1481975</v>
      </c>
      <c r="H259" s="74">
        <v>1481975</v>
      </c>
      <c r="I259" s="74">
        <v>1481975</v>
      </c>
    </row>
    <row r="260" spans="1:9" s="3" customFormat="1" ht="25.5" hidden="1">
      <c r="A260" s="16" t="s">
        <v>456</v>
      </c>
      <c r="B260" s="14">
        <v>774</v>
      </c>
      <c r="C260" s="15" t="s">
        <v>27</v>
      </c>
      <c r="D260" s="15" t="s">
        <v>20</v>
      </c>
      <c r="E260" s="15" t="s">
        <v>593</v>
      </c>
      <c r="F260" s="15"/>
      <c r="G260" s="74">
        <f>G261</f>
        <v>0</v>
      </c>
      <c r="H260" s="74">
        <f>H261</f>
        <v>0</v>
      </c>
      <c r="I260" s="74">
        <f>I261</f>
        <v>0</v>
      </c>
    </row>
    <row r="261" spans="1:9" s="3" customFormat="1" hidden="1">
      <c r="A261" s="16" t="s">
        <v>33</v>
      </c>
      <c r="B261" s="14">
        <v>774</v>
      </c>
      <c r="C261" s="15" t="s">
        <v>27</v>
      </c>
      <c r="D261" s="15" t="s">
        <v>20</v>
      </c>
      <c r="E261" s="15" t="s">
        <v>593</v>
      </c>
      <c r="F261" s="15" t="s">
        <v>34</v>
      </c>
      <c r="G261" s="74"/>
      <c r="H261" s="74"/>
      <c r="I261" s="74"/>
    </row>
    <row r="262" spans="1:9" s="18" customFormat="1" ht="45.75" customHeight="1">
      <c r="A262" s="42" t="s">
        <v>664</v>
      </c>
      <c r="B262" s="15" t="s">
        <v>98</v>
      </c>
      <c r="C262" s="15" t="s">
        <v>27</v>
      </c>
      <c r="D262" s="15" t="s">
        <v>20</v>
      </c>
      <c r="E262" s="15" t="s">
        <v>663</v>
      </c>
      <c r="F262" s="15"/>
      <c r="G262" s="74">
        <f t="shared" ref="G262:I263" si="57">G263</f>
        <v>510000</v>
      </c>
      <c r="H262" s="74">
        <f t="shared" si="57"/>
        <v>510000</v>
      </c>
      <c r="I262" s="74">
        <f t="shared" si="57"/>
        <v>510000</v>
      </c>
    </row>
    <row r="263" spans="1:9" s="18" customFormat="1" ht="25.5">
      <c r="A263" s="16" t="s">
        <v>31</v>
      </c>
      <c r="B263" s="15" t="s">
        <v>98</v>
      </c>
      <c r="C263" s="15" t="s">
        <v>27</v>
      </c>
      <c r="D263" s="15" t="s">
        <v>20</v>
      </c>
      <c r="E263" s="15" t="s">
        <v>663</v>
      </c>
      <c r="F263" s="15" t="s">
        <v>32</v>
      </c>
      <c r="G263" s="74">
        <f t="shared" si="57"/>
        <v>510000</v>
      </c>
      <c r="H263" s="74">
        <f t="shared" si="57"/>
        <v>510000</v>
      </c>
      <c r="I263" s="74">
        <f t="shared" si="57"/>
        <v>510000</v>
      </c>
    </row>
    <row r="264" spans="1:9">
      <c r="A264" s="16" t="s">
        <v>33</v>
      </c>
      <c r="B264" s="15" t="s">
        <v>98</v>
      </c>
      <c r="C264" s="15" t="s">
        <v>27</v>
      </c>
      <c r="D264" s="15" t="s">
        <v>20</v>
      </c>
      <c r="E264" s="15" t="s">
        <v>663</v>
      </c>
      <c r="F264" s="15" t="s">
        <v>34</v>
      </c>
      <c r="G264" s="74">
        <v>510000</v>
      </c>
      <c r="H264" s="74">
        <v>510000</v>
      </c>
      <c r="I264" s="74">
        <v>510000</v>
      </c>
    </row>
    <row r="265" spans="1:9" s="3" customFormat="1" ht="25.5">
      <c r="A265" s="16" t="s">
        <v>0</v>
      </c>
      <c r="B265" s="14">
        <v>774</v>
      </c>
      <c r="C265" s="15" t="s">
        <v>27</v>
      </c>
      <c r="D265" s="15" t="s">
        <v>20</v>
      </c>
      <c r="E265" s="15" t="s">
        <v>229</v>
      </c>
      <c r="F265" s="15"/>
      <c r="G265" s="74">
        <f>G268+G279+G281+G283</f>
        <v>2793310.98</v>
      </c>
      <c r="H265" s="74">
        <f>H268+H279+H281+H283</f>
        <v>2793310.98</v>
      </c>
      <c r="I265" s="74">
        <f>I268+I279+I281+I283</f>
        <v>2793310.98</v>
      </c>
    </row>
    <row r="266" spans="1:9" ht="25.5" customHeight="1">
      <c r="A266" s="16" t="s">
        <v>308</v>
      </c>
      <c r="B266" s="14">
        <v>774</v>
      </c>
      <c r="C266" s="15" t="s">
        <v>27</v>
      </c>
      <c r="D266" s="15" t="s">
        <v>20</v>
      </c>
      <c r="E266" s="15" t="s">
        <v>307</v>
      </c>
      <c r="F266" s="14"/>
      <c r="G266" s="74">
        <f t="shared" ref="G266:I267" si="58">G267</f>
        <v>891349.39</v>
      </c>
      <c r="H266" s="74">
        <f t="shared" si="58"/>
        <v>891349.39</v>
      </c>
      <c r="I266" s="74">
        <f t="shared" si="58"/>
        <v>891349.39</v>
      </c>
    </row>
    <row r="267" spans="1:9" ht="25.5" customHeight="1">
      <c r="A267" s="16" t="s">
        <v>31</v>
      </c>
      <c r="B267" s="14">
        <v>774</v>
      </c>
      <c r="C267" s="15" t="s">
        <v>27</v>
      </c>
      <c r="D267" s="15" t="s">
        <v>20</v>
      </c>
      <c r="E267" s="15" t="s">
        <v>307</v>
      </c>
      <c r="F267" s="15" t="s">
        <v>32</v>
      </c>
      <c r="G267" s="74">
        <f t="shared" si="58"/>
        <v>891349.39</v>
      </c>
      <c r="H267" s="74">
        <f t="shared" si="58"/>
        <v>891349.39</v>
      </c>
      <c r="I267" s="74">
        <f t="shared" si="58"/>
        <v>891349.39</v>
      </c>
    </row>
    <row r="268" spans="1:9" ht="25.5" customHeight="1">
      <c r="A268" s="16" t="s">
        <v>33</v>
      </c>
      <c r="B268" s="14">
        <v>774</v>
      </c>
      <c r="C268" s="15" t="s">
        <v>27</v>
      </c>
      <c r="D268" s="15" t="s">
        <v>20</v>
      </c>
      <c r="E268" s="15" t="s">
        <v>307</v>
      </c>
      <c r="F268" s="15" t="s">
        <v>34</v>
      </c>
      <c r="G268" s="74">
        <v>891349.39</v>
      </c>
      <c r="H268" s="74">
        <v>891349.39</v>
      </c>
      <c r="I268" s="74">
        <v>891349.39</v>
      </c>
    </row>
    <row r="269" spans="1:9" ht="96" hidden="1" customHeight="1">
      <c r="A269" s="16" t="s">
        <v>4</v>
      </c>
      <c r="B269" s="14">
        <v>774</v>
      </c>
      <c r="C269" s="15" t="s">
        <v>27</v>
      </c>
      <c r="D269" s="15" t="s">
        <v>20</v>
      </c>
      <c r="E269" s="15" t="s">
        <v>5</v>
      </c>
      <c r="F269" s="14"/>
      <c r="G269" s="74">
        <f t="shared" ref="G269:I270" si="59">G270</f>
        <v>0</v>
      </c>
      <c r="H269" s="74">
        <f t="shared" si="59"/>
        <v>0</v>
      </c>
      <c r="I269" s="74">
        <f t="shared" si="59"/>
        <v>0</v>
      </c>
    </row>
    <row r="270" spans="1:9" ht="25.5" hidden="1" customHeight="1">
      <c r="A270" s="16" t="s">
        <v>31</v>
      </c>
      <c r="B270" s="14">
        <v>774</v>
      </c>
      <c r="C270" s="15" t="s">
        <v>27</v>
      </c>
      <c r="D270" s="15" t="s">
        <v>20</v>
      </c>
      <c r="E270" s="15" t="s">
        <v>5</v>
      </c>
      <c r="F270" s="15" t="s">
        <v>32</v>
      </c>
      <c r="G270" s="74">
        <f t="shared" si="59"/>
        <v>0</v>
      </c>
      <c r="H270" s="74">
        <f t="shared" si="59"/>
        <v>0</v>
      </c>
      <c r="I270" s="74">
        <f t="shared" si="59"/>
        <v>0</v>
      </c>
    </row>
    <row r="271" spans="1:9" ht="25.5" hidden="1" customHeight="1">
      <c r="A271" s="16" t="s">
        <v>33</v>
      </c>
      <c r="B271" s="14">
        <v>774</v>
      </c>
      <c r="C271" s="15" t="s">
        <v>27</v>
      </c>
      <c r="D271" s="15" t="s">
        <v>20</v>
      </c>
      <c r="E271" s="15" t="s">
        <v>5</v>
      </c>
      <c r="F271" s="15" t="s">
        <v>34</v>
      </c>
      <c r="G271" s="74"/>
      <c r="H271" s="74"/>
      <c r="I271" s="74"/>
    </row>
    <row r="272" spans="1:9" ht="96" hidden="1" customHeight="1">
      <c r="A272" s="50" t="s">
        <v>44</v>
      </c>
      <c r="B272" s="14">
        <v>774</v>
      </c>
      <c r="C272" s="15" t="s">
        <v>27</v>
      </c>
      <c r="D272" s="15" t="s">
        <v>20</v>
      </c>
      <c r="E272" s="15" t="s">
        <v>43</v>
      </c>
      <c r="F272" s="14"/>
      <c r="G272" s="74">
        <f t="shared" ref="G272:I273" si="60">G273</f>
        <v>0</v>
      </c>
      <c r="H272" s="74">
        <f t="shared" si="60"/>
        <v>0</v>
      </c>
      <c r="I272" s="74">
        <f t="shared" si="60"/>
        <v>0</v>
      </c>
    </row>
    <row r="273" spans="1:9" ht="25.5" hidden="1" customHeight="1">
      <c r="A273" s="16" t="s">
        <v>31</v>
      </c>
      <c r="B273" s="14">
        <v>774</v>
      </c>
      <c r="C273" s="15" t="s">
        <v>27</v>
      </c>
      <c r="D273" s="15" t="s">
        <v>20</v>
      </c>
      <c r="E273" s="15" t="s">
        <v>5</v>
      </c>
      <c r="F273" s="15" t="s">
        <v>32</v>
      </c>
      <c r="G273" s="74">
        <f t="shared" si="60"/>
        <v>0</v>
      </c>
      <c r="H273" s="74">
        <f t="shared" si="60"/>
        <v>0</v>
      </c>
      <c r="I273" s="74">
        <f t="shared" si="60"/>
        <v>0</v>
      </c>
    </row>
    <row r="274" spans="1:9" ht="25.5" hidden="1" customHeight="1">
      <c r="A274" s="16" t="s">
        <v>33</v>
      </c>
      <c r="B274" s="14">
        <v>774</v>
      </c>
      <c r="C274" s="15" t="s">
        <v>27</v>
      </c>
      <c r="D274" s="15" t="s">
        <v>20</v>
      </c>
      <c r="E274" s="15" t="s">
        <v>5</v>
      </c>
      <c r="F274" s="15" t="s">
        <v>34</v>
      </c>
      <c r="G274" s="74"/>
      <c r="H274" s="74"/>
      <c r="I274" s="74"/>
    </row>
    <row r="275" spans="1:9" ht="48" hidden="1" customHeight="1">
      <c r="A275" s="16" t="s">
        <v>406</v>
      </c>
      <c r="B275" s="14">
        <v>774</v>
      </c>
      <c r="C275" s="15" t="s">
        <v>27</v>
      </c>
      <c r="D275" s="15" t="s">
        <v>20</v>
      </c>
      <c r="E275" s="15" t="s">
        <v>400</v>
      </c>
      <c r="F275" s="15"/>
      <c r="G275" s="74">
        <f>G276</f>
        <v>0</v>
      </c>
      <c r="H275" s="74">
        <f>H276</f>
        <v>0</v>
      </c>
      <c r="I275" s="74">
        <f>I276</f>
        <v>0</v>
      </c>
    </row>
    <row r="276" spans="1:9" ht="25.5" hidden="1" customHeight="1">
      <c r="A276" s="16" t="s">
        <v>33</v>
      </c>
      <c r="B276" s="14">
        <v>774</v>
      </c>
      <c r="C276" s="15" t="s">
        <v>27</v>
      </c>
      <c r="D276" s="15" t="s">
        <v>20</v>
      </c>
      <c r="E276" s="15" t="s">
        <v>400</v>
      </c>
      <c r="F276" s="15" t="s">
        <v>34</v>
      </c>
      <c r="G276" s="74"/>
      <c r="H276" s="74"/>
      <c r="I276" s="74"/>
    </row>
    <row r="277" spans="1:9" s="3" customFormat="1">
      <c r="A277" s="16" t="s">
        <v>1</v>
      </c>
      <c r="B277" s="14">
        <v>774</v>
      </c>
      <c r="C277" s="15" t="s">
        <v>27</v>
      </c>
      <c r="D277" s="15" t="s">
        <v>20</v>
      </c>
      <c r="E277" s="15" t="s">
        <v>230</v>
      </c>
      <c r="F277" s="15"/>
      <c r="G277" s="74">
        <f t="shared" ref="G277:I278" si="61">G278</f>
        <v>1401961.59</v>
      </c>
      <c r="H277" s="74">
        <f t="shared" si="61"/>
        <v>1401961.59</v>
      </c>
      <c r="I277" s="74">
        <f t="shared" si="61"/>
        <v>1401961.59</v>
      </c>
    </row>
    <row r="278" spans="1:9" s="3" customFormat="1" ht="25.5">
      <c r="A278" s="16" t="s">
        <v>31</v>
      </c>
      <c r="B278" s="14">
        <v>774</v>
      </c>
      <c r="C278" s="15" t="s">
        <v>27</v>
      </c>
      <c r="D278" s="15" t="s">
        <v>20</v>
      </c>
      <c r="E278" s="15" t="s">
        <v>230</v>
      </c>
      <c r="F278" s="15" t="s">
        <v>32</v>
      </c>
      <c r="G278" s="74">
        <f t="shared" si="61"/>
        <v>1401961.59</v>
      </c>
      <c r="H278" s="74">
        <f t="shared" si="61"/>
        <v>1401961.59</v>
      </c>
      <c r="I278" s="74">
        <f t="shared" si="61"/>
        <v>1401961.59</v>
      </c>
    </row>
    <row r="279" spans="1:9" s="3" customFormat="1">
      <c r="A279" s="16" t="s">
        <v>33</v>
      </c>
      <c r="B279" s="14">
        <v>774</v>
      </c>
      <c r="C279" s="15" t="s">
        <v>27</v>
      </c>
      <c r="D279" s="15" t="s">
        <v>20</v>
      </c>
      <c r="E279" s="15" t="s">
        <v>230</v>
      </c>
      <c r="F279" s="15" t="s">
        <v>34</v>
      </c>
      <c r="G279" s="74">
        <v>1401961.59</v>
      </c>
      <c r="H279" s="74">
        <v>1401961.59</v>
      </c>
      <c r="I279" s="74">
        <v>1401961.59</v>
      </c>
    </row>
    <row r="280" spans="1:9" s="3" customFormat="1" ht="25.5">
      <c r="A280" s="16" t="s">
        <v>454</v>
      </c>
      <c r="B280" s="14">
        <v>774</v>
      </c>
      <c r="C280" s="15" t="s">
        <v>27</v>
      </c>
      <c r="D280" s="15" t="s">
        <v>20</v>
      </c>
      <c r="E280" s="15" t="s">
        <v>477</v>
      </c>
      <c r="F280" s="15"/>
      <c r="G280" s="74">
        <f>G281</f>
        <v>500000</v>
      </c>
      <c r="H280" s="74">
        <f>H281</f>
        <v>500000</v>
      </c>
      <c r="I280" s="74">
        <f>I281</f>
        <v>500000</v>
      </c>
    </row>
    <row r="281" spans="1:9" s="3" customFormat="1">
      <c r="A281" s="16" t="s">
        <v>33</v>
      </c>
      <c r="B281" s="14">
        <v>774</v>
      </c>
      <c r="C281" s="15" t="s">
        <v>27</v>
      </c>
      <c r="D281" s="15" t="s">
        <v>20</v>
      </c>
      <c r="E281" s="15" t="s">
        <v>477</v>
      </c>
      <c r="F281" s="15" t="s">
        <v>34</v>
      </c>
      <c r="G281" s="74">
        <v>500000</v>
      </c>
      <c r="H281" s="74">
        <v>500000</v>
      </c>
      <c r="I281" s="74">
        <v>500000</v>
      </c>
    </row>
    <row r="282" spans="1:9" s="3" customFormat="1" ht="25.5" hidden="1">
      <c r="A282" s="16" t="s">
        <v>434</v>
      </c>
      <c r="B282" s="14">
        <v>774</v>
      </c>
      <c r="C282" s="15" t="s">
        <v>27</v>
      </c>
      <c r="D282" s="15" t="s">
        <v>20</v>
      </c>
      <c r="E282" s="15" t="s">
        <v>457</v>
      </c>
      <c r="F282" s="15"/>
      <c r="G282" s="74">
        <f>G283</f>
        <v>0</v>
      </c>
      <c r="H282" s="74">
        <f>H283</f>
        <v>0</v>
      </c>
      <c r="I282" s="74">
        <f>I283</f>
        <v>0</v>
      </c>
    </row>
    <row r="283" spans="1:9" s="3" customFormat="1" hidden="1">
      <c r="A283" s="16" t="s">
        <v>33</v>
      </c>
      <c r="B283" s="14">
        <v>774</v>
      </c>
      <c r="C283" s="15" t="s">
        <v>27</v>
      </c>
      <c r="D283" s="15" t="s">
        <v>20</v>
      </c>
      <c r="E283" s="15" t="s">
        <v>457</v>
      </c>
      <c r="F283" s="15" t="s">
        <v>34</v>
      </c>
      <c r="G283" s="74"/>
      <c r="H283" s="74">
        <v>0</v>
      </c>
      <c r="I283" s="74">
        <v>0</v>
      </c>
    </row>
    <row r="284" spans="1:9" s="3" customFormat="1" hidden="1">
      <c r="A284" s="16"/>
      <c r="B284" s="14"/>
      <c r="C284" s="15"/>
      <c r="D284" s="15"/>
      <c r="E284" s="15"/>
      <c r="F284" s="15"/>
      <c r="G284" s="74"/>
      <c r="H284" s="74"/>
      <c r="I284" s="74"/>
    </row>
    <row r="285" spans="1:9" s="18" customFormat="1" ht="25.5" customHeight="1">
      <c r="A285" s="13" t="s">
        <v>518</v>
      </c>
      <c r="B285" s="14">
        <v>774</v>
      </c>
      <c r="C285" s="15" t="s">
        <v>27</v>
      </c>
      <c r="D285" s="15" t="s">
        <v>20</v>
      </c>
      <c r="E285" s="15" t="s">
        <v>231</v>
      </c>
      <c r="F285" s="15"/>
      <c r="G285" s="74">
        <f t="shared" ref="G285:I287" si="62">G286</f>
        <v>81026</v>
      </c>
      <c r="H285" s="74">
        <f t="shared" si="62"/>
        <v>0</v>
      </c>
      <c r="I285" s="74">
        <f t="shared" si="62"/>
        <v>0</v>
      </c>
    </row>
    <row r="286" spans="1:9" s="18" customFormat="1" ht="25.5">
      <c r="A286" s="16" t="s">
        <v>104</v>
      </c>
      <c r="B286" s="15" t="s">
        <v>98</v>
      </c>
      <c r="C286" s="15" t="s">
        <v>27</v>
      </c>
      <c r="D286" s="15" t="s">
        <v>20</v>
      </c>
      <c r="E286" s="15" t="s">
        <v>232</v>
      </c>
      <c r="F286" s="15"/>
      <c r="G286" s="74">
        <f t="shared" si="62"/>
        <v>81026</v>
      </c>
      <c r="H286" s="74">
        <f t="shared" si="62"/>
        <v>0</v>
      </c>
      <c r="I286" s="74">
        <f t="shared" si="62"/>
        <v>0</v>
      </c>
    </row>
    <row r="287" spans="1:9" s="18" customFormat="1" ht="30.75" customHeight="1">
      <c r="A287" s="16" t="s">
        <v>31</v>
      </c>
      <c r="B287" s="15" t="s">
        <v>98</v>
      </c>
      <c r="C287" s="15" t="s">
        <v>27</v>
      </c>
      <c r="D287" s="15" t="s">
        <v>20</v>
      </c>
      <c r="E287" s="15" t="s">
        <v>232</v>
      </c>
      <c r="F287" s="15" t="s">
        <v>32</v>
      </c>
      <c r="G287" s="74">
        <f t="shared" si="62"/>
        <v>81026</v>
      </c>
      <c r="H287" s="74">
        <f t="shared" si="62"/>
        <v>0</v>
      </c>
      <c r="I287" s="74">
        <f t="shared" si="62"/>
        <v>0</v>
      </c>
    </row>
    <row r="288" spans="1:9" s="18" customFormat="1">
      <c r="A288" s="16" t="s">
        <v>33</v>
      </c>
      <c r="B288" s="15" t="s">
        <v>98</v>
      </c>
      <c r="C288" s="15" t="s">
        <v>27</v>
      </c>
      <c r="D288" s="15" t="s">
        <v>20</v>
      </c>
      <c r="E288" s="15" t="s">
        <v>232</v>
      </c>
      <c r="F288" s="15" t="s">
        <v>34</v>
      </c>
      <c r="G288" s="74">
        <v>81026</v>
      </c>
      <c r="H288" s="74"/>
      <c r="I288" s="74"/>
    </row>
    <row r="289" spans="1:13" s="18" customFormat="1" ht="25.5" hidden="1">
      <c r="A289" s="16" t="s">
        <v>510</v>
      </c>
      <c r="B289" s="15" t="s">
        <v>98</v>
      </c>
      <c r="C289" s="15" t="s">
        <v>27</v>
      </c>
      <c r="D289" s="15" t="s">
        <v>20</v>
      </c>
      <c r="E289" s="15" t="s">
        <v>274</v>
      </c>
      <c r="F289" s="15"/>
      <c r="G289" s="74">
        <f>G290</f>
        <v>0</v>
      </c>
      <c r="H289" s="74">
        <v>0</v>
      </c>
      <c r="I289" s="74">
        <v>0</v>
      </c>
    </row>
    <row r="290" spans="1:13" s="18" customFormat="1" ht="47.25" hidden="1" customHeight="1">
      <c r="A290" s="16" t="s">
        <v>592</v>
      </c>
      <c r="B290" s="15" t="s">
        <v>98</v>
      </c>
      <c r="C290" s="15" t="s">
        <v>27</v>
      </c>
      <c r="D290" s="15" t="s">
        <v>20</v>
      </c>
      <c r="E290" s="15" t="s">
        <v>591</v>
      </c>
      <c r="F290" s="15"/>
      <c r="G290" s="74">
        <f>G291</f>
        <v>0</v>
      </c>
      <c r="H290" s="74">
        <f t="shared" ref="H290:I291" si="63">H291</f>
        <v>0</v>
      </c>
      <c r="I290" s="74">
        <f t="shared" si="63"/>
        <v>0</v>
      </c>
    </row>
    <row r="291" spans="1:13" s="18" customFormat="1" ht="25.5" hidden="1">
      <c r="A291" s="16" t="s">
        <v>31</v>
      </c>
      <c r="B291" s="15" t="s">
        <v>98</v>
      </c>
      <c r="C291" s="15" t="s">
        <v>27</v>
      </c>
      <c r="D291" s="15" t="s">
        <v>20</v>
      </c>
      <c r="E291" s="15" t="s">
        <v>591</v>
      </c>
      <c r="F291" s="15" t="s">
        <v>32</v>
      </c>
      <c r="G291" s="74">
        <f>G292</f>
        <v>0</v>
      </c>
      <c r="H291" s="74">
        <f t="shared" si="63"/>
        <v>0</v>
      </c>
      <c r="I291" s="74">
        <f t="shared" si="63"/>
        <v>0</v>
      </c>
    </row>
    <row r="292" spans="1:13" s="18" customFormat="1" hidden="1">
      <c r="A292" s="16" t="s">
        <v>33</v>
      </c>
      <c r="B292" s="15" t="s">
        <v>98</v>
      </c>
      <c r="C292" s="15" t="s">
        <v>27</v>
      </c>
      <c r="D292" s="15" t="s">
        <v>20</v>
      </c>
      <c r="E292" s="15" t="s">
        <v>591</v>
      </c>
      <c r="F292" s="15" t="s">
        <v>34</v>
      </c>
      <c r="G292" s="74"/>
      <c r="H292" s="74">
        <v>0</v>
      </c>
      <c r="I292" s="74">
        <v>0</v>
      </c>
    </row>
    <row r="293" spans="1:13" ht="22.5" customHeight="1">
      <c r="A293" s="13" t="s">
        <v>28</v>
      </c>
      <c r="B293" s="15" t="s">
        <v>98</v>
      </c>
      <c r="C293" s="15" t="s">
        <v>27</v>
      </c>
      <c r="D293" s="15" t="s">
        <v>29</v>
      </c>
      <c r="E293" s="15"/>
      <c r="F293" s="15"/>
      <c r="G293" s="74">
        <f>G294+G354+G358+G369+G373</f>
        <v>525038318.97999996</v>
      </c>
      <c r="H293" s="74">
        <f t="shared" ref="H293:I293" si="64">H294+H354+H358+H369+H373</f>
        <v>529216398.96000004</v>
      </c>
      <c r="I293" s="74">
        <f t="shared" si="64"/>
        <v>540867421.42999995</v>
      </c>
    </row>
    <row r="294" spans="1:13" s="28" customFormat="1" ht="25.5">
      <c r="A294" s="16" t="s">
        <v>513</v>
      </c>
      <c r="B294" s="15" t="s">
        <v>98</v>
      </c>
      <c r="C294" s="15" t="s">
        <v>27</v>
      </c>
      <c r="D294" s="15" t="s">
        <v>29</v>
      </c>
      <c r="E294" s="15" t="s">
        <v>200</v>
      </c>
      <c r="F294" s="39"/>
      <c r="G294" s="74">
        <f>G295+G320+G350</f>
        <v>524702344.97999996</v>
      </c>
      <c r="H294" s="74">
        <f>H295+H320+H350</f>
        <v>528880424.96000004</v>
      </c>
      <c r="I294" s="74">
        <f>I295+I320+I350</f>
        <v>540531447.42999995</v>
      </c>
      <c r="M294" s="159"/>
    </row>
    <row r="295" spans="1:13" ht="30.75" customHeight="1">
      <c r="A295" s="16" t="s">
        <v>94</v>
      </c>
      <c r="B295" s="15" t="s">
        <v>98</v>
      </c>
      <c r="C295" s="15" t="s">
        <v>27</v>
      </c>
      <c r="D295" s="15" t="s">
        <v>29</v>
      </c>
      <c r="E295" s="15" t="s">
        <v>226</v>
      </c>
      <c r="F295" s="15"/>
      <c r="G295" s="74">
        <f>G299+G302+G305+G308+G311+G314+G317+G296</f>
        <v>514799500.16999996</v>
      </c>
      <c r="H295" s="74">
        <f>H299+H302+H305+H308+H311+H314+H317+H296</f>
        <v>518977580.15000004</v>
      </c>
      <c r="I295" s="74">
        <f t="shared" ref="I295" si="65">I299+I302+I305+I308+I311+I314+I317+I296</f>
        <v>530628602.62</v>
      </c>
    </row>
    <row r="296" spans="1:13" ht="50.25" hidden="1" customHeight="1">
      <c r="A296" s="16" t="s">
        <v>702</v>
      </c>
      <c r="B296" s="15" t="s">
        <v>98</v>
      </c>
      <c r="C296" s="15" t="s">
        <v>27</v>
      </c>
      <c r="D296" s="15" t="s">
        <v>29</v>
      </c>
      <c r="E296" s="15" t="s">
        <v>701</v>
      </c>
      <c r="F296" s="15"/>
      <c r="G296" s="74">
        <f t="shared" ref="G296:I297" si="66">G297</f>
        <v>0</v>
      </c>
      <c r="H296" s="74">
        <f t="shared" si="66"/>
        <v>0</v>
      </c>
      <c r="I296" s="74">
        <f t="shared" si="66"/>
        <v>0</v>
      </c>
    </row>
    <row r="297" spans="1:13" s="18" customFormat="1" ht="25.5" hidden="1">
      <c r="A297" s="16" t="s">
        <v>31</v>
      </c>
      <c r="B297" s="15" t="s">
        <v>98</v>
      </c>
      <c r="C297" s="15" t="s">
        <v>27</v>
      </c>
      <c r="D297" s="15" t="s">
        <v>29</v>
      </c>
      <c r="E297" s="15" t="s">
        <v>701</v>
      </c>
      <c r="F297" s="15" t="s">
        <v>32</v>
      </c>
      <c r="G297" s="74">
        <f t="shared" si="66"/>
        <v>0</v>
      </c>
      <c r="H297" s="74">
        <f>H298</f>
        <v>0</v>
      </c>
      <c r="I297" s="74">
        <f>I298</f>
        <v>0</v>
      </c>
      <c r="L297" s="17" t="e">
        <f>#REF!+G317</f>
        <v>#REF!</v>
      </c>
      <c r="M297" s="17" t="e">
        <f>#REF!-L297</f>
        <v>#REF!</v>
      </c>
    </row>
    <row r="298" spans="1:13" s="18" customFormat="1" hidden="1">
      <c r="A298" s="16" t="s">
        <v>33</v>
      </c>
      <c r="B298" s="15" t="s">
        <v>98</v>
      </c>
      <c r="C298" s="15" t="s">
        <v>27</v>
      </c>
      <c r="D298" s="15" t="s">
        <v>29</v>
      </c>
      <c r="E298" s="15" t="s">
        <v>701</v>
      </c>
      <c r="F298" s="15" t="s">
        <v>34</v>
      </c>
      <c r="G298" s="74"/>
      <c r="H298" s="74"/>
      <c r="I298" s="74"/>
    </row>
    <row r="299" spans="1:13" ht="50.25" customHeight="1">
      <c r="A299" s="16" t="s">
        <v>3</v>
      </c>
      <c r="B299" s="15" t="s">
        <v>98</v>
      </c>
      <c r="C299" s="15" t="s">
        <v>27</v>
      </c>
      <c r="D299" s="15" t="s">
        <v>29</v>
      </c>
      <c r="E299" s="15" t="s">
        <v>141</v>
      </c>
      <c r="F299" s="15"/>
      <c r="G299" s="74">
        <f t="shared" ref="G299:I300" si="67">G300</f>
        <v>25061000</v>
      </c>
      <c r="H299" s="74">
        <f t="shared" si="67"/>
        <v>25061000</v>
      </c>
      <c r="I299" s="74">
        <f t="shared" si="67"/>
        <v>25061000</v>
      </c>
    </row>
    <row r="300" spans="1:13" s="18" customFormat="1" ht="25.5">
      <c r="A300" s="16" t="s">
        <v>31</v>
      </c>
      <c r="B300" s="15" t="s">
        <v>98</v>
      </c>
      <c r="C300" s="15" t="s">
        <v>27</v>
      </c>
      <c r="D300" s="15" t="s">
        <v>29</v>
      </c>
      <c r="E300" s="15" t="s">
        <v>141</v>
      </c>
      <c r="F300" s="15" t="s">
        <v>32</v>
      </c>
      <c r="G300" s="74">
        <f t="shared" si="67"/>
        <v>25061000</v>
      </c>
      <c r="H300" s="74">
        <f t="shared" si="67"/>
        <v>25061000</v>
      </c>
      <c r="I300" s="74">
        <f t="shared" si="67"/>
        <v>25061000</v>
      </c>
      <c r="L300" s="17">
        <f>G295+G320</f>
        <v>524437344.97999996</v>
      </c>
      <c r="M300" s="17">
        <f>L294-L300</f>
        <v>-524437344.97999996</v>
      </c>
    </row>
    <row r="301" spans="1:13" s="18" customFormat="1">
      <c r="A301" s="16" t="s">
        <v>33</v>
      </c>
      <c r="B301" s="15" t="s">
        <v>98</v>
      </c>
      <c r="C301" s="15" t="s">
        <v>27</v>
      </c>
      <c r="D301" s="15" t="s">
        <v>29</v>
      </c>
      <c r="E301" s="15" t="s">
        <v>141</v>
      </c>
      <c r="F301" s="15" t="s">
        <v>34</v>
      </c>
      <c r="G301" s="74">
        <v>25061000</v>
      </c>
      <c r="H301" s="74">
        <v>25061000</v>
      </c>
      <c r="I301" s="74">
        <v>25061000</v>
      </c>
    </row>
    <row r="302" spans="1:13" s="18" customFormat="1" ht="15" customHeight="1">
      <c r="A302" s="16" t="s">
        <v>95</v>
      </c>
      <c r="B302" s="15" t="s">
        <v>98</v>
      </c>
      <c r="C302" s="15" t="s">
        <v>27</v>
      </c>
      <c r="D302" s="15" t="s">
        <v>29</v>
      </c>
      <c r="E302" s="15" t="s">
        <v>227</v>
      </c>
      <c r="F302" s="15"/>
      <c r="G302" s="74">
        <f t="shared" ref="G302:I303" si="68">G303</f>
        <v>375829947.69999999</v>
      </c>
      <c r="H302" s="74">
        <f t="shared" si="68"/>
        <v>376640179</v>
      </c>
      <c r="I302" s="74">
        <f t="shared" si="68"/>
        <v>384788444</v>
      </c>
    </row>
    <row r="303" spans="1:13" s="18" customFormat="1" ht="25.5">
      <c r="A303" s="16" t="s">
        <v>31</v>
      </c>
      <c r="B303" s="15" t="s">
        <v>98</v>
      </c>
      <c r="C303" s="15" t="s">
        <v>27</v>
      </c>
      <c r="D303" s="15" t="s">
        <v>29</v>
      </c>
      <c r="E303" s="15" t="s">
        <v>227</v>
      </c>
      <c r="F303" s="15" t="s">
        <v>32</v>
      </c>
      <c r="G303" s="74">
        <f t="shared" si="68"/>
        <v>375829947.69999999</v>
      </c>
      <c r="H303" s="74">
        <f t="shared" si="68"/>
        <v>376640179</v>
      </c>
      <c r="I303" s="74">
        <f t="shared" si="68"/>
        <v>384788444</v>
      </c>
    </row>
    <row r="304" spans="1:13" s="18" customFormat="1">
      <c r="A304" s="16" t="s">
        <v>33</v>
      </c>
      <c r="B304" s="15" t="s">
        <v>98</v>
      </c>
      <c r="C304" s="15" t="s">
        <v>27</v>
      </c>
      <c r="D304" s="15" t="s">
        <v>29</v>
      </c>
      <c r="E304" s="15" t="s">
        <v>140</v>
      </c>
      <c r="F304" s="15" t="s">
        <v>34</v>
      </c>
      <c r="G304" s="74">
        <v>375829947.69999999</v>
      </c>
      <c r="H304" s="74">
        <v>376640179</v>
      </c>
      <c r="I304" s="74">
        <v>384788444</v>
      </c>
    </row>
    <row r="305" spans="1:9" s="18" customFormat="1" ht="38.25" hidden="1">
      <c r="A305" s="16" t="s">
        <v>312</v>
      </c>
      <c r="B305" s="15" t="s">
        <v>98</v>
      </c>
      <c r="C305" s="15" t="s">
        <v>27</v>
      </c>
      <c r="D305" s="15" t="s">
        <v>29</v>
      </c>
      <c r="E305" s="15" t="s">
        <v>140</v>
      </c>
      <c r="F305" s="15"/>
      <c r="G305" s="74">
        <f t="shared" ref="G305:I306" si="69">G306</f>
        <v>0</v>
      </c>
      <c r="H305" s="74">
        <f t="shared" si="69"/>
        <v>0</v>
      </c>
      <c r="I305" s="74">
        <f t="shared" si="69"/>
        <v>0</v>
      </c>
    </row>
    <row r="306" spans="1:9" s="18" customFormat="1" hidden="1">
      <c r="A306" s="16" t="s">
        <v>65</v>
      </c>
      <c r="B306" s="15" t="s">
        <v>98</v>
      </c>
      <c r="C306" s="15" t="s">
        <v>27</v>
      </c>
      <c r="D306" s="15" t="s">
        <v>29</v>
      </c>
      <c r="E306" s="15" t="s">
        <v>140</v>
      </c>
      <c r="F306" s="15" t="s">
        <v>66</v>
      </c>
      <c r="G306" s="74">
        <f t="shared" si="69"/>
        <v>0</v>
      </c>
      <c r="H306" s="74">
        <f t="shared" si="69"/>
        <v>0</v>
      </c>
      <c r="I306" s="74">
        <f t="shared" si="69"/>
        <v>0</v>
      </c>
    </row>
    <row r="307" spans="1:9" s="18" customFormat="1" hidden="1">
      <c r="A307" s="16" t="s">
        <v>190</v>
      </c>
      <c r="B307" s="15" t="s">
        <v>98</v>
      </c>
      <c r="C307" s="15" t="s">
        <v>27</v>
      </c>
      <c r="D307" s="15" t="s">
        <v>29</v>
      </c>
      <c r="E307" s="15" t="s">
        <v>140</v>
      </c>
      <c r="F307" s="15" t="s">
        <v>191</v>
      </c>
      <c r="G307" s="74"/>
      <c r="H307" s="74"/>
      <c r="I307" s="74"/>
    </row>
    <row r="308" spans="1:9" ht="39.75" customHeight="1">
      <c r="A308" s="16" t="s">
        <v>123</v>
      </c>
      <c r="B308" s="15" t="s">
        <v>98</v>
      </c>
      <c r="C308" s="15" t="s">
        <v>27</v>
      </c>
      <c r="D308" s="15" t="s">
        <v>29</v>
      </c>
      <c r="E308" s="15" t="s">
        <v>233</v>
      </c>
      <c r="F308" s="15"/>
      <c r="G308" s="74">
        <f t="shared" ref="G308:I309" si="70">G309</f>
        <v>113780352.47</v>
      </c>
      <c r="H308" s="74">
        <f t="shared" si="70"/>
        <v>117148612.47</v>
      </c>
      <c r="I308" s="74">
        <f t="shared" si="70"/>
        <v>120651602.48</v>
      </c>
    </row>
    <row r="309" spans="1:9" ht="25.5">
      <c r="A309" s="16" t="s">
        <v>31</v>
      </c>
      <c r="B309" s="15" t="s">
        <v>98</v>
      </c>
      <c r="C309" s="15" t="s">
        <v>27</v>
      </c>
      <c r="D309" s="15" t="s">
        <v>29</v>
      </c>
      <c r="E309" s="15" t="s">
        <v>233</v>
      </c>
      <c r="F309" s="15" t="s">
        <v>32</v>
      </c>
      <c r="G309" s="74">
        <f t="shared" si="70"/>
        <v>113780352.47</v>
      </c>
      <c r="H309" s="74">
        <f t="shared" si="70"/>
        <v>117148612.47</v>
      </c>
      <c r="I309" s="74">
        <f t="shared" si="70"/>
        <v>120651602.48</v>
      </c>
    </row>
    <row r="310" spans="1:9">
      <c r="A310" s="16" t="s">
        <v>33</v>
      </c>
      <c r="B310" s="15" t="s">
        <v>98</v>
      </c>
      <c r="C310" s="15" t="s">
        <v>27</v>
      </c>
      <c r="D310" s="15" t="s">
        <v>29</v>
      </c>
      <c r="E310" s="15" t="s">
        <v>233</v>
      </c>
      <c r="F310" s="15" t="s">
        <v>34</v>
      </c>
      <c r="G310" s="74">
        <f>113846719.36-26366.89-40000</f>
        <v>113780352.47</v>
      </c>
      <c r="H310" s="74">
        <f>G310+3368260</f>
        <v>117148612.47</v>
      </c>
      <c r="I310" s="74">
        <f>H310+3502990+0.01</f>
        <v>120651602.48</v>
      </c>
    </row>
    <row r="311" spans="1:9" s="18" customFormat="1" ht="89.25">
      <c r="A311" s="84" t="s">
        <v>388</v>
      </c>
      <c r="B311" s="15" t="s">
        <v>98</v>
      </c>
      <c r="C311" s="15" t="s">
        <v>27</v>
      </c>
      <c r="D311" s="15" t="s">
        <v>29</v>
      </c>
      <c r="E311" s="15" t="s">
        <v>734</v>
      </c>
      <c r="F311" s="15"/>
      <c r="G311" s="74">
        <f t="shared" ref="G311:I312" si="71">G312</f>
        <v>128200</v>
      </c>
      <c r="H311" s="74">
        <f t="shared" si="71"/>
        <v>127788.68</v>
      </c>
      <c r="I311" s="74">
        <f t="shared" si="71"/>
        <v>127556.14</v>
      </c>
    </row>
    <row r="312" spans="1:9" s="18" customFormat="1" ht="25.5">
      <c r="A312" s="16" t="s">
        <v>31</v>
      </c>
      <c r="B312" s="15" t="s">
        <v>98</v>
      </c>
      <c r="C312" s="15" t="s">
        <v>27</v>
      </c>
      <c r="D312" s="15" t="s">
        <v>29</v>
      </c>
      <c r="E312" s="15" t="s">
        <v>734</v>
      </c>
      <c r="F312" s="15" t="s">
        <v>32</v>
      </c>
      <c r="G312" s="74">
        <f t="shared" si="71"/>
        <v>128200</v>
      </c>
      <c r="H312" s="74">
        <f t="shared" si="71"/>
        <v>127788.68</v>
      </c>
      <c r="I312" s="74">
        <f t="shared" si="71"/>
        <v>127556.14</v>
      </c>
    </row>
    <row r="313" spans="1:9" s="18" customFormat="1">
      <c r="A313" s="16" t="s">
        <v>33</v>
      </c>
      <c r="B313" s="15" t="s">
        <v>98</v>
      </c>
      <c r="C313" s="15" t="s">
        <v>27</v>
      </c>
      <c r="D313" s="15" t="s">
        <v>29</v>
      </c>
      <c r="E313" s="15" t="s">
        <v>734</v>
      </c>
      <c r="F313" s="15" t="s">
        <v>34</v>
      </c>
      <c r="G313" s="74">
        <f>26366.89+101833.11</f>
        <v>128200</v>
      </c>
      <c r="H313" s="74">
        <f>25955.57+101833.11</f>
        <v>127788.68</v>
      </c>
      <c r="I313" s="74">
        <f>25723.03+101833.11</f>
        <v>127556.14</v>
      </c>
    </row>
    <row r="314" spans="1:9" s="3" customFormat="1" hidden="1">
      <c r="A314" s="16" t="s">
        <v>1</v>
      </c>
      <c r="B314" s="14">
        <v>774</v>
      </c>
      <c r="C314" s="15" t="s">
        <v>27</v>
      </c>
      <c r="D314" s="15" t="s">
        <v>29</v>
      </c>
      <c r="E314" s="15" t="s">
        <v>594</v>
      </c>
      <c r="F314" s="15"/>
      <c r="G314" s="74">
        <f t="shared" ref="G314:I315" si="72">G315</f>
        <v>0</v>
      </c>
      <c r="H314" s="74">
        <f t="shared" si="72"/>
        <v>0</v>
      </c>
      <c r="I314" s="74">
        <f t="shared" si="72"/>
        <v>0</v>
      </c>
    </row>
    <row r="315" spans="1:9" s="3" customFormat="1" ht="25.5" hidden="1">
      <c r="A315" s="16" t="s">
        <v>31</v>
      </c>
      <c r="B315" s="14">
        <v>774</v>
      </c>
      <c r="C315" s="15" t="s">
        <v>27</v>
      </c>
      <c r="D315" s="15" t="s">
        <v>29</v>
      </c>
      <c r="E315" s="15" t="s">
        <v>594</v>
      </c>
      <c r="F315" s="15" t="s">
        <v>32</v>
      </c>
      <c r="G315" s="74">
        <f t="shared" si="72"/>
        <v>0</v>
      </c>
      <c r="H315" s="74">
        <f t="shared" si="72"/>
        <v>0</v>
      </c>
      <c r="I315" s="74">
        <f t="shared" si="72"/>
        <v>0</v>
      </c>
    </row>
    <row r="316" spans="1:9" s="3" customFormat="1" hidden="1">
      <c r="A316" s="16" t="s">
        <v>33</v>
      </c>
      <c r="B316" s="14">
        <v>774</v>
      </c>
      <c r="C316" s="15" t="s">
        <v>27</v>
      </c>
      <c r="D316" s="15" t="s">
        <v>29</v>
      </c>
      <c r="E316" s="15" t="s">
        <v>594</v>
      </c>
      <c r="F316" s="15" t="s">
        <v>34</v>
      </c>
      <c r="G316" s="74"/>
      <c r="H316" s="74">
        <v>0</v>
      </c>
      <c r="I316" s="74">
        <v>0</v>
      </c>
    </row>
    <row r="317" spans="1:9" s="3" customFormat="1" ht="52.5" hidden="1" customHeight="1">
      <c r="A317" s="16" t="s">
        <v>436</v>
      </c>
      <c r="B317" s="14">
        <v>774</v>
      </c>
      <c r="C317" s="15" t="s">
        <v>27</v>
      </c>
      <c r="D317" s="15" t="s">
        <v>29</v>
      </c>
      <c r="E317" s="15" t="s">
        <v>660</v>
      </c>
      <c r="F317" s="15"/>
      <c r="G317" s="74">
        <f t="shared" ref="G317:I318" si="73">G318</f>
        <v>0</v>
      </c>
      <c r="H317" s="74">
        <f t="shared" si="73"/>
        <v>0</v>
      </c>
      <c r="I317" s="74">
        <f t="shared" si="73"/>
        <v>0</v>
      </c>
    </row>
    <row r="318" spans="1:9" s="3" customFormat="1" ht="25.5" hidden="1">
      <c r="A318" s="16" t="s">
        <v>31</v>
      </c>
      <c r="B318" s="14">
        <v>774</v>
      </c>
      <c r="C318" s="15" t="s">
        <v>27</v>
      </c>
      <c r="D318" s="15" t="s">
        <v>29</v>
      </c>
      <c r="E318" s="15" t="s">
        <v>660</v>
      </c>
      <c r="F318" s="15" t="s">
        <v>32</v>
      </c>
      <c r="G318" s="74">
        <f t="shared" si="73"/>
        <v>0</v>
      </c>
      <c r="H318" s="74">
        <f t="shared" si="73"/>
        <v>0</v>
      </c>
      <c r="I318" s="74">
        <f t="shared" si="73"/>
        <v>0</v>
      </c>
    </row>
    <row r="319" spans="1:9" s="3" customFormat="1" hidden="1">
      <c r="A319" s="16" t="s">
        <v>33</v>
      </c>
      <c r="B319" s="14">
        <v>774</v>
      </c>
      <c r="C319" s="15" t="s">
        <v>27</v>
      </c>
      <c r="D319" s="15" t="s">
        <v>29</v>
      </c>
      <c r="E319" s="88" t="s">
        <v>660</v>
      </c>
      <c r="F319" s="15" t="s">
        <v>34</v>
      </c>
      <c r="G319" s="74"/>
      <c r="H319" s="74"/>
      <c r="I319" s="74"/>
    </row>
    <row r="320" spans="1:9" ht="25.5">
      <c r="A320" s="16" t="s">
        <v>0</v>
      </c>
      <c r="B320" s="14">
        <v>774</v>
      </c>
      <c r="C320" s="15" t="s">
        <v>27</v>
      </c>
      <c r="D320" s="15" t="s">
        <v>29</v>
      </c>
      <c r="E320" s="88" t="s">
        <v>229</v>
      </c>
      <c r="F320" s="15"/>
      <c r="G320" s="8">
        <f>G346+G328+G331+G334+G337+G340+G343+G349+G321+G324</f>
        <v>9637844.8100000005</v>
      </c>
      <c r="H320" s="8">
        <f t="shared" ref="H320:I320" si="74">H346+H328+H331+H334+H337+H340+H343+H349+H321+H324</f>
        <v>9637844.8100000005</v>
      </c>
      <c r="I320" s="8">
        <f t="shared" si="74"/>
        <v>9637844.8100000005</v>
      </c>
    </row>
    <row r="321" spans="1:9" ht="39.75" hidden="1" customHeight="1">
      <c r="A321" s="16" t="s">
        <v>123</v>
      </c>
      <c r="B321" s="15" t="s">
        <v>98</v>
      </c>
      <c r="C321" s="15" t="s">
        <v>27</v>
      </c>
      <c r="D321" s="15" t="s">
        <v>29</v>
      </c>
      <c r="E321" s="15" t="s">
        <v>703</v>
      </c>
      <c r="F321" s="15"/>
      <c r="G321" s="74">
        <f t="shared" ref="G321:I322" si="75">G322</f>
        <v>0</v>
      </c>
      <c r="H321" s="74">
        <f t="shared" si="75"/>
        <v>0</v>
      </c>
      <c r="I321" s="74">
        <f t="shared" si="75"/>
        <v>0</v>
      </c>
    </row>
    <row r="322" spans="1:9" ht="25.5" hidden="1">
      <c r="A322" s="16" t="s">
        <v>31</v>
      </c>
      <c r="B322" s="15" t="s">
        <v>98</v>
      </c>
      <c r="C322" s="15" t="s">
        <v>27</v>
      </c>
      <c r="D322" s="15" t="s">
        <v>29</v>
      </c>
      <c r="E322" s="15" t="s">
        <v>703</v>
      </c>
      <c r="F322" s="15" t="s">
        <v>32</v>
      </c>
      <c r="G322" s="74">
        <f t="shared" si="75"/>
        <v>0</v>
      </c>
      <c r="H322" s="74">
        <f t="shared" si="75"/>
        <v>0</v>
      </c>
      <c r="I322" s="74">
        <f t="shared" si="75"/>
        <v>0</v>
      </c>
    </row>
    <row r="323" spans="1:9" hidden="1">
      <c r="A323" s="16" t="s">
        <v>33</v>
      </c>
      <c r="B323" s="15" t="s">
        <v>98</v>
      </c>
      <c r="C323" s="15" t="s">
        <v>27</v>
      </c>
      <c r="D323" s="15" t="s">
        <v>29</v>
      </c>
      <c r="E323" s="15" t="s">
        <v>703</v>
      </c>
      <c r="F323" s="15" t="s">
        <v>34</v>
      </c>
      <c r="G323" s="74"/>
      <c r="H323" s="74"/>
      <c r="I323" s="74"/>
    </row>
    <row r="324" spans="1:9" s="3" customFormat="1" ht="25.5">
      <c r="A324" s="16" t="s">
        <v>454</v>
      </c>
      <c r="B324" s="14">
        <v>774</v>
      </c>
      <c r="C324" s="15" t="s">
        <v>27</v>
      </c>
      <c r="D324" s="15" t="s">
        <v>29</v>
      </c>
      <c r="E324" s="15" t="s">
        <v>477</v>
      </c>
      <c r="F324" s="15"/>
      <c r="G324" s="74">
        <f>G325</f>
        <v>500000</v>
      </c>
      <c r="H324" s="74">
        <f>H325</f>
        <v>500000</v>
      </c>
      <c r="I324" s="74">
        <f>I325</f>
        <v>500000</v>
      </c>
    </row>
    <row r="325" spans="1:9" s="3" customFormat="1">
      <c r="A325" s="16" t="s">
        <v>33</v>
      </c>
      <c r="B325" s="14">
        <v>774</v>
      </c>
      <c r="C325" s="15" t="s">
        <v>27</v>
      </c>
      <c r="D325" s="15" t="s">
        <v>29</v>
      </c>
      <c r="E325" s="15" t="s">
        <v>477</v>
      </c>
      <c r="F325" s="15" t="s">
        <v>34</v>
      </c>
      <c r="G325" s="74">
        <v>500000</v>
      </c>
      <c r="H325" s="74">
        <v>500000</v>
      </c>
      <c r="I325" s="74">
        <v>500000</v>
      </c>
    </row>
    <row r="326" spans="1:9" s="3" customFormat="1">
      <c r="A326" s="16" t="s">
        <v>1</v>
      </c>
      <c r="B326" s="14">
        <v>774</v>
      </c>
      <c r="C326" s="15" t="s">
        <v>27</v>
      </c>
      <c r="D326" s="15" t="s">
        <v>29</v>
      </c>
      <c r="E326" s="88" t="s">
        <v>230</v>
      </c>
      <c r="F326" s="15"/>
      <c r="G326" s="74">
        <f t="shared" ref="G326:I327" si="76">G327</f>
        <v>949168.2</v>
      </c>
      <c r="H326" s="74">
        <f t="shared" si="76"/>
        <v>949168.2</v>
      </c>
      <c r="I326" s="74">
        <f t="shared" si="76"/>
        <v>949168.2</v>
      </c>
    </row>
    <row r="327" spans="1:9" s="3" customFormat="1" ht="25.5">
      <c r="A327" s="16" t="s">
        <v>31</v>
      </c>
      <c r="B327" s="14">
        <v>774</v>
      </c>
      <c r="C327" s="15" t="s">
        <v>27</v>
      </c>
      <c r="D327" s="15" t="s">
        <v>29</v>
      </c>
      <c r="E327" s="88" t="s">
        <v>230</v>
      </c>
      <c r="F327" s="15" t="s">
        <v>32</v>
      </c>
      <c r="G327" s="74">
        <f t="shared" si="76"/>
        <v>949168.2</v>
      </c>
      <c r="H327" s="74">
        <f t="shared" si="76"/>
        <v>949168.2</v>
      </c>
      <c r="I327" s="74">
        <f t="shared" si="76"/>
        <v>949168.2</v>
      </c>
    </row>
    <row r="328" spans="1:9" s="3" customFormat="1">
      <c r="A328" s="86" t="s">
        <v>33</v>
      </c>
      <c r="B328" s="14">
        <v>774</v>
      </c>
      <c r="C328" s="15" t="s">
        <v>27</v>
      </c>
      <c r="D328" s="15" t="s">
        <v>29</v>
      </c>
      <c r="E328" s="88" t="s">
        <v>230</v>
      </c>
      <c r="F328" s="15" t="s">
        <v>34</v>
      </c>
      <c r="G328" s="74">
        <v>949168.2</v>
      </c>
      <c r="H328" s="74">
        <v>949168.2</v>
      </c>
      <c r="I328" s="74">
        <v>949168.2</v>
      </c>
    </row>
    <row r="329" spans="1:9" s="3" customFormat="1" ht="25.5">
      <c r="A329" s="86" t="s">
        <v>308</v>
      </c>
      <c r="B329" s="14">
        <v>774</v>
      </c>
      <c r="C329" s="15" t="s">
        <v>27</v>
      </c>
      <c r="D329" s="15" t="s">
        <v>29</v>
      </c>
      <c r="E329" s="88" t="s">
        <v>307</v>
      </c>
      <c r="F329" s="15"/>
      <c r="G329" s="74">
        <f t="shared" ref="G329:I330" si="77">G330</f>
        <v>1224650.6100000001</v>
      </c>
      <c r="H329" s="74">
        <f t="shared" si="77"/>
        <v>1224650.6100000001</v>
      </c>
      <c r="I329" s="74">
        <f t="shared" si="77"/>
        <v>1224650.6100000001</v>
      </c>
    </row>
    <row r="330" spans="1:9" s="3" customFormat="1" ht="25.5">
      <c r="A330" s="86" t="s">
        <v>31</v>
      </c>
      <c r="B330" s="14">
        <v>774</v>
      </c>
      <c r="C330" s="15" t="s">
        <v>27</v>
      </c>
      <c r="D330" s="15" t="s">
        <v>29</v>
      </c>
      <c r="E330" s="88" t="s">
        <v>307</v>
      </c>
      <c r="F330" s="15" t="s">
        <v>32</v>
      </c>
      <c r="G330" s="74">
        <f t="shared" si="77"/>
        <v>1224650.6100000001</v>
      </c>
      <c r="H330" s="74">
        <f t="shared" si="77"/>
        <v>1224650.6100000001</v>
      </c>
      <c r="I330" s="74">
        <f t="shared" si="77"/>
        <v>1224650.6100000001</v>
      </c>
    </row>
    <row r="331" spans="1:9" s="3" customFormat="1">
      <c r="A331" s="86" t="s">
        <v>33</v>
      </c>
      <c r="B331" s="14">
        <v>774</v>
      </c>
      <c r="C331" s="15" t="s">
        <v>27</v>
      </c>
      <c r="D331" s="15" t="s">
        <v>29</v>
      </c>
      <c r="E331" s="88" t="s">
        <v>307</v>
      </c>
      <c r="F331" s="15" t="s">
        <v>34</v>
      </c>
      <c r="G331" s="74">
        <v>1224650.6100000001</v>
      </c>
      <c r="H331" s="74">
        <v>1224650.6100000001</v>
      </c>
      <c r="I331" s="74">
        <v>1224650.6100000001</v>
      </c>
    </row>
    <row r="332" spans="1:9" s="3" customFormat="1" ht="25.5" hidden="1">
      <c r="A332" s="86" t="s">
        <v>565</v>
      </c>
      <c r="B332" s="14">
        <v>774</v>
      </c>
      <c r="C332" s="15" t="s">
        <v>27</v>
      </c>
      <c r="D332" s="15" t="s">
        <v>29</v>
      </c>
      <c r="E332" s="15" t="s">
        <v>564</v>
      </c>
      <c r="F332" s="15"/>
      <c r="G332" s="74">
        <f t="shared" ref="G332:I339" si="78">G333</f>
        <v>0</v>
      </c>
      <c r="H332" s="74">
        <f t="shared" si="78"/>
        <v>0</v>
      </c>
      <c r="I332" s="74">
        <f t="shared" si="78"/>
        <v>0</v>
      </c>
    </row>
    <row r="333" spans="1:9" s="3" customFormat="1" ht="25.5" hidden="1">
      <c r="A333" s="86" t="s">
        <v>31</v>
      </c>
      <c r="B333" s="14">
        <v>774</v>
      </c>
      <c r="C333" s="15" t="s">
        <v>27</v>
      </c>
      <c r="D333" s="15" t="s">
        <v>29</v>
      </c>
      <c r="E333" s="15" t="s">
        <v>564</v>
      </c>
      <c r="F333" s="15" t="s">
        <v>32</v>
      </c>
      <c r="G333" s="74">
        <f t="shared" si="78"/>
        <v>0</v>
      </c>
      <c r="H333" s="74">
        <f t="shared" si="78"/>
        <v>0</v>
      </c>
      <c r="I333" s="74">
        <f t="shared" si="78"/>
        <v>0</v>
      </c>
    </row>
    <row r="334" spans="1:9" s="3" customFormat="1" hidden="1">
      <c r="A334" s="86" t="s">
        <v>33</v>
      </c>
      <c r="B334" s="14">
        <v>774</v>
      </c>
      <c r="C334" s="15" t="s">
        <v>27</v>
      </c>
      <c r="D334" s="15" t="s">
        <v>29</v>
      </c>
      <c r="E334" s="15" t="s">
        <v>564</v>
      </c>
      <c r="F334" s="15" t="s">
        <v>34</v>
      </c>
      <c r="G334" s="74"/>
      <c r="H334" s="74"/>
      <c r="I334" s="74"/>
    </row>
    <row r="335" spans="1:9" s="3" customFormat="1" ht="42.75" customHeight="1">
      <c r="A335" s="86" t="s">
        <v>634</v>
      </c>
      <c r="B335" s="14">
        <v>774</v>
      </c>
      <c r="C335" s="15" t="s">
        <v>27</v>
      </c>
      <c r="D335" s="15" t="s">
        <v>29</v>
      </c>
      <c r="E335" s="15" t="s">
        <v>704</v>
      </c>
      <c r="F335" s="15"/>
      <c r="G335" s="74">
        <f t="shared" si="78"/>
        <v>5964026</v>
      </c>
      <c r="H335" s="74">
        <f t="shared" si="78"/>
        <v>5964026</v>
      </c>
      <c r="I335" s="74">
        <f t="shared" si="78"/>
        <v>5964026</v>
      </c>
    </row>
    <row r="336" spans="1:9" s="3" customFormat="1" ht="25.5">
      <c r="A336" s="16" t="s">
        <v>31</v>
      </c>
      <c r="B336" s="14">
        <v>774</v>
      </c>
      <c r="C336" s="15" t="s">
        <v>27</v>
      </c>
      <c r="D336" s="15" t="s">
        <v>29</v>
      </c>
      <c r="E336" s="15" t="s">
        <v>704</v>
      </c>
      <c r="F336" s="15" t="s">
        <v>32</v>
      </c>
      <c r="G336" s="74">
        <f t="shared" si="78"/>
        <v>5964026</v>
      </c>
      <c r="H336" s="74">
        <f t="shared" si="78"/>
        <v>5964026</v>
      </c>
      <c r="I336" s="74">
        <f t="shared" si="78"/>
        <v>5964026</v>
      </c>
    </row>
    <row r="337" spans="1:9" s="3" customFormat="1">
      <c r="A337" s="16" t="s">
        <v>33</v>
      </c>
      <c r="B337" s="14">
        <v>774</v>
      </c>
      <c r="C337" s="15" t="s">
        <v>27</v>
      </c>
      <c r="D337" s="15" t="s">
        <v>29</v>
      </c>
      <c r="E337" s="15" t="s">
        <v>704</v>
      </c>
      <c r="F337" s="15" t="s">
        <v>34</v>
      </c>
      <c r="G337" s="74">
        <v>5964026</v>
      </c>
      <c r="H337" s="74">
        <v>5964026</v>
      </c>
      <c r="I337" s="74">
        <v>5964026</v>
      </c>
    </row>
    <row r="338" spans="1:9" s="3" customFormat="1" ht="38.25" hidden="1">
      <c r="A338" s="16" t="s">
        <v>686</v>
      </c>
      <c r="B338" s="14">
        <v>774</v>
      </c>
      <c r="C338" s="15" t="s">
        <v>27</v>
      </c>
      <c r="D338" s="15" t="s">
        <v>29</v>
      </c>
      <c r="E338" s="15" t="s">
        <v>685</v>
      </c>
      <c r="F338" s="15"/>
      <c r="G338" s="74">
        <f t="shared" si="78"/>
        <v>0</v>
      </c>
      <c r="H338" s="74">
        <f t="shared" si="78"/>
        <v>0</v>
      </c>
      <c r="I338" s="74">
        <f t="shared" si="78"/>
        <v>0</v>
      </c>
    </row>
    <row r="339" spans="1:9" s="3" customFormat="1" ht="25.5" hidden="1">
      <c r="A339" s="16" t="s">
        <v>31</v>
      </c>
      <c r="B339" s="14">
        <v>774</v>
      </c>
      <c r="C339" s="15" t="s">
        <v>27</v>
      </c>
      <c r="D339" s="15" t="s">
        <v>29</v>
      </c>
      <c r="E339" s="15" t="s">
        <v>685</v>
      </c>
      <c r="F339" s="15" t="s">
        <v>32</v>
      </c>
      <c r="G339" s="74">
        <f t="shared" si="78"/>
        <v>0</v>
      </c>
      <c r="H339" s="74">
        <f t="shared" si="78"/>
        <v>0</v>
      </c>
      <c r="I339" s="74">
        <f t="shared" si="78"/>
        <v>0</v>
      </c>
    </row>
    <row r="340" spans="1:9" s="3" customFormat="1" hidden="1">
      <c r="A340" s="16" t="s">
        <v>33</v>
      </c>
      <c r="B340" s="14">
        <v>774</v>
      </c>
      <c r="C340" s="15" t="s">
        <v>27</v>
      </c>
      <c r="D340" s="15" t="s">
        <v>29</v>
      </c>
      <c r="E340" s="15" t="s">
        <v>685</v>
      </c>
      <c r="F340" s="15" t="s">
        <v>34</v>
      </c>
      <c r="G340" s="74"/>
      <c r="H340" s="74"/>
      <c r="I340" s="74"/>
    </row>
    <row r="341" spans="1:9" s="3" customFormat="1" ht="38.25" hidden="1">
      <c r="A341" s="16" t="s">
        <v>688</v>
      </c>
      <c r="B341" s="14">
        <v>774</v>
      </c>
      <c r="C341" s="15" t="s">
        <v>27</v>
      </c>
      <c r="D341" s="15" t="s">
        <v>29</v>
      </c>
      <c r="E341" s="15" t="s">
        <v>687</v>
      </c>
      <c r="F341" s="15"/>
      <c r="G341" s="74">
        <f t="shared" ref="G341:I342" si="79">G342</f>
        <v>0</v>
      </c>
      <c r="H341" s="74">
        <f t="shared" si="79"/>
        <v>0</v>
      </c>
      <c r="I341" s="74">
        <f t="shared" si="79"/>
        <v>0</v>
      </c>
    </row>
    <row r="342" spans="1:9" s="3" customFormat="1" ht="25.5" hidden="1">
      <c r="A342" s="16" t="s">
        <v>31</v>
      </c>
      <c r="B342" s="14">
        <v>774</v>
      </c>
      <c r="C342" s="15" t="s">
        <v>27</v>
      </c>
      <c r="D342" s="15" t="s">
        <v>29</v>
      </c>
      <c r="E342" s="15" t="s">
        <v>687</v>
      </c>
      <c r="F342" s="15" t="s">
        <v>32</v>
      </c>
      <c r="G342" s="74">
        <f t="shared" si="79"/>
        <v>0</v>
      </c>
      <c r="H342" s="74">
        <f t="shared" si="79"/>
        <v>0</v>
      </c>
      <c r="I342" s="74">
        <f t="shared" si="79"/>
        <v>0</v>
      </c>
    </row>
    <row r="343" spans="1:9" s="3" customFormat="1" hidden="1">
      <c r="A343" s="16" t="s">
        <v>33</v>
      </c>
      <c r="B343" s="14">
        <v>774</v>
      </c>
      <c r="C343" s="15" t="s">
        <v>27</v>
      </c>
      <c r="D343" s="15" t="s">
        <v>29</v>
      </c>
      <c r="E343" s="15" t="s">
        <v>687</v>
      </c>
      <c r="F343" s="15" t="s">
        <v>34</v>
      </c>
      <c r="G343" s="74"/>
      <c r="H343" s="74"/>
      <c r="I343" s="74"/>
    </row>
    <row r="344" spans="1:9" ht="38.25">
      <c r="A344" s="16" t="s">
        <v>435</v>
      </c>
      <c r="B344" s="14">
        <v>774</v>
      </c>
      <c r="C344" s="15" t="s">
        <v>27</v>
      </c>
      <c r="D344" s="15" t="s">
        <v>29</v>
      </c>
      <c r="E344" s="88" t="s">
        <v>458</v>
      </c>
      <c r="F344" s="15"/>
      <c r="G344" s="8">
        <f>G345</f>
        <v>1000000</v>
      </c>
      <c r="H344" s="8">
        <f t="shared" ref="G344:I348" si="80">H345</f>
        <v>1000000</v>
      </c>
      <c r="I344" s="8">
        <f t="shared" si="80"/>
        <v>1000000</v>
      </c>
    </row>
    <row r="345" spans="1:9" ht="25.5">
      <c r="A345" s="16" t="s">
        <v>31</v>
      </c>
      <c r="B345" s="14">
        <v>774</v>
      </c>
      <c r="C345" s="15" t="s">
        <v>27</v>
      </c>
      <c r="D345" s="15" t="s">
        <v>29</v>
      </c>
      <c r="E345" s="88" t="s">
        <v>458</v>
      </c>
      <c r="F345" s="15" t="s">
        <v>32</v>
      </c>
      <c r="G345" s="8">
        <f t="shared" si="80"/>
        <v>1000000</v>
      </c>
      <c r="H345" s="8">
        <f t="shared" si="80"/>
        <v>1000000</v>
      </c>
      <c r="I345" s="8">
        <f t="shared" si="80"/>
        <v>1000000</v>
      </c>
    </row>
    <row r="346" spans="1:9">
      <c r="A346" s="16" t="s">
        <v>33</v>
      </c>
      <c r="B346" s="14">
        <v>774</v>
      </c>
      <c r="C346" s="15" t="s">
        <v>27</v>
      </c>
      <c r="D346" s="15" t="s">
        <v>29</v>
      </c>
      <c r="E346" s="88" t="s">
        <v>458</v>
      </c>
      <c r="F346" s="15" t="s">
        <v>34</v>
      </c>
      <c r="G346" s="8">
        <v>1000000</v>
      </c>
      <c r="H346" s="8">
        <v>1000000</v>
      </c>
      <c r="I346" s="8">
        <v>1000000</v>
      </c>
    </row>
    <row r="347" spans="1:9" ht="25.5" hidden="1">
      <c r="A347" s="16" t="s">
        <v>690</v>
      </c>
      <c r="B347" s="14">
        <v>774</v>
      </c>
      <c r="C347" s="15" t="s">
        <v>27</v>
      </c>
      <c r="D347" s="15" t="s">
        <v>29</v>
      </c>
      <c r="E347" s="88" t="s">
        <v>689</v>
      </c>
      <c r="F347" s="15"/>
      <c r="G347" s="8">
        <f>G348</f>
        <v>0</v>
      </c>
      <c r="H347" s="8">
        <f t="shared" si="80"/>
        <v>0</v>
      </c>
      <c r="I347" s="8">
        <f t="shared" si="80"/>
        <v>0</v>
      </c>
    </row>
    <row r="348" spans="1:9" ht="25.5" hidden="1">
      <c r="A348" s="16" t="s">
        <v>31</v>
      </c>
      <c r="B348" s="14">
        <v>774</v>
      </c>
      <c r="C348" s="15" t="s">
        <v>27</v>
      </c>
      <c r="D348" s="15" t="s">
        <v>29</v>
      </c>
      <c r="E348" s="88" t="s">
        <v>689</v>
      </c>
      <c r="F348" s="15" t="s">
        <v>32</v>
      </c>
      <c r="G348" s="8">
        <f t="shared" si="80"/>
        <v>0</v>
      </c>
      <c r="H348" s="8">
        <f t="shared" si="80"/>
        <v>0</v>
      </c>
      <c r="I348" s="8">
        <f t="shared" si="80"/>
        <v>0</v>
      </c>
    </row>
    <row r="349" spans="1:9" hidden="1">
      <c r="A349" s="16" t="s">
        <v>33</v>
      </c>
      <c r="B349" s="14">
        <v>774</v>
      </c>
      <c r="C349" s="15" t="s">
        <v>27</v>
      </c>
      <c r="D349" s="15" t="s">
        <v>29</v>
      </c>
      <c r="E349" s="88" t="s">
        <v>689</v>
      </c>
      <c r="F349" s="15" t="s">
        <v>34</v>
      </c>
      <c r="G349" s="8"/>
      <c r="H349" s="8"/>
      <c r="I349" s="8"/>
    </row>
    <row r="350" spans="1:9" s="3" customFormat="1" ht="30" customHeight="1">
      <c r="A350" s="86" t="s">
        <v>25</v>
      </c>
      <c r="B350" s="14">
        <v>774</v>
      </c>
      <c r="C350" s="15" t="s">
        <v>27</v>
      </c>
      <c r="D350" s="15" t="s">
        <v>29</v>
      </c>
      <c r="E350" s="15" t="s">
        <v>235</v>
      </c>
      <c r="F350" s="15"/>
      <c r="G350" s="74">
        <f t="shared" ref="G350:I352" si="81">G351</f>
        <v>265000</v>
      </c>
      <c r="H350" s="74">
        <f t="shared" si="81"/>
        <v>265000</v>
      </c>
      <c r="I350" s="74">
        <f t="shared" si="81"/>
        <v>265000</v>
      </c>
    </row>
    <row r="351" spans="1:9" s="3" customFormat="1" ht="24.75" customHeight="1">
      <c r="A351" s="86" t="s">
        <v>149</v>
      </c>
      <c r="B351" s="14">
        <v>774</v>
      </c>
      <c r="C351" s="15" t="s">
        <v>27</v>
      </c>
      <c r="D351" s="15" t="s">
        <v>29</v>
      </c>
      <c r="E351" s="15" t="s">
        <v>236</v>
      </c>
      <c r="F351" s="15"/>
      <c r="G351" s="74">
        <f t="shared" si="81"/>
        <v>265000</v>
      </c>
      <c r="H351" s="74">
        <f t="shared" si="81"/>
        <v>265000</v>
      </c>
      <c r="I351" s="74">
        <f t="shared" si="81"/>
        <v>265000</v>
      </c>
    </row>
    <row r="352" spans="1:9" s="18" customFormat="1" ht="25.5">
      <c r="A352" s="86" t="s">
        <v>31</v>
      </c>
      <c r="B352" s="15" t="s">
        <v>98</v>
      </c>
      <c r="C352" s="15" t="s">
        <v>27</v>
      </c>
      <c r="D352" s="15" t="s">
        <v>29</v>
      </c>
      <c r="E352" s="15" t="s">
        <v>236</v>
      </c>
      <c r="F352" s="15" t="s">
        <v>32</v>
      </c>
      <c r="G352" s="74">
        <f t="shared" si="81"/>
        <v>265000</v>
      </c>
      <c r="H352" s="74">
        <f t="shared" si="81"/>
        <v>265000</v>
      </c>
      <c r="I352" s="74">
        <f t="shared" si="81"/>
        <v>265000</v>
      </c>
    </row>
    <row r="353" spans="1:9" s="18" customFormat="1">
      <c r="A353" s="86" t="s">
        <v>33</v>
      </c>
      <c r="B353" s="15" t="s">
        <v>98</v>
      </c>
      <c r="C353" s="15" t="s">
        <v>27</v>
      </c>
      <c r="D353" s="15" t="s">
        <v>29</v>
      </c>
      <c r="E353" s="15" t="s">
        <v>236</v>
      </c>
      <c r="F353" s="15" t="s">
        <v>34</v>
      </c>
      <c r="G353" s="74">
        <v>265000</v>
      </c>
      <c r="H353" s="74">
        <v>265000</v>
      </c>
      <c r="I353" s="74">
        <v>265000</v>
      </c>
    </row>
    <row r="354" spans="1:9" s="18" customFormat="1" ht="25.5" customHeight="1">
      <c r="A354" s="223" t="s">
        <v>518</v>
      </c>
      <c r="B354" s="14">
        <v>774</v>
      </c>
      <c r="C354" s="15" t="s">
        <v>27</v>
      </c>
      <c r="D354" s="15" t="s">
        <v>29</v>
      </c>
      <c r="E354" s="15" t="s">
        <v>231</v>
      </c>
      <c r="F354" s="15"/>
      <c r="G354" s="74">
        <f t="shared" ref="G354:I356" si="82">G355</f>
        <v>335974</v>
      </c>
      <c r="H354" s="74">
        <f t="shared" si="82"/>
        <v>335974</v>
      </c>
      <c r="I354" s="74">
        <f t="shared" si="82"/>
        <v>335974</v>
      </c>
    </row>
    <row r="355" spans="1:9" s="18" customFormat="1" ht="25.5">
      <c r="A355" s="86" t="s">
        <v>104</v>
      </c>
      <c r="B355" s="15" t="s">
        <v>98</v>
      </c>
      <c r="C355" s="15" t="s">
        <v>27</v>
      </c>
      <c r="D355" s="15" t="s">
        <v>29</v>
      </c>
      <c r="E355" s="15" t="s">
        <v>232</v>
      </c>
      <c r="F355" s="15"/>
      <c r="G355" s="74">
        <f t="shared" si="82"/>
        <v>335974</v>
      </c>
      <c r="H355" s="74">
        <f t="shared" si="82"/>
        <v>335974</v>
      </c>
      <c r="I355" s="74">
        <f t="shared" si="82"/>
        <v>335974</v>
      </c>
    </row>
    <row r="356" spans="1:9" s="18" customFormat="1" ht="30.75" customHeight="1">
      <c r="A356" s="86" t="s">
        <v>31</v>
      </c>
      <c r="B356" s="15" t="s">
        <v>98</v>
      </c>
      <c r="C356" s="15" t="s">
        <v>27</v>
      </c>
      <c r="D356" s="15" t="s">
        <v>29</v>
      </c>
      <c r="E356" s="15" t="s">
        <v>232</v>
      </c>
      <c r="F356" s="15" t="s">
        <v>32</v>
      </c>
      <c r="G356" s="74">
        <f t="shared" si="82"/>
        <v>335974</v>
      </c>
      <c r="H356" s="74">
        <f t="shared" si="82"/>
        <v>335974</v>
      </c>
      <c r="I356" s="74">
        <f t="shared" si="82"/>
        <v>335974</v>
      </c>
    </row>
    <row r="357" spans="1:9" s="18" customFormat="1">
      <c r="A357" s="86" t="s">
        <v>33</v>
      </c>
      <c r="B357" s="15" t="s">
        <v>98</v>
      </c>
      <c r="C357" s="15" t="s">
        <v>27</v>
      </c>
      <c r="D357" s="15" t="s">
        <v>29</v>
      </c>
      <c r="E357" s="15" t="s">
        <v>232</v>
      </c>
      <c r="F357" s="15" t="s">
        <v>34</v>
      </c>
      <c r="G357" s="74">
        <v>335974</v>
      </c>
      <c r="H357" s="74">
        <v>335974</v>
      </c>
      <c r="I357" s="74">
        <v>335974</v>
      </c>
    </row>
    <row r="358" spans="1:9" s="18" customFormat="1" ht="25.5" hidden="1">
      <c r="A358" s="86" t="s">
        <v>510</v>
      </c>
      <c r="B358" s="15" t="s">
        <v>98</v>
      </c>
      <c r="C358" s="15" t="s">
        <v>27</v>
      </c>
      <c r="D358" s="15" t="s">
        <v>29</v>
      </c>
      <c r="E358" s="15" t="s">
        <v>274</v>
      </c>
      <c r="F358" s="15"/>
      <c r="G358" s="74">
        <f>G359</f>
        <v>0</v>
      </c>
      <c r="H358" s="74">
        <f t="shared" ref="H358:I358" si="83">H359</f>
        <v>0</v>
      </c>
      <c r="I358" s="74">
        <f t="shared" si="83"/>
        <v>0</v>
      </c>
    </row>
    <row r="359" spans="1:9" s="18" customFormat="1" ht="25.5" hidden="1">
      <c r="A359" s="16" t="s">
        <v>509</v>
      </c>
      <c r="B359" s="15" t="s">
        <v>98</v>
      </c>
      <c r="C359" s="15" t="s">
        <v>27</v>
      </c>
      <c r="D359" s="15" t="s">
        <v>29</v>
      </c>
      <c r="E359" s="15" t="s">
        <v>476</v>
      </c>
      <c r="F359" s="15"/>
      <c r="G359" s="74">
        <f>G360</f>
        <v>0</v>
      </c>
      <c r="H359" s="74">
        <f t="shared" ref="H359:I359" si="84">H360</f>
        <v>0</v>
      </c>
      <c r="I359" s="74">
        <f t="shared" si="84"/>
        <v>0</v>
      </c>
    </row>
    <row r="360" spans="1:9" s="18" customFormat="1" ht="25.5" hidden="1">
      <c r="A360" s="16" t="s">
        <v>100</v>
      </c>
      <c r="B360" s="15" t="s">
        <v>98</v>
      </c>
      <c r="C360" s="15" t="s">
        <v>27</v>
      </c>
      <c r="D360" s="15" t="s">
        <v>29</v>
      </c>
      <c r="E360" s="15" t="s">
        <v>476</v>
      </c>
      <c r="F360" s="15" t="s">
        <v>364</v>
      </c>
      <c r="G360" s="74"/>
      <c r="H360" s="74">
        <f t="shared" ref="H360:I360" si="85">H361</f>
        <v>0</v>
      </c>
      <c r="I360" s="74">
        <f t="shared" si="85"/>
        <v>0</v>
      </c>
    </row>
    <row r="361" spans="1:9" s="18" customFormat="1" ht="89.25" hidden="1">
      <c r="A361" s="50" t="s">
        <v>446</v>
      </c>
      <c r="B361" s="15" t="s">
        <v>98</v>
      </c>
      <c r="C361" s="15" t="s">
        <v>27</v>
      </c>
      <c r="D361" s="15" t="s">
        <v>29</v>
      </c>
      <c r="E361" s="15" t="s">
        <v>476</v>
      </c>
      <c r="F361" s="15" t="s">
        <v>445</v>
      </c>
      <c r="G361" s="74"/>
      <c r="H361" s="74"/>
      <c r="I361" s="74"/>
    </row>
    <row r="362" spans="1:9" s="18" customFormat="1" ht="51" hidden="1">
      <c r="A362" s="16" t="s">
        <v>553</v>
      </c>
      <c r="B362" s="15" t="s">
        <v>98</v>
      </c>
      <c r="C362" s="15" t="s">
        <v>27</v>
      </c>
      <c r="D362" s="15" t="s">
        <v>29</v>
      </c>
      <c r="E362" s="15" t="s">
        <v>225</v>
      </c>
      <c r="F362" s="15"/>
      <c r="G362" s="74">
        <f>G363</f>
        <v>0</v>
      </c>
      <c r="H362" s="74">
        <f>H363+H366</f>
        <v>0</v>
      </c>
      <c r="I362" s="74">
        <f t="shared" ref="H362:I364" si="86">I363</f>
        <v>0</v>
      </c>
    </row>
    <row r="363" spans="1:9" s="18" customFormat="1" ht="25.5" hidden="1">
      <c r="A363" s="16" t="s">
        <v>544</v>
      </c>
      <c r="B363" s="15" t="s">
        <v>98</v>
      </c>
      <c r="C363" s="15" t="s">
        <v>27</v>
      </c>
      <c r="D363" s="15" t="s">
        <v>29</v>
      </c>
      <c r="E363" s="15" t="s">
        <v>543</v>
      </c>
      <c r="F363" s="15"/>
      <c r="G363" s="74">
        <f>G364</f>
        <v>0</v>
      </c>
      <c r="H363" s="74">
        <f t="shared" si="86"/>
        <v>0</v>
      </c>
      <c r="I363" s="74">
        <f t="shared" si="86"/>
        <v>0</v>
      </c>
    </row>
    <row r="364" spans="1:9" s="18" customFormat="1" ht="36" hidden="1" customHeight="1">
      <c r="A364" s="16" t="s">
        <v>100</v>
      </c>
      <c r="B364" s="15" t="s">
        <v>98</v>
      </c>
      <c r="C364" s="15" t="s">
        <v>27</v>
      </c>
      <c r="D364" s="15" t="s">
        <v>29</v>
      </c>
      <c r="E364" s="15" t="s">
        <v>543</v>
      </c>
      <c r="F364" s="15" t="s">
        <v>364</v>
      </c>
      <c r="G364" s="74">
        <f>G365</f>
        <v>0</v>
      </c>
      <c r="H364" s="74">
        <f t="shared" si="86"/>
        <v>0</v>
      </c>
      <c r="I364" s="74">
        <f t="shared" si="86"/>
        <v>0</v>
      </c>
    </row>
    <row r="365" spans="1:9" s="18" customFormat="1" ht="99" hidden="1" customHeight="1">
      <c r="A365" s="50" t="s">
        <v>446</v>
      </c>
      <c r="B365" s="15" t="s">
        <v>98</v>
      </c>
      <c r="C365" s="15" t="s">
        <v>27</v>
      </c>
      <c r="D365" s="15" t="s">
        <v>29</v>
      </c>
      <c r="E365" s="15" t="s">
        <v>543</v>
      </c>
      <c r="F365" s="15" t="s">
        <v>445</v>
      </c>
      <c r="G365" s="74">
        <v>0</v>
      </c>
      <c r="H365" s="74"/>
      <c r="I365" s="74">
        <v>0</v>
      </c>
    </row>
    <row r="366" spans="1:9" s="18" customFormat="1" ht="25.5" hidden="1">
      <c r="A366" s="16" t="s">
        <v>546</v>
      </c>
      <c r="B366" s="15" t="s">
        <v>98</v>
      </c>
      <c r="C366" s="15" t="s">
        <v>27</v>
      </c>
      <c r="D366" s="15" t="s">
        <v>29</v>
      </c>
      <c r="E366" s="15" t="s">
        <v>545</v>
      </c>
      <c r="F366" s="15"/>
      <c r="G366" s="74">
        <f>G367</f>
        <v>0</v>
      </c>
      <c r="H366" s="74">
        <f t="shared" ref="H366:I367" si="87">H367</f>
        <v>0</v>
      </c>
      <c r="I366" s="74">
        <f t="shared" si="87"/>
        <v>0</v>
      </c>
    </row>
    <row r="367" spans="1:9" s="18" customFormat="1" ht="36" hidden="1" customHeight="1">
      <c r="A367" s="16" t="s">
        <v>100</v>
      </c>
      <c r="B367" s="15" t="s">
        <v>98</v>
      </c>
      <c r="C367" s="15" t="s">
        <v>27</v>
      </c>
      <c r="D367" s="15" t="s">
        <v>29</v>
      </c>
      <c r="E367" s="15" t="s">
        <v>545</v>
      </c>
      <c r="F367" s="15" t="s">
        <v>364</v>
      </c>
      <c r="G367" s="74">
        <f>G368</f>
        <v>0</v>
      </c>
      <c r="H367" s="74">
        <f t="shared" si="87"/>
        <v>0</v>
      </c>
      <c r="I367" s="74">
        <f t="shared" si="87"/>
        <v>0</v>
      </c>
    </row>
    <row r="368" spans="1:9" s="18" customFormat="1" ht="99" hidden="1" customHeight="1">
      <c r="A368" s="50" t="s">
        <v>446</v>
      </c>
      <c r="B368" s="15" t="s">
        <v>98</v>
      </c>
      <c r="C368" s="15" t="s">
        <v>27</v>
      </c>
      <c r="D368" s="15" t="s">
        <v>29</v>
      </c>
      <c r="E368" s="15" t="s">
        <v>545</v>
      </c>
      <c r="F368" s="15" t="s">
        <v>445</v>
      </c>
      <c r="G368" s="74">
        <v>0</v>
      </c>
      <c r="H368" s="74"/>
      <c r="I368" s="74">
        <v>0</v>
      </c>
    </row>
    <row r="369" spans="1:10" s="80" customFormat="1" ht="24.75" hidden="1" customHeight="1">
      <c r="A369" s="37" t="s">
        <v>179</v>
      </c>
      <c r="B369" s="15" t="s">
        <v>98</v>
      </c>
      <c r="C369" s="15" t="s">
        <v>27</v>
      </c>
      <c r="D369" s="15" t="s">
        <v>29</v>
      </c>
      <c r="E369" s="15" t="s">
        <v>245</v>
      </c>
      <c r="F369" s="79"/>
      <c r="G369" s="74">
        <f>G370</f>
        <v>0</v>
      </c>
      <c r="H369" s="74">
        <v>0</v>
      </c>
      <c r="I369" s="74">
        <v>0</v>
      </c>
      <c r="J369" s="175">
        <v>1000000</v>
      </c>
    </row>
    <row r="370" spans="1:10" ht="25.5" hidden="1">
      <c r="A370" s="227" t="s">
        <v>179</v>
      </c>
      <c r="B370" s="15" t="s">
        <v>98</v>
      </c>
      <c r="C370" s="15" t="s">
        <v>27</v>
      </c>
      <c r="D370" s="15" t="s">
        <v>29</v>
      </c>
      <c r="E370" s="15" t="s">
        <v>289</v>
      </c>
      <c r="F370" s="14"/>
      <c r="G370" s="102">
        <f>G371</f>
        <v>0</v>
      </c>
      <c r="H370" s="102">
        <v>0</v>
      </c>
      <c r="I370" s="102">
        <v>0</v>
      </c>
      <c r="J370" s="2"/>
    </row>
    <row r="371" spans="1:10" hidden="1">
      <c r="A371" s="86" t="s">
        <v>65</v>
      </c>
      <c r="B371" s="15" t="s">
        <v>98</v>
      </c>
      <c r="C371" s="15" t="s">
        <v>27</v>
      </c>
      <c r="D371" s="15" t="s">
        <v>29</v>
      </c>
      <c r="E371" s="15" t="s">
        <v>289</v>
      </c>
      <c r="F371" s="15" t="s">
        <v>32</v>
      </c>
      <c r="G371" s="102">
        <f>G372</f>
        <v>0</v>
      </c>
      <c r="H371" s="102">
        <f>H372</f>
        <v>0</v>
      </c>
      <c r="I371" s="102">
        <f>I372</f>
        <v>0</v>
      </c>
      <c r="J371" s="2"/>
    </row>
    <row r="372" spans="1:10" ht="19.5" hidden="1" customHeight="1">
      <c r="A372" s="86" t="s">
        <v>190</v>
      </c>
      <c r="B372" s="15" t="s">
        <v>98</v>
      </c>
      <c r="C372" s="15" t="s">
        <v>27</v>
      </c>
      <c r="D372" s="15" t="s">
        <v>29</v>
      </c>
      <c r="E372" s="15" t="s">
        <v>289</v>
      </c>
      <c r="F372" s="15" t="s">
        <v>34</v>
      </c>
      <c r="G372" s="74"/>
      <c r="H372" s="102">
        <f>'прил 6'!H131</f>
        <v>0</v>
      </c>
      <c r="I372" s="102">
        <f>'прил 6'!I131</f>
        <v>0</v>
      </c>
      <c r="J372" s="2"/>
    </row>
    <row r="373" spans="1:10" ht="30" hidden="1" customHeight="1">
      <c r="A373" s="86" t="s">
        <v>349</v>
      </c>
      <c r="B373" s="15" t="s">
        <v>98</v>
      </c>
      <c r="C373" s="15" t="s">
        <v>27</v>
      </c>
      <c r="D373" s="15" t="s">
        <v>29</v>
      </c>
      <c r="E373" s="15" t="s">
        <v>222</v>
      </c>
      <c r="F373" s="15"/>
      <c r="G373" s="74">
        <f>G374</f>
        <v>0</v>
      </c>
      <c r="H373" s="102"/>
      <c r="I373" s="102"/>
      <c r="J373" s="2"/>
    </row>
    <row r="374" spans="1:10" ht="29.25" hidden="1" customHeight="1">
      <c r="A374" s="16" t="s">
        <v>31</v>
      </c>
      <c r="B374" s="15" t="s">
        <v>98</v>
      </c>
      <c r="C374" s="15" t="s">
        <v>27</v>
      </c>
      <c r="D374" s="15" t="s">
        <v>29</v>
      </c>
      <c r="E374" s="15" t="s">
        <v>222</v>
      </c>
      <c r="F374" s="15" t="s">
        <v>32</v>
      </c>
      <c r="G374" s="74">
        <f>G375</f>
        <v>0</v>
      </c>
      <c r="H374" s="102"/>
      <c r="I374" s="102"/>
      <c r="J374" s="2"/>
    </row>
    <row r="375" spans="1:10" ht="19.5" hidden="1" customHeight="1">
      <c r="A375" s="16" t="s">
        <v>33</v>
      </c>
      <c r="B375" s="15" t="s">
        <v>98</v>
      </c>
      <c r="C375" s="15" t="s">
        <v>27</v>
      </c>
      <c r="D375" s="15" t="s">
        <v>29</v>
      </c>
      <c r="E375" s="15" t="s">
        <v>222</v>
      </c>
      <c r="F375" s="15" t="s">
        <v>34</v>
      </c>
      <c r="G375" s="74"/>
      <c r="H375" s="102"/>
      <c r="I375" s="102"/>
      <c r="J375" s="2"/>
    </row>
    <row r="376" spans="1:10" ht="18.75" customHeight="1">
      <c r="A376" s="16" t="s">
        <v>99</v>
      </c>
      <c r="B376" s="14">
        <v>774</v>
      </c>
      <c r="C376" s="15" t="s">
        <v>27</v>
      </c>
      <c r="D376" s="15" t="s">
        <v>72</v>
      </c>
      <c r="E376" s="15"/>
      <c r="F376" s="14"/>
      <c r="G376" s="74">
        <f>G377+G419+G415</f>
        <v>93887609.559999987</v>
      </c>
      <c r="H376" s="74">
        <f>H377+H419+H415</f>
        <v>93155969.349999994</v>
      </c>
      <c r="I376" s="74">
        <f>I377+I419+I415</f>
        <v>94750793.349999994</v>
      </c>
    </row>
    <row r="377" spans="1:10" s="28" customFormat="1" ht="25.5">
      <c r="A377" s="16" t="s">
        <v>513</v>
      </c>
      <c r="B377" s="15" t="s">
        <v>98</v>
      </c>
      <c r="C377" s="15" t="s">
        <v>27</v>
      </c>
      <c r="D377" s="15" t="s">
        <v>72</v>
      </c>
      <c r="E377" s="15" t="s">
        <v>200</v>
      </c>
      <c r="F377" s="39"/>
      <c r="G377" s="74">
        <f>G378+G411+G404+G391</f>
        <v>93887609.559999987</v>
      </c>
      <c r="H377" s="74">
        <f>H378+H411+H408+H391</f>
        <v>93155969.349999994</v>
      </c>
      <c r="I377" s="74">
        <f>I378+I411+I408+I391</f>
        <v>94750793.349999994</v>
      </c>
    </row>
    <row r="378" spans="1:10" ht="30.75" customHeight="1">
      <c r="A378" s="16" t="s">
        <v>94</v>
      </c>
      <c r="B378" s="15" t="s">
        <v>98</v>
      </c>
      <c r="C378" s="15" t="s">
        <v>27</v>
      </c>
      <c r="D378" s="15" t="s">
        <v>72</v>
      </c>
      <c r="E378" s="15" t="s">
        <v>226</v>
      </c>
      <c r="F378" s="15"/>
      <c r="G378" s="74">
        <f>G382+G385+G379+G397+G388+G394</f>
        <v>92545390.349999994</v>
      </c>
      <c r="H378" s="74">
        <f>H382+H385+H379+H397+H388+H394</f>
        <v>92703969.349999994</v>
      </c>
      <c r="I378" s="74">
        <f t="shared" ref="I378" si="88">I382+I385+I379+I397+I388+I394</f>
        <v>94298793.349999994</v>
      </c>
    </row>
    <row r="379" spans="1:10" ht="45" customHeight="1">
      <c r="A379" s="16" t="s">
        <v>3</v>
      </c>
      <c r="B379" s="15" t="s">
        <v>98</v>
      </c>
      <c r="C379" s="15" t="s">
        <v>27</v>
      </c>
      <c r="D379" s="15" t="s">
        <v>72</v>
      </c>
      <c r="E379" s="15" t="s">
        <v>141</v>
      </c>
      <c r="F379" s="15"/>
      <c r="G379" s="74">
        <f t="shared" ref="G379:I380" si="89">G380</f>
        <v>728210</v>
      </c>
      <c r="H379" s="74">
        <f t="shared" si="89"/>
        <v>728210</v>
      </c>
      <c r="I379" s="74">
        <f t="shared" si="89"/>
        <v>728210</v>
      </c>
    </row>
    <row r="380" spans="1:10" s="18" customFormat="1" ht="25.5">
      <c r="A380" s="16" t="s">
        <v>31</v>
      </c>
      <c r="B380" s="15" t="s">
        <v>98</v>
      </c>
      <c r="C380" s="15" t="s">
        <v>27</v>
      </c>
      <c r="D380" s="15" t="s">
        <v>72</v>
      </c>
      <c r="E380" s="15" t="s">
        <v>141</v>
      </c>
      <c r="F380" s="15" t="s">
        <v>32</v>
      </c>
      <c r="G380" s="74">
        <f t="shared" si="89"/>
        <v>728210</v>
      </c>
      <c r="H380" s="74">
        <f t="shared" si="89"/>
        <v>728210</v>
      </c>
      <c r="I380" s="74">
        <f t="shared" si="89"/>
        <v>728210</v>
      </c>
    </row>
    <row r="381" spans="1:10" s="18" customFormat="1">
      <c r="A381" s="16" t="s">
        <v>33</v>
      </c>
      <c r="B381" s="15" t="s">
        <v>98</v>
      </c>
      <c r="C381" s="15" t="s">
        <v>27</v>
      </c>
      <c r="D381" s="15" t="s">
        <v>72</v>
      </c>
      <c r="E381" s="15" t="s">
        <v>141</v>
      </c>
      <c r="F381" s="15" t="s">
        <v>34</v>
      </c>
      <c r="G381" s="74">
        <v>728210</v>
      </c>
      <c r="H381" s="74">
        <v>728210</v>
      </c>
      <c r="I381" s="74">
        <v>728210</v>
      </c>
    </row>
    <row r="382" spans="1:10" s="18" customFormat="1" ht="15" customHeight="1">
      <c r="A382" s="16" t="s">
        <v>95</v>
      </c>
      <c r="B382" s="15" t="s">
        <v>98</v>
      </c>
      <c r="C382" s="15" t="s">
        <v>27</v>
      </c>
      <c r="D382" s="15" t="s">
        <v>72</v>
      </c>
      <c r="E382" s="15" t="s">
        <v>140</v>
      </c>
      <c r="F382" s="15"/>
      <c r="G382" s="74">
        <f t="shared" ref="G382:I389" si="90">G383</f>
        <v>62352499</v>
      </c>
      <c r="H382" s="74">
        <f t="shared" si="90"/>
        <v>62486918</v>
      </c>
      <c r="I382" s="74">
        <f t="shared" si="90"/>
        <v>63838766</v>
      </c>
    </row>
    <row r="383" spans="1:10" s="18" customFormat="1" ht="25.5">
      <c r="A383" s="16" t="s">
        <v>31</v>
      </c>
      <c r="B383" s="15" t="s">
        <v>98</v>
      </c>
      <c r="C383" s="15" t="s">
        <v>27</v>
      </c>
      <c r="D383" s="15" t="s">
        <v>72</v>
      </c>
      <c r="E383" s="15" t="s">
        <v>140</v>
      </c>
      <c r="F383" s="15" t="s">
        <v>32</v>
      </c>
      <c r="G383" s="74">
        <f t="shared" si="90"/>
        <v>62352499</v>
      </c>
      <c r="H383" s="74">
        <f t="shared" si="90"/>
        <v>62486918</v>
      </c>
      <c r="I383" s="74">
        <f t="shared" si="90"/>
        <v>63838766</v>
      </c>
    </row>
    <row r="384" spans="1:10" s="18" customFormat="1">
      <c r="A384" s="16" t="s">
        <v>33</v>
      </c>
      <c r="B384" s="15" t="s">
        <v>98</v>
      </c>
      <c r="C384" s="15" t="s">
        <v>27</v>
      </c>
      <c r="D384" s="15" t="s">
        <v>72</v>
      </c>
      <c r="E384" s="15" t="s">
        <v>140</v>
      </c>
      <c r="F384" s="15" t="s">
        <v>34</v>
      </c>
      <c r="G384" s="74">
        <v>62352499</v>
      </c>
      <c r="H384" s="74">
        <v>62486918</v>
      </c>
      <c r="I384" s="74">
        <v>63838766</v>
      </c>
    </row>
    <row r="385" spans="1:9" ht="25.5">
      <c r="A385" s="16" t="s">
        <v>30</v>
      </c>
      <c r="B385" s="15" t="s">
        <v>98</v>
      </c>
      <c r="C385" s="15" t="s">
        <v>27</v>
      </c>
      <c r="D385" s="15" t="s">
        <v>72</v>
      </c>
      <c r="E385" s="15" t="s">
        <v>234</v>
      </c>
      <c r="F385" s="15"/>
      <c r="G385" s="74">
        <f t="shared" ref="G385:I386" si="91">G386</f>
        <v>15534481.75</v>
      </c>
      <c r="H385" s="74">
        <f t="shared" si="91"/>
        <v>15534481.75</v>
      </c>
      <c r="I385" s="74">
        <f t="shared" si="91"/>
        <v>15534481.75</v>
      </c>
    </row>
    <row r="386" spans="1:9" ht="25.5">
      <c r="A386" s="16" t="s">
        <v>31</v>
      </c>
      <c r="B386" s="15" t="s">
        <v>98</v>
      </c>
      <c r="C386" s="15" t="s">
        <v>27</v>
      </c>
      <c r="D386" s="15" t="s">
        <v>72</v>
      </c>
      <c r="E386" s="15" t="s">
        <v>234</v>
      </c>
      <c r="F386" s="15" t="s">
        <v>32</v>
      </c>
      <c r="G386" s="74">
        <f t="shared" si="91"/>
        <v>15534481.75</v>
      </c>
      <c r="H386" s="74">
        <f t="shared" si="91"/>
        <v>15534481.75</v>
      </c>
      <c r="I386" s="74">
        <f t="shared" si="91"/>
        <v>15534481.75</v>
      </c>
    </row>
    <row r="387" spans="1:9">
      <c r="A387" s="16" t="s">
        <v>33</v>
      </c>
      <c r="B387" s="15" t="s">
        <v>98</v>
      </c>
      <c r="C387" s="15" t="s">
        <v>27</v>
      </c>
      <c r="D387" s="15" t="s">
        <v>72</v>
      </c>
      <c r="E387" s="15" t="s">
        <v>234</v>
      </c>
      <c r="F387" s="15" t="s">
        <v>34</v>
      </c>
      <c r="G387" s="74">
        <v>15534481.75</v>
      </c>
      <c r="H387" s="74">
        <v>15534481.75</v>
      </c>
      <c r="I387" s="74">
        <v>15534481.75</v>
      </c>
    </row>
    <row r="388" spans="1:9" s="18" customFormat="1" ht="53.25" customHeight="1">
      <c r="A388" s="16" t="s">
        <v>684</v>
      </c>
      <c r="B388" s="15" t="s">
        <v>98</v>
      </c>
      <c r="C388" s="15" t="s">
        <v>27</v>
      </c>
      <c r="D388" s="15" t="s">
        <v>72</v>
      </c>
      <c r="E388" s="15" t="s">
        <v>683</v>
      </c>
      <c r="F388" s="15"/>
      <c r="G388" s="74">
        <f t="shared" si="90"/>
        <v>11206992</v>
      </c>
      <c r="H388" s="74">
        <f t="shared" si="90"/>
        <v>11231152</v>
      </c>
      <c r="I388" s="74">
        <f t="shared" si="90"/>
        <v>11474128</v>
      </c>
    </row>
    <row r="389" spans="1:9" s="18" customFormat="1" ht="25.5">
      <c r="A389" s="16" t="s">
        <v>31</v>
      </c>
      <c r="B389" s="15" t="s">
        <v>98</v>
      </c>
      <c r="C389" s="15" t="s">
        <v>27</v>
      </c>
      <c r="D389" s="15" t="s">
        <v>72</v>
      </c>
      <c r="E389" s="15" t="s">
        <v>683</v>
      </c>
      <c r="F389" s="15" t="s">
        <v>32</v>
      </c>
      <c r="G389" s="74">
        <f t="shared" si="90"/>
        <v>11206992</v>
      </c>
      <c r="H389" s="74">
        <f t="shared" si="90"/>
        <v>11231152</v>
      </c>
      <c r="I389" s="74">
        <f t="shared" si="90"/>
        <v>11474128</v>
      </c>
    </row>
    <row r="390" spans="1:9" s="18" customFormat="1">
      <c r="A390" s="16" t="s">
        <v>33</v>
      </c>
      <c r="B390" s="15" t="s">
        <v>98</v>
      </c>
      <c r="C390" s="15" t="s">
        <v>27</v>
      </c>
      <c r="D390" s="15" t="s">
        <v>72</v>
      </c>
      <c r="E390" s="15" t="s">
        <v>683</v>
      </c>
      <c r="F390" s="15" t="s">
        <v>34</v>
      </c>
      <c r="G390" s="74">
        <f>11206992</f>
        <v>11206992</v>
      </c>
      <c r="H390" s="74">
        <v>11231152</v>
      </c>
      <c r="I390" s="74">
        <v>11474128</v>
      </c>
    </row>
    <row r="391" spans="1:9" ht="16.5" hidden="1" customHeight="1">
      <c r="A391" s="16" t="s">
        <v>1</v>
      </c>
      <c r="B391" s="14">
        <v>774</v>
      </c>
      <c r="C391" s="15" t="s">
        <v>27</v>
      </c>
      <c r="D391" s="15" t="s">
        <v>72</v>
      </c>
      <c r="E391" s="15" t="s">
        <v>230</v>
      </c>
      <c r="F391" s="15"/>
      <c r="G391" s="74">
        <f t="shared" ref="G391:I392" si="92">G392</f>
        <v>0</v>
      </c>
      <c r="H391" s="74">
        <f t="shared" si="92"/>
        <v>0</v>
      </c>
      <c r="I391" s="74">
        <f t="shared" si="92"/>
        <v>0</v>
      </c>
    </row>
    <row r="392" spans="1:9" ht="25.5" hidden="1">
      <c r="A392" s="16" t="s">
        <v>31</v>
      </c>
      <c r="B392" s="14">
        <v>774</v>
      </c>
      <c r="C392" s="15" t="s">
        <v>27</v>
      </c>
      <c r="D392" s="15" t="s">
        <v>72</v>
      </c>
      <c r="E392" s="15" t="s">
        <v>230</v>
      </c>
      <c r="F392" s="15" t="s">
        <v>32</v>
      </c>
      <c r="G392" s="74">
        <f t="shared" si="92"/>
        <v>0</v>
      </c>
      <c r="H392" s="74">
        <f t="shared" si="92"/>
        <v>0</v>
      </c>
      <c r="I392" s="74">
        <f t="shared" si="92"/>
        <v>0</v>
      </c>
    </row>
    <row r="393" spans="1:9" ht="15" hidden="1" customHeight="1">
      <c r="A393" s="16" t="s">
        <v>33</v>
      </c>
      <c r="B393" s="14">
        <v>774</v>
      </c>
      <c r="C393" s="15" t="s">
        <v>27</v>
      </c>
      <c r="D393" s="15" t="s">
        <v>72</v>
      </c>
      <c r="E393" s="15" t="s">
        <v>230</v>
      </c>
      <c r="F393" s="15" t="s">
        <v>34</v>
      </c>
      <c r="G393" s="74">
        <f>310000+29000-339000</f>
        <v>0</v>
      </c>
      <c r="H393" s="74">
        <f>310000+29000-339000</f>
        <v>0</v>
      </c>
      <c r="I393" s="74">
        <f>310000+29000-339000</f>
        <v>0</v>
      </c>
    </row>
    <row r="394" spans="1:9" s="18" customFormat="1" ht="53.25" hidden="1" customHeight="1">
      <c r="A394" s="16" t="s">
        <v>707</v>
      </c>
      <c r="B394" s="15" t="s">
        <v>98</v>
      </c>
      <c r="C394" s="15" t="s">
        <v>27</v>
      </c>
      <c r="D394" s="15" t="s">
        <v>72</v>
      </c>
      <c r="E394" s="15" t="s">
        <v>706</v>
      </c>
      <c r="F394" s="15"/>
      <c r="G394" s="74">
        <f t="shared" ref="G394:I395" si="93">G395</f>
        <v>0</v>
      </c>
      <c r="H394" s="74">
        <f t="shared" si="93"/>
        <v>0</v>
      </c>
      <c r="I394" s="74">
        <f t="shared" si="93"/>
        <v>0</v>
      </c>
    </row>
    <row r="395" spans="1:9" s="18" customFormat="1" ht="25.5" hidden="1">
      <c r="A395" s="16" t="s">
        <v>31</v>
      </c>
      <c r="B395" s="15" t="s">
        <v>98</v>
      </c>
      <c r="C395" s="15" t="s">
        <v>27</v>
      </c>
      <c r="D395" s="15" t="s">
        <v>72</v>
      </c>
      <c r="E395" s="15" t="s">
        <v>706</v>
      </c>
      <c r="F395" s="15" t="s">
        <v>32</v>
      </c>
      <c r="G395" s="74">
        <f t="shared" si="93"/>
        <v>0</v>
      </c>
      <c r="H395" s="74">
        <f t="shared" si="93"/>
        <v>0</v>
      </c>
      <c r="I395" s="74">
        <f t="shared" si="93"/>
        <v>0</v>
      </c>
    </row>
    <row r="396" spans="1:9" s="18" customFormat="1" hidden="1">
      <c r="A396" s="16" t="s">
        <v>33</v>
      </c>
      <c r="B396" s="15" t="s">
        <v>98</v>
      </c>
      <c r="C396" s="15" t="s">
        <v>27</v>
      </c>
      <c r="D396" s="15" t="s">
        <v>72</v>
      </c>
      <c r="E396" s="15" t="s">
        <v>706</v>
      </c>
      <c r="F396" s="15" t="s">
        <v>34</v>
      </c>
      <c r="G396" s="74"/>
      <c r="H396" s="74"/>
      <c r="I396" s="74"/>
    </row>
    <row r="397" spans="1:9" ht="39.75" customHeight="1">
      <c r="A397" s="16" t="s">
        <v>682</v>
      </c>
      <c r="B397" s="14">
        <v>774</v>
      </c>
      <c r="C397" s="15" t="s">
        <v>27</v>
      </c>
      <c r="D397" s="15" t="s">
        <v>72</v>
      </c>
      <c r="E397" s="15" t="s">
        <v>705</v>
      </c>
      <c r="F397" s="15"/>
      <c r="G397" s="74">
        <f>G398+G402</f>
        <v>2723207.6</v>
      </c>
      <c r="H397" s="74">
        <f t="shared" ref="H397:I397" si="94">H398+H402</f>
        <v>2723207.6</v>
      </c>
      <c r="I397" s="74">
        <f t="shared" si="94"/>
        <v>2723207.6</v>
      </c>
    </row>
    <row r="398" spans="1:9" ht="34.5" customHeight="1">
      <c r="A398" s="16" t="s">
        <v>31</v>
      </c>
      <c r="B398" s="14">
        <v>774</v>
      </c>
      <c r="C398" s="15" t="s">
        <v>27</v>
      </c>
      <c r="D398" s="15" t="s">
        <v>72</v>
      </c>
      <c r="E398" s="15" t="s">
        <v>705</v>
      </c>
      <c r="F398" s="15" t="s">
        <v>32</v>
      </c>
      <c r="G398" s="74">
        <f>G399+G400+G401</f>
        <v>2723207.6</v>
      </c>
      <c r="H398" s="74">
        <f t="shared" ref="H398:I398" si="95">H399+H400+H401</f>
        <v>2723207.6</v>
      </c>
      <c r="I398" s="74">
        <f t="shared" si="95"/>
        <v>2723207.6</v>
      </c>
    </row>
    <row r="399" spans="1:9" ht="15" customHeight="1">
      <c r="A399" s="16" t="s">
        <v>33</v>
      </c>
      <c r="B399" s="14">
        <v>774</v>
      </c>
      <c r="C399" s="15" t="s">
        <v>27</v>
      </c>
      <c r="D399" s="15" t="s">
        <v>72</v>
      </c>
      <c r="E399" s="15" t="s">
        <v>705</v>
      </c>
      <c r="F399" s="15" t="s">
        <v>34</v>
      </c>
      <c r="G399" s="74">
        <f>2723207.6</f>
        <v>2723207.6</v>
      </c>
      <c r="H399" s="74">
        <f t="shared" ref="H399:I399" si="96">2723207.6</f>
        <v>2723207.6</v>
      </c>
      <c r="I399" s="74">
        <f t="shared" si="96"/>
        <v>2723207.6</v>
      </c>
    </row>
    <row r="400" spans="1:9" ht="15" hidden="1" customHeight="1">
      <c r="A400" s="16" t="s">
        <v>681</v>
      </c>
      <c r="B400" s="14">
        <v>774</v>
      </c>
      <c r="C400" s="15" t="s">
        <v>27</v>
      </c>
      <c r="D400" s="15" t="s">
        <v>72</v>
      </c>
      <c r="E400" s="15" t="s">
        <v>705</v>
      </c>
      <c r="F400" s="15" t="s">
        <v>680</v>
      </c>
      <c r="G400" s="74"/>
      <c r="H400" s="74"/>
      <c r="I400" s="74"/>
    </row>
    <row r="401" spans="1:9" ht="36" hidden="1" customHeight="1">
      <c r="A401" s="16" t="s">
        <v>9</v>
      </c>
      <c r="B401" s="14">
        <v>774</v>
      </c>
      <c r="C401" s="15" t="s">
        <v>27</v>
      </c>
      <c r="D401" s="15" t="s">
        <v>72</v>
      </c>
      <c r="E401" s="15" t="s">
        <v>705</v>
      </c>
      <c r="F401" s="15" t="s">
        <v>8</v>
      </c>
      <c r="G401" s="74"/>
      <c r="H401" s="74"/>
      <c r="I401" s="74"/>
    </row>
    <row r="402" spans="1:9" ht="15" hidden="1" customHeight="1">
      <c r="A402" s="16" t="s">
        <v>65</v>
      </c>
      <c r="B402" s="14">
        <v>774</v>
      </c>
      <c r="C402" s="15" t="s">
        <v>27</v>
      </c>
      <c r="D402" s="15" t="s">
        <v>72</v>
      </c>
      <c r="E402" s="15" t="s">
        <v>705</v>
      </c>
      <c r="F402" s="15" t="s">
        <v>66</v>
      </c>
      <c r="G402" s="74">
        <f>G403</f>
        <v>0</v>
      </c>
      <c r="H402" s="74">
        <f t="shared" ref="H402:I402" si="97">H403</f>
        <v>0</v>
      </c>
      <c r="I402" s="74">
        <f t="shared" si="97"/>
        <v>0</v>
      </c>
    </row>
    <row r="403" spans="1:9" ht="51.75" hidden="1" customHeight="1">
      <c r="A403" s="16" t="s">
        <v>461</v>
      </c>
      <c r="B403" s="14">
        <v>774</v>
      </c>
      <c r="C403" s="15" t="s">
        <v>27</v>
      </c>
      <c r="D403" s="15" t="s">
        <v>72</v>
      </c>
      <c r="E403" s="15" t="s">
        <v>705</v>
      </c>
      <c r="F403" s="15" t="s">
        <v>357</v>
      </c>
      <c r="G403" s="74"/>
      <c r="H403" s="74"/>
      <c r="I403" s="74"/>
    </row>
    <row r="404" spans="1:9" ht="35.25" customHeight="1">
      <c r="A404" s="16" t="s">
        <v>0</v>
      </c>
      <c r="B404" s="14">
        <v>774</v>
      </c>
      <c r="C404" s="15" t="s">
        <v>27</v>
      </c>
      <c r="D404" s="15" t="s">
        <v>72</v>
      </c>
      <c r="E404" s="15" t="s">
        <v>229</v>
      </c>
      <c r="F404" s="15"/>
      <c r="G404" s="74">
        <f>G405+G408</f>
        <v>890219.21</v>
      </c>
      <c r="H404" s="74">
        <f t="shared" ref="H404:I404" si="98">H405+H408</f>
        <v>890219.21</v>
      </c>
      <c r="I404" s="74">
        <f t="shared" si="98"/>
        <v>890219.21</v>
      </c>
    </row>
    <row r="405" spans="1:9" s="3" customFormat="1">
      <c r="A405" s="16" t="s">
        <v>1</v>
      </c>
      <c r="B405" s="14">
        <v>774</v>
      </c>
      <c r="C405" s="15" t="s">
        <v>27</v>
      </c>
      <c r="D405" s="15" t="s">
        <v>72</v>
      </c>
      <c r="E405" s="88" t="s">
        <v>230</v>
      </c>
      <c r="F405" s="15"/>
      <c r="G405" s="74">
        <f t="shared" ref="G405:I406" si="99">G406</f>
        <v>890219.21</v>
      </c>
      <c r="H405" s="74">
        <f t="shared" si="99"/>
        <v>890219.21</v>
      </c>
      <c r="I405" s="74">
        <f t="shared" si="99"/>
        <v>890219.21</v>
      </c>
    </row>
    <row r="406" spans="1:9" s="3" customFormat="1" ht="25.5">
      <c r="A406" s="16" t="s">
        <v>31</v>
      </c>
      <c r="B406" s="14">
        <v>774</v>
      </c>
      <c r="C406" s="15" t="s">
        <v>27</v>
      </c>
      <c r="D406" s="15" t="s">
        <v>72</v>
      </c>
      <c r="E406" s="88" t="s">
        <v>230</v>
      </c>
      <c r="F406" s="15" t="s">
        <v>32</v>
      </c>
      <c r="G406" s="74">
        <f t="shared" si="99"/>
        <v>890219.21</v>
      </c>
      <c r="H406" s="74">
        <f t="shared" si="99"/>
        <v>890219.21</v>
      </c>
      <c r="I406" s="74">
        <f t="shared" si="99"/>
        <v>890219.21</v>
      </c>
    </row>
    <row r="407" spans="1:9" s="3" customFormat="1">
      <c r="A407" s="16" t="s">
        <v>33</v>
      </c>
      <c r="B407" s="14">
        <v>774</v>
      </c>
      <c r="C407" s="15" t="s">
        <v>27</v>
      </c>
      <c r="D407" s="15" t="s">
        <v>72</v>
      </c>
      <c r="E407" s="88" t="s">
        <v>230</v>
      </c>
      <c r="F407" s="15" t="s">
        <v>34</v>
      </c>
      <c r="G407" s="74">
        <v>890219.21</v>
      </c>
      <c r="H407" s="74">
        <v>890219.21</v>
      </c>
      <c r="I407" s="74">
        <v>890219.21</v>
      </c>
    </row>
    <row r="408" spans="1:9" s="3" customFormat="1" ht="25.5" hidden="1">
      <c r="A408" s="16" t="s">
        <v>308</v>
      </c>
      <c r="B408" s="14">
        <v>774</v>
      </c>
      <c r="C408" s="15" t="s">
        <v>27</v>
      </c>
      <c r="D408" s="15" t="s">
        <v>72</v>
      </c>
      <c r="E408" s="15" t="s">
        <v>307</v>
      </c>
      <c r="F408" s="15"/>
      <c r="G408" s="74">
        <f t="shared" ref="G408:I409" si="100">G409</f>
        <v>0</v>
      </c>
      <c r="H408" s="74">
        <f t="shared" si="100"/>
        <v>0</v>
      </c>
      <c r="I408" s="74">
        <f t="shared" si="100"/>
        <v>0</v>
      </c>
    </row>
    <row r="409" spans="1:9" s="3" customFormat="1" ht="25.5" hidden="1">
      <c r="A409" s="16" t="s">
        <v>31</v>
      </c>
      <c r="B409" s="14">
        <v>774</v>
      </c>
      <c r="C409" s="15" t="s">
        <v>27</v>
      </c>
      <c r="D409" s="15" t="s">
        <v>72</v>
      </c>
      <c r="E409" s="15" t="s">
        <v>307</v>
      </c>
      <c r="F409" s="15" t="s">
        <v>32</v>
      </c>
      <c r="G409" s="74">
        <f t="shared" si="100"/>
        <v>0</v>
      </c>
      <c r="H409" s="74">
        <f t="shared" si="100"/>
        <v>0</v>
      </c>
      <c r="I409" s="74">
        <f t="shared" si="100"/>
        <v>0</v>
      </c>
    </row>
    <row r="410" spans="1:9" s="3" customFormat="1" hidden="1">
      <c r="A410" s="16" t="s">
        <v>33</v>
      </c>
      <c r="B410" s="14">
        <v>774</v>
      </c>
      <c r="C410" s="15" t="s">
        <v>27</v>
      </c>
      <c r="D410" s="15" t="s">
        <v>72</v>
      </c>
      <c r="E410" s="15" t="s">
        <v>307</v>
      </c>
      <c r="F410" s="15" t="s">
        <v>34</v>
      </c>
      <c r="G410" s="74"/>
      <c r="H410" s="74"/>
      <c r="I410" s="74"/>
    </row>
    <row r="411" spans="1:9" ht="25.5">
      <c r="A411" s="16" t="s">
        <v>25</v>
      </c>
      <c r="B411" s="15" t="s">
        <v>98</v>
      </c>
      <c r="C411" s="15" t="s">
        <v>27</v>
      </c>
      <c r="D411" s="15" t="s">
        <v>72</v>
      </c>
      <c r="E411" s="15" t="s">
        <v>235</v>
      </c>
      <c r="F411" s="15"/>
      <c r="G411" s="74">
        <f t="shared" ref="G411:I413" si="101">G412</f>
        <v>452000</v>
      </c>
      <c r="H411" s="74">
        <f t="shared" si="101"/>
        <v>452000</v>
      </c>
      <c r="I411" s="74">
        <f t="shared" si="101"/>
        <v>452000</v>
      </c>
    </row>
    <row r="412" spans="1:9" ht="27" customHeight="1">
      <c r="A412" s="16" t="s">
        <v>149</v>
      </c>
      <c r="B412" s="15" t="s">
        <v>98</v>
      </c>
      <c r="C412" s="15" t="s">
        <v>27</v>
      </c>
      <c r="D412" s="15" t="s">
        <v>72</v>
      </c>
      <c r="E412" s="15" t="s">
        <v>236</v>
      </c>
      <c r="F412" s="15"/>
      <c r="G412" s="74">
        <f t="shared" si="101"/>
        <v>452000</v>
      </c>
      <c r="H412" s="74">
        <f t="shared" si="101"/>
        <v>452000</v>
      </c>
      <c r="I412" s="74">
        <f t="shared" si="101"/>
        <v>452000</v>
      </c>
    </row>
    <row r="413" spans="1:9" ht="25.5">
      <c r="A413" s="16" t="s">
        <v>31</v>
      </c>
      <c r="B413" s="15" t="s">
        <v>98</v>
      </c>
      <c r="C413" s="15" t="s">
        <v>27</v>
      </c>
      <c r="D413" s="15" t="s">
        <v>72</v>
      </c>
      <c r="E413" s="15" t="s">
        <v>236</v>
      </c>
      <c r="F413" s="15" t="s">
        <v>32</v>
      </c>
      <c r="G413" s="74">
        <f t="shared" si="101"/>
        <v>452000</v>
      </c>
      <c r="H413" s="74">
        <f t="shared" si="101"/>
        <v>452000</v>
      </c>
      <c r="I413" s="74">
        <f t="shared" si="101"/>
        <v>452000</v>
      </c>
    </row>
    <row r="414" spans="1:9">
      <c r="A414" s="16" t="s">
        <v>33</v>
      </c>
      <c r="B414" s="15" t="s">
        <v>98</v>
      </c>
      <c r="C414" s="15" t="s">
        <v>27</v>
      </c>
      <c r="D414" s="15" t="s">
        <v>72</v>
      </c>
      <c r="E414" s="15" t="s">
        <v>236</v>
      </c>
      <c r="F414" s="15" t="s">
        <v>34</v>
      </c>
      <c r="G414" s="74">
        <v>452000</v>
      </c>
      <c r="H414" s="74">
        <v>452000</v>
      </c>
      <c r="I414" s="74">
        <v>452000</v>
      </c>
    </row>
    <row r="415" spans="1:9" ht="35.25" hidden="1" customHeight="1">
      <c r="A415" s="37" t="s">
        <v>520</v>
      </c>
      <c r="B415" s="15" t="s">
        <v>98</v>
      </c>
      <c r="C415" s="15" t="s">
        <v>27</v>
      </c>
      <c r="D415" s="15" t="s">
        <v>72</v>
      </c>
      <c r="E415" s="15" t="s">
        <v>206</v>
      </c>
      <c r="F415" s="15"/>
      <c r="G415" s="74">
        <f>G416</f>
        <v>0</v>
      </c>
      <c r="H415" s="74">
        <f t="shared" ref="H415:I415" si="102">H416</f>
        <v>0</v>
      </c>
      <c r="I415" s="74">
        <f t="shared" si="102"/>
        <v>0</v>
      </c>
    </row>
    <row r="416" spans="1:9" ht="36" hidden="1" customHeight="1">
      <c r="A416" s="16" t="s">
        <v>665</v>
      </c>
      <c r="B416" s="15" t="s">
        <v>98</v>
      </c>
      <c r="C416" s="15" t="s">
        <v>27</v>
      </c>
      <c r="D416" s="15" t="s">
        <v>72</v>
      </c>
      <c r="E416" s="15" t="s">
        <v>590</v>
      </c>
      <c r="F416" s="15"/>
      <c r="G416" s="74">
        <f>G417</f>
        <v>0</v>
      </c>
      <c r="H416" s="74">
        <f>H417+H419</f>
        <v>0</v>
      </c>
      <c r="I416" s="74">
        <f>I417+I419</f>
        <v>0</v>
      </c>
    </row>
    <row r="417" spans="1:9" ht="25.5" hidden="1">
      <c r="A417" s="16" t="s">
        <v>31</v>
      </c>
      <c r="B417" s="15" t="s">
        <v>98</v>
      </c>
      <c r="C417" s="15" t="s">
        <v>27</v>
      </c>
      <c r="D417" s="15" t="s">
        <v>72</v>
      </c>
      <c r="E417" s="15" t="s">
        <v>590</v>
      </c>
      <c r="F417" s="15" t="s">
        <v>32</v>
      </c>
      <c r="G417" s="74">
        <f>G418</f>
        <v>0</v>
      </c>
      <c r="H417" s="74">
        <f>H418</f>
        <v>0</v>
      </c>
      <c r="I417" s="74">
        <f>I418</f>
        <v>0</v>
      </c>
    </row>
    <row r="418" spans="1:9" ht="19.5" hidden="1" customHeight="1">
      <c r="A418" s="16" t="s">
        <v>33</v>
      </c>
      <c r="B418" s="15" t="s">
        <v>98</v>
      </c>
      <c r="C418" s="15" t="s">
        <v>27</v>
      </c>
      <c r="D418" s="15" t="s">
        <v>72</v>
      </c>
      <c r="E418" s="15" t="s">
        <v>590</v>
      </c>
      <c r="F418" s="15" t="s">
        <v>34</v>
      </c>
      <c r="G418" s="74"/>
      <c r="H418" s="74"/>
      <c r="I418" s="74"/>
    </row>
    <row r="419" spans="1:9" ht="47.25" hidden="1" customHeight="1">
      <c r="A419" s="16" t="s">
        <v>490</v>
      </c>
      <c r="B419" s="15" t="s">
        <v>98</v>
      </c>
      <c r="C419" s="15" t="s">
        <v>27</v>
      </c>
      <c r="D419" s="15" t="s">
        <v>72</v>
      </c>
      <c r="E419" s="15" t="s">
        <v>489</v>
      </c>
      <c r="F419" s="15"/>
      <c r="G419" s="74">
        <f>G420</f>
        <v>0</v>
      </c>
      <c r="H419" s="74">
        <f>H420</f>
        <v>0</v>
      </c>
      <c r="I419" s="74">
        <f>I420</f>
        <v>0</v>
      </c>
    </row>
    <row r="420" spans="1:9" ht="74.25" hidden="1" customHeight="1">
      <c r="A420" s="16" t="s">
        <v>659</v>
      </c>
      <c r="B420" s="15" t="s">
        <v>98</v>
      </c>
      <c r="C420" s="15" t="s">
        <v>27</v>
      </c>
      <c r="D420" s="15" t="s">
        <v>72</v>
      </c>
      <c r="E420" s="15" t="s">
        <v>658</v>
      </c>
      <c r="F420" s="15"/>
      <c r="G420" s="74">
        <f>G421</f>
        <v>0</v>
      </c>
      <c r="H420" s="74">
        <f t="shared" ref="H420:I421" si="103">H421</f>
        <v>0</v>
      </c>
      <c r="I420" s="74">
        <f t="shared" si="103"/>
        <v>0</v>
      </c>
    </row>
    <row r="421" spans="1:9" ht="31.5" hidden="1" customHeight="1">
      <c r="A421" s="16" t="s">
        <v>31</v>
      </c>
      <c r="B421" s="15" t="s">
        <v>98</v>
      </c>
      <c r="C421" s="15" t="s">
        <v>27</v>
      </c>
      <c r="D421" s="15" t="s">
        <v>72</v>
      </c>
      <c r="E421" s="15" t="s">
        <v>658</v>
      </c>
      <c r="F421" s="15" t="s">
        <v>32</v>
      </c>
      <c r="G421" s="74">
        <f>G422</f>
        <v>0</v>
      </c>
      <c r="H421" s="74">
        <f t="shared" si="103"/>
        <v>0</v>
      </c>
      <c r="I421" s="74">
        <f t="shared" si="103"/>
        <v>0</v>
      </c>
    </row>
    <row r="422" spans="1:9" ht="17.25" hidden="1" customHeight="1">
      <c r="A422" s="16" t="s">
        <v>33</v>
      </c>
      <c r="B422" s="15" t="s">
        <v>98</v>
      </c>
      <c r="C422" s="15" t="s">
        <v>27</v>
      </c>
      <c r="D422" s="15" t="s">
        <v>72</v>
      </c>
      <c r="E422" s="15" t="s">
        <v>658</v>
      </c>
      <c r="F422" s="15" t="s">
        <v>34</v>
      </c>
      <c r="G422" s="74"/>
      <c r="H422" s="119"/>
      <c r="I422" s="119"/>
    </row>
    <row r="423" spans="1:9">
      <c r="A423" s="86" t="s">
        <v>295</v>
      </c>
      <c r="B423" s="15" t="s">
        <v>98</v>
      </c>
      <c r="C423" s="15" t="s">
        <v>27</v>
      </c>
      <c r="D423" s="15" t="s">
        <v>27</v>
      </c>
      <c r="E423" s="15"/>
      <c r="F423" s="15"/>
      <c r="G423" s="74">
        <f>G424+G447</f>
        <v>5581650.71</v>
      </c>
      <c r="H423" s="74">
        <f>H424+H447</f>
        <v>5585650.71</v>
      </c>
      <c r="I423" s="74">
        <f>I424+I447</f>
        <v>5587650.7000000002</v>
      </c>
    </row>
    <row r="424" spans="1:9" s="28" customFormat="1" ht="25.5">
      <c r="A424" s="86" t="s">
        <v>513</v>
      </c>
      <c r="B424" s="15" t="s">
        <v>98</v>
      </c>
      <c r="C424" s="15" t="s">
        <v>27</v>
      </c>
      <c r="D424" s="15" t="s">
        <v>27</v>
      </c>
      <c r="E424" s="15" t="s">
        <v>200</v>
      </c>
      <c r="F424" s="39"/>
      <c r="G424" s="74">
        <f>G425+G440</f>
        <v>5422960.71</v>
      </c>
      <c r="H424" s="74">
        <f t="shared" ref="H424:I424" si="104">H425</f>
        <v>5422960.71</v>
      </c>
      <c r="I424" s="74">
        <f t="shared" si="104"/>
        <v>5422960.7000000002</v>
      </c>
    </row>
    <row r="425" spans="1:9" s="18" customFormat="1" ht="21.75" customHeight="1">
      <c r="A425" s="223" t="s">
        <v>124</v>
      </c>
      <c r="B425" s="15" t="s">
        <v>98</v>
      </c>
      <c r="C425" s="15" t="s">
        <v>27</v>
      </c>
      <c r="D425" s="15" t="s">
        <v>27</v>
      </c>
      <c r="E425" s="15" t="s">
        <v>201</v>
      </c>
      <c r="F425" s="15"/>
      <c r="G425" s="74">
        <f>G426+G431+G441+G434+G437</f>
        <v>5422960.71</v>
      </c>
      <c r="H425" s="74">
        <f t="shared" ref="H425:I425" si="105">H426+H431+H441+H434+H437</f>
        <v>5422960.71</v>
      </c>
      <c r="I425" s="74">
        <f t="shared" si="105"/>
        <v>5422960.7000000002</v>
      </c>
    </row>
    <row r="426" spans="1:9" s="18" customFormat="1" ht="52.5" customHeight="1">
      <c r="A426" s="223" t="s">
        <v>132</v>
      </c>
      <c r="B426" s="15" t="s">
        <v>98</v>
      </c>
      <c r="C426" s="15" t="s">
        <v>27</v>
      </c>
      <c r="D426" s="15" t="s">
        <v>27</v>
      </c>
      <c r="E426" s="15" t="s">
        <v>202</v>
      </c>
      <c r="F426" s="15"/>
      <c r="G426" s="74">
        <f>G427+G429</f>
        <v>4922960.71</v>
      </c>
      <c r="H426" s="74">
        <f>H427+H429</f>
        <v>4922960.71</v>
      </c>
      <c r="I426" s="74">
        <f>I427+I429</f>
        <v>4922960.7</v>
      </c>
    </row>
    <row r="427" spans="1:9" s="18" customFormat="1" ht="25.5" hidden="1">
      <c r="A427" s="86" t="s">
        <v>37</v>
      </c>
      <c r="B427" s="15" t="s">
        <v>98</v>
      </c>
      <c r="C427" s="15" t="s">
        <v>27</v>
      </c>
      <c r="D427" s="15" t="s">
        <v>27</v>
      </c>
      <c r="E427" s="15" t="s">
        <v>142</v>
      </c>
      <c r="F427" s="15" t="s">
        <v>38</v>
      </c>
      <c r="G427" s="74">
        <f>G428</f>
        <v>0</v>
      </c>
      <c r="H427" s="74">
        <f>H428</f>
        <v>0</v>
      </c>
      <c r="I427" s="74">
        <f>I428</f>
        <v>0</v>
      </c>
    </row>
    <row r="428" spans="1:9" s="18" customFormat="1" ht="25.5" hidden="1">
      <c r="A428" s="86" t="s">
        <v>39</v>
      </c>
      <c r="B428" s="15" t="s">
        <v>98</v>
      </c>
      <c r="C428" s="15" t="s">
        <v>27</v>
      </c>
      <c r="D428" s="15" t="s">
        <v>27</v>
      </c>
      <c r="E428" s="15" t="s">
        <v>142</v>
      </c>
      <c r="F428" s="15" t="s">
        <v>40</v>
      </c>
      <c r="G428" s="74"/>
      <c r="H428" s="74"/>
      <c r="I428" s="74"/>
    </row>
    <row r="429" spans="1:9" s="18" customFormat="1" ht="25.5">
      <c r="A429" s="86" t="s">
        <v>31</v>
      </c>
      <c r="B429" s="15" t="s">
        <v>98</v>
      </c>
      <c r="C429" s="15" t="s">
        <v>27</v>
      </c>
      <c r="D429" s="15" t="s">
        <v>27</v>
      </c>
      <c r="E429" s="15" t="s">
        <v>202</v>
      </c>
      <c r="F429" s="15" t="s">
        <v>32</v>
      </c>
      <c r="G429" s="74">
        <f>G430</f>
        <v>4922960.71</v>
      </c>
      <c r="H429" s="74">
        <f>H430</f>
        <v>4922960.71</v>
      </c>
      <c r="I429" s="74">
        <f>I430</f>
        <v>4922960.7</v>
      </c>
    </row>
    <row r="430" spans="1:9" s="18" customFormat="1" ht="13.5" customHeight="1">
      <c r="A430" s="86" t="s">
        <v>33</v>
      </c>
      <c r="B430" s="15" t="s">
        <v>98</v>
      </c>
      <c r="C430" s="15" t="s">
        <v>27</v>
      </c>
      <c r="D430" s="15" t="s">
        <v>27</v>
      </c>
      <c r="E430" s="15" t="s">
        <v>202</v>
      </c>
      <c r="F430" s="15" t="s">
        <v>34</v>
      </c>
      <c r="G430" s="74">
        <v>4922960.71</v>
      </c>
      <c r="H430" s="74">
        <v>4922960.71</v>
      </c>
      <c r="I430" s="74">
        <v>4922960.7</v>
      </c>
    </row>
    <row r="431" spans="1:9" s="18" customFormat="1" ht="61.5" customHeight="1">
      <c r="A431" s="223" t="s">
        <v>367</v>
      </c>
      <c r="B431" s="15" t="s">
        <v>98</v>
      </c>
      <c r="C431" s="15" t="s">
        <v>27</v>
      </c>
      <c r="D431" s="15" t="s">
        <v>27</v>
      </c>
      <c r="E431" s="15" t="s">
        <v>203</v>
      </c>
      <c r="F431" s="15"/>
      <c r="G431" s="74">
        <f>G432</f>
        <v>500000</v>
      </c>
      <c r="H431" s="74">
        <f t="shared" ref="H431:I431" si="106">H432</f>
        <v>500000</v>
      </c>
      <c r="I431" s="74">
        <f t="shared" si="106"/>
        <v>500000</v>
      </c>
    </row>
    <row r="432" spans="1:9" s="18" customFormat="1" ht="25.5">
      <c r="A432" s="16" t="s">
        <v>31</v>
      </c>
      <c r="B432" s="15" t="s">
        <v>98</v>
      </c>
      <c r="C432" s="15" t="s">
        <v>27</v>
      </c>
      <c r="D432" s="15" t="s">
        <v>27</v>
      </c>
      <c r="E432" s="15" t="s">
        <v>203</v>
      </c>
      <c r="F432" s="15" t="s">
        <v>32</v>
      </c>
      <c r="G432" s="74">
        <f>G433</f>
        <v>500000</v>
      </c>
      <c r="H432" s="74">
        <f>H433</f>
        <v>500000</v>
      </c>
      <c r="I432" s="74">
        <f>I433</f>
        <v>500000</v>
      </c>
    </row>
    <row r="433" spans="1:9" s="18" customFormat="1">
      <c r="A433" s="16" t="s">
        <v>33</v>
      </c>
      <c r="B433" s="15" t="s">
        <v>98</v>
      </c>
      <c r="C433" s="15" t="s">
        <v>27</v>
      </c>
      <c r="D433" s="15" t="s">
        <v>27</v>
      </c>
      <c r="E433" s="15" t="s">
        <v>203</v>
      </c>
      <c r="F433" s="15" t="s">
        <v>34</v>
      </c>
      <c r="G433" s="74">
        <v>500000</v>
      </c>
      <c r="H433" s="74">
        <v>500000</v>
      </c>
      <c r="I433" s="74">
        <v>500000</v>
      </c>
    </row>
    <row r="434" spans="1:9" s="18" customFormat="1" ht="25.5" hidden="1">
      <c r="A434" s="16" t="s">
        <v>709</v>
      </c>
      <c r="B434" s="15" t="s">
        <v>98</v>
      </c>
      <c r="C434" s="15" t="s">
        <v>27</v>
      </c>
      <c r="D434" s="15" t="s">
        <v>27</v>
      </c>
      <c r="E434" s="15" t="s">
        <v>708</v>
      </c>
      <c r="F434" s="15"/>
      <c r="G434" s="74">
        <f>G435</f>
        <v>0</v>
      </c>
      <c r="H434" s="74">
        <f>H435</f>
        <v>0</v>
      </c>
      <c r="I434" s="74">
        <f>I435</f>
        <v>0</v>
      </c>
    </row>
    <row r="435" spans="1:9" s="18" customFormat="1" ht="25.5" hidden="1">
      <c r="A435" s="16" t="s">
        <v>31</v>
      </c>
      <c r="B435" s="15" t="s">
        <v>98</v>
      </c>
      <c r="C435" s="15" t="s">
        <v>27</v>
      </c>
      <c r="D435" s="15" t="s">
        <v>27</v>
      </c>
      <c r="E435" s="15" t="s">
        <v>708</v>
      </c>
      <c r="F435" s="15" t="s">
        <v>32</v>
      </c>
      <c r="G435" s="74">
        <f>G436</f>
        <v>0</v>
      </c>
      <c r="H435" s="74"/>
      <c r="I435" s="74"/>
    </row>
    <row r="436" spans="1:9" s="18" customFormat="1" hidden="1">
      <c r="A436" s="16" t="s">
        <v>33</v>
      </c>
      <c r="B436" s="15" t="s">
        <v>98</v>
      </c>
      <c r="C436" s="15" t="s">
        <v>27</v>
      </c>
      <c r="D436" s="15" t="s">
        <v>27</v>
      </c>
      <c r="E436" s="15" t="s">
        <v>708</v>
      </c>
      <c r="F436" s="15" t="s">
        <v>34</v>
      </c>
      <c r="G436" s="74"/>
      <c r="H436" s="74">
        <f>H437</f>
        <v>0</v>
      </c>
      <c r="I436" s="74">
        <f>I437</f>
        <v>0</v>
      </c>
    </row>
    <row r="437" spans="1:9" s="18" customFormat="1" ht="51" hidden="1">
      <c r="A437" s="16" t="s">
        <v>451</v>
      </c>
      <c r="B437" s="15" t="s">
        <v>98</v>
      </c>
      <c r="C437" s="15" t="s">
        <v>27</v>
      </c>
      <c r="D437" s="15" t="s">
        <v>27</v>
      </c>
      <c r="E437" s="15" t="s">
        <v>450</v>
      </c>
      <c r="F437" s="15"/>
      <c r="G437" s="74">
        <f>G438</f>
        <v>0</v>
      </c>
      <c r="H437" s="74"/>
      <c r="I437" s="74"/>
    </row>
    <row r="438" spans="1:9" s="18" customFormat="1" ht="25.5" hidden="1">
      <c r="A438" s="16" t="s">
        <v>31</v>
      </c>
      <c r="B438" s="15" t="s">
        <v>98</v>
      </c>
      <c r="C438" s="15" t="s">
        <v>27</v>
      </c>
      <c r="D438" s="15" t="s">
        <v>27</v>
      </c>
      <c r="E438" s="15" t="s">
        <v>450</v>
      </c>
      <c r="F438" s="15" t="s">
        <v>32</v>
      </c>
      <c r="G438" s="74">
        <f>G439</f>
        <v>0</v>
      </c>
      <c r="H438" s="74">
        <f>H439</f>
        <v>0</v>
      </c>
      <c r="I438" s="74">
        <f>I439</f>
        <v>0</v>
      </c>
    </row>
    <row r="439" spans="1:9" s="18" customFormat="1" hidden="1">
      <c r="A439" s="16" t="s">
        <v>33</v>
      </c>
      <c r="B439" s="15" t="s">
        <v>98</v>
      </c>
      <c r="C439" s="15" t="s">
        <v>27</v>
      </c>
      <c r="D439" s="15" t="s">
        <v>27</v>
      </c>
      <c r="E439" s="15" t="s">
        <v>450</v>
      </c>
      <c r="F439" s="15" t="s">
        <v>34</v>
      </c>
      <c r="G439" s="74"/>
      <c r="H439" s="74"/>
      <c r="I439" s="74"/>
    </row>
    <row r="440" spans="1:9" s="3" customFormat="1" ht="25.5" hidden="1">
      <c r="A440" s="16" t="s">
        <v>0</v>
      </c>
      <c r="B440" s="14">
        <v>774</v>
      </c>
      <c r="C440" s="15" t="s">
        <v>27</v>
      </c>
      <c r="D440" s="15" t="s">
        <v>27</v>
      </c>
      <c r="E440" s="15" t="s">
        <v>229</v>
      </c>
      <c r="F440" s="15"/>
      <c r="G440" s="74"/>
      <c r="H440" s="74"/>
      <c r="I440" s="74"/>
    </row>
    <row r="441" spans="1:9" s="3" customFormat="1" ht="38.25" hidden="1">
      <c r="A441" s="16" t="s">
        <v>575</v>
      </c>
      <c r="B441" s="14">
        <v>774</v>
      </c>
      <c r="C441" s="15" t="s">
        <v>27</v>
      </c>
      <c r="D441" s="15" t="s">
        <v>27</v>
      </c>
      <c r="E441" s="15" t="s">
        <v>608</v>
      </c>
      <c r="F441" s="15"/>
      <c r="G441" s="74">
        <f t="shared" ref="G441:I445" si="107">G442</f>
        <v>0</v>
      </c>
      <c r="H441" s="74">
        <f t="shared" si="107"/>
        <v>0</v>
      </c>
      <c r="I441" s="74">
        <f t="shared" si="107"/>
        <v>0</v>
      </c>
    </row>
    <row r="442" spans="1:9" s="3" customFormat="1" ht="25.5" hidden="1">
      <c r="A442" s="16" t="s">
        <v>31</v>
      </c>
      <c r="B442" s="14">
        <v>774</v>
      </c>
      <c r="C442" s="15" t="s">
        <v>27</v>
      </c>
      <c r="D442" s="15" t="s">
        <v>27</v>
      </c>
      <c r="E442" s="15" t="s">
        <v>608</v>
      </c>
      <c r="F442" s="15" t="s">
        <v>32</v>
      </c>
      <c r="G442" s="74">
        <f t="shared" si="107"/>
        <v>0</v>
      </c>
      <c r="H442" s="74">
        <f t="shared" si="107"/>
        <v>0</v>
      </c>
      <c r="I442" s="74">
        <f t="shared" si="107"/>
        <v>0</v>
      </c>
    </row>
    <row r="443" spans="1:9" s="3" customFormat="1" hidden="1">
      <c r="A443" s="16" t="s">
        <v>33</v>
      </c>
      <c r="B443" s="14">
        <v>774</v>
      </c>
      <c r="C443" s="15" t="s">
        <v>27</v>
      </c>
      <c r="D443" s="15" t="s">
        <v>27</v>
      </c>
      <c r="E443" s="15" t="s">
        <v>608</v>
      </c>
      <c r="F443" s="15" t="s">
        <v>34</v>
      </c>
      <c r="G443" s="74"/>
      <c r="H443" s="74"/>
      <c r="I443" s="74"/>
    </row>
    <row r="444" spans="1:9" s="3" customFormat="1" ht="25.5" hidden="1">
      <c r="A444" s="16" t="s">
        <v>313</v>
      </c>
      <c r="B444" s="14">
        <v>774</v>
      </c>
      <c r="C444" s="15" t="s">
        <v>27</v>
      </c>
      <c r="D444" s="15" t="s">
        <v>27</v>
      </c>
      <c r="E444" s="15" t="s">
        <v>629</v>
      </c>
      <c r="F444" s="15"/>
      <c r="G444" s="74">
        <f t="shared" si="107"/>
        <v>0</v>
      </c>
      <c r="H444" s="74">
        <f t="shared" si="107"/>
        <v>0</v>
      </c>
      <c r="I444" s="74">
        <f t="shared" si="107"/>
        <v>0</v>
      </c>
    </row>
    <row r="445" spans="1:9" s="3" customFormat="1" ht="25.5" hidden="1">
      <c r="A445" s="16" t="s">
        <v>31</v>
      </c>
      <c r="B445" s="14">
        <v>774</v>
      </c>
      <c r="C445" s="15" t="s">
        <v>27</v>
      </c>
      <c r="D445" s="15" t="s">
        <v>27</v>
      </c>
      <c r="E445" s="15" t="s">
        <v>629</v>
      </c>
      <c r="F445" s="15" t="s">
        <v>32</v>
      </c>
      <c r="G445" s="74">
        <f t="shared" si="107"/>
        <v>0</v>
      </c>
      <c r="H445" s="74">
        <f t="shared" si="107"/>
        <v>0</v>
      </c>
      <c r="I445" s="74">
        <f t="shared" si="107"/>
        <v>0</v>
      </c>
    </row>
    <row r="446" spans="1:9" s="3" customFormat="1" hidden="1">
      <c r="A446" s="16" t="s">
        <v>33</v>
      </c>
      <c r="B446" s="14">
        <v>774</v>
      </c>
      <c r="C446" s="15" t="s">
        <v>27</v>
      </c>
      <c r="D446" s="15" t="s">
        <v>27</v>
      </c>
      <c r="E446" s="15" t="s">
        <v>629</v>
      </c>
      <c r="F446" s="15" t="s">
        <v>34</v>
      </c>
      <c r="G446" s="74"/>
      <c r="H446" s="74">
        <v>0</v>
      </c>
      <c r="I446" s="74">
        <v>0</v>
      </c>
    </row>
    <row r="447" spans="1:9" s="18" customFormat="1" ht="25.5">
      <c r="A447" s="16" t="s">
        <v>517</v>
      </c>
      <c r="B447" s="15" t="s">
        <v>98</v>
      </c>
      <c r="C447" s="15" t="s">
        <v>27</v>
      </c>
      <c r="D447" s="15" t="s">
        <v>27</v>
      </c>
      <c r="E447" s="15" t="s">
        <v>208</v>
      </c>
      <c r="F447" s="15"/>
      <c r="G447" s="74">
        <f>G448</f>
        <v>158690</v>
      </c>
      <c r="H447" s="74">
        <f>H448</f>
        <v>162690</v>
      </c>
      <c r="I447" s="74">
        <f>I448</f>
        <v>164690</v>
      </c>
    </row>
    <row r="448" spans="1:9" s="18" customFormat="1">
      <c r="A448" s="16" t="s">
        <v>355</v>
      </c>
      <c r="B448" s="15" t="s">
        <v>98</v>
      </c>
      <c r="C448" s="15" t="s">
        <v>27</v>
      </c>
      <c r="D448" s="15" t="s">
        <v>27</v>
      </c>
      <c r="E448" s="15" t="s">
        <v>209</v>
      </c>
      <c r="F448" s="15"/>
      <c r="G448" s="74">
        <f>G449</f>
        <v>158690</v>
      </c>
      <c r="H448" s="74">
        <f t="shared" ref="H448:I449" si="108">H449</f>
        <v>162690</v>
      </c>
      <c r="I448" s="74">
        <f t="shared" si="108"/>
        <v>164690</v>
      </c>
    </row>
    <row r="449" spans="1:9" s="18" customFormat="1" ht="25.5">
      <c r="A449" s="86" t="s">
        <v>31</v>
      </c>
      <c r="B449" s="15" t="s">
        <v>98</v>
      </c>
      <c r="C449" s="15" t="s">
        <v>27</v>
      </c>
      <c r="D449" s="15" t="s">
        <v>27</v>
      </c>
      <c r="E449" s="15" t="s">
        <v>209</v>
      </c>
      <c r="F449" s="15" t="s">
        <v>32</v>
      </c>
      <c r="G449" s="74">
        <f>G450</f>
        <v>158690</v>
      </c>
      <c r="H449" s="74">
        <f t="shared" si="108"/>
        <v>162690</v>
      </c>
      <c r="I449" s="74">
        <f t="shared" si="108"/>
        <v>164690</v>
      </c>
    </row>
    <row r="450" spans="1:9" s="18" customFormat="1">
      <c r="A450" s="86" t="s">
        <v>33</v>
      </c>
      <c r="B450" s="15" t="s">
        <v>98</v>
      </c>
      <c r="C450" s="15" t="s">
        <v>27</v>
      </c>
      <c r="D450" s="15" t="s">
        <v>27</v>
      </c>
      <c r="E450" s="15" t="s">
        <v>209</v>
      </c>
      <c r="F450" s="15" t="s">
        <v>34</v>
      </c>
      <c r="G450" s="74">
        <v>158690</v>
      </c>
      <c r="H450" s="74">
        <v>162690</v>
      </c>
      <c r="I450" s="74">
        <v>164690</v>
      </c>
    </row>
    <row r="451" spans="1:9">
      <c r="A451" s="86" t="s">
        <v>127</v>
      </c>
      <c r="B451" s="15" t="s">
        <v>98</v>
      </c>
      <c r="C451" s="15" t="s">
        <v>27</v>
      </c>
      <c r="D451" s="15" t="s">
        <v>128</v>
      </c>
      <c r="E451" s="15"/>
      <c r="F451" s="15"/>
      <c r="G451" s="74">
        <f>G453+G464</f>
        <v>13683247.630000001</v>
      </c>
      <c r="H451" s="74">
        <f>H453+H464</f>
        <v>13826940.630000001</v>
      </c>
      <c r="I451" s="74">
        <f>I453+I464</f>
        <v>13972214.630000001</v>
      </c>
    </row>
    <row r="452" spans="1:9" ht="51" hidden="1">
      <c r="A452" s="223" t="s">
        <v>129</v>
      </c>
      <c r="B452" s="15" t="s">
        <v>98</v>
      </c>
      <c r="C452" s="15" t="s">
        <v>27</v>
      </c>
      <c r="D452" s="15" t="s">
        <v>128</v>
      </c>
      <c r="E452" s="15"/>
      <c r="F452" s="15"/>
      <c r="G452" s="74"/>
      <c r="H452" s="74"/>
      <c r="I452" s="74"/>
    </row>
    <row r="453" spans="1:9" ht="25.5">
      <c r="A453" s="86" t="s">
        <v>513</v>
      </c>
      <c r="B453" s="15" t="s">
        <v>98</v>
      </c>
      <c r="C453" s="15" t="s">
        <v>27</v>
      </c>
      <c r="D453" s="15" t="s">
        <v>128</v>
      </c>
      <c r="E453" s="15" t="s">
        <v>200</v>
      </c>
      <c r="F453" s="15"/>
      <c r="G453" s="74">
        <f>G454</f>
        <v>13683247.630000001</v>
      </c>
      <c r="H453" s="74">
        <f t="shared" ref="H453:I453" si="109">H454</f>
        <v>13826940.630000001</v>
      </c>
      <c r="I453" s="74">
        <f t="shared" si="109"/>
        <v>13972214.630000001</v>
      </c>
    </row>
    <row r="454" spans="1:9" s="18" customFormat="1" ht="32.25" customHeight="1">
      <c r="A454" s="86" t="s">
        <v>150</v>
      </c>
      <c r="B454" s="15" t="s">
        <v>98</v>
      </c>
      <c r="C454" s="15" t="s">
        <v>27</v>
      </c>
      <c r="D454" s="15" t="s">
        <v>128</v>
      </c>
      <c r="E454" s="15" t="s">
        <v>238</v>
      </c>
      <c r="F454" s="15"/>
      <c r="G454" s="74">
        <f>G455</f>
        <v>13683247.630000001</v>
      </c>
      <c r="H454" s="74">
        <f>H455</f>
        <v>13826940.630000001</v>
      </c>
      <c r="I454" s="74">
        <f>I455</f>
        <v>13972214.630000001</v>
      </c>
    </row>
    <row r="455" spans="1:9" s="18" customFormat="1" ht="25.5">
      <c r="A455" s="86" t="s">
        <v>79</v>
      </c>
      <c r="B455" s="15" t="s">
        <v>98</v>
      </c>
      <c r="C455" s="15" t="s">
        <v>27</v>
      </c>
      <c r="D455" s="15" t="s">
        <v>128</v>
      </c>
      <c r="E455" s="15" t="s">
        <v>239</v>
      </c>
      <c r="F455" s="15"/>
      <c r="G455" s="74">
        <f>G456+G458+G460</f>
        <v>13683247.630000001</v>
      </c>
      <c r="H455" s="74">
        <f>H456+H458+H460</f>
        <v>13826940.630000001</v>
      </c>
      <c r="I455" s="74">
        <f>I456+I458+I460</f>
        <v>13972214.630000001</v>
      </c>
    </row>
    <row r="456" spans="1:9" ht="63.75">
      <c r="A456" s="86" t="s">
        <v>57</v>
      </c>
      <c r="B456" s="15" t="s">
        <v>98</v>
      </c>
      <c r="C456" s="15" t="s">
        <v>27</v>
      </c>
      <c r="D456" s="15" t="s">
        <v>128</v>
      </c>
      <c r="E456" s="15" t="s">
        <v>239</v>
      </c>
      <c r="F456" s="15" t="s">
        <v>60</v>
      </c>
      <c r="G456" s="74">
        <f>G457</f>
        <v>13285165</v>
      </c>
      <c r="H456" s="74">
        <f>H457</f>
        <v>13428858</v>
      </c>
      <c r="I456" s="74">
        <f>I457</f>
        <v>13574132</v>
      </c>
    </row>
    <row r="457" spans="1:9" ht="25.5">
      <c r="A457" s="16" t="s">
        <v>58</v>
      </c>
      <c r="B457" s="15" t="s">
        <v>98</v>
      </c>
      <c r="C457" s="15" t="s">
        <v>27</v>
      </c>
      <c r="D457" s="15" t="s">
        <v>128</v>
      </c>
      <c r="E457" s="15" t="s">
        <v>239</v>
      </c>
      <c r="F457" s="15" t="s">
        <v>61</v>
      </c>
      <c r="G457" s="74">
        <v>13285165</v>
      </c>
      <c r="H457" s="74">
        <f>13206728+159130+63000</f>
        <v>13428858</v>
      </c>
      <c r="I457" s="74">
        <f>13352002+159130+63000</f>
        <v>13574132</v>
      </c>
    </row>
    <row r="458" spans="1:9" ht="25.5">
      <c r="A458" s="16" t="s">
        <v>37</v>
      </c>
      <c r="B458" s="15" t="s">
        <v>98</v>
      </c>
      <c r="C458" s="15" t="s">
        <v>27</v>
      </c>
      <c r="D458" s="15" t="s">
        <v>128</v>
      </c>
      <c r="E458" s="15" t="s">
        <v>239</v>
      </c>
      <c r="F458" s="15" t="s">
        <v>38</v>
      </c>
      <c r="G458" s="74">
        <f>G459</f>
        <v>398082.63</v>
      </c>
      <c r="H458" s="74">
        <f>H459</f>
        <v>398082.63</v>
      </c>
      <c r="I458" s="74">
        <f>I459</f>
        <v>398082.63</v>
      </c>
    </row>
    <row r="459" spans="1:9" ht="25.5">
      <c r="A459" s="16" t="s">
        <v>39</v>
      </c>
      <c r="B459" s="15" t="s">
        <v>98</v>
      </c>
      <c r="C459" s="15" t="s">
        <v>27</v>
      </c>
      <c r="D459" s="15" t="s">
        <v>128</v>
      </c>
      <c r="E459" s="15" t="s">
        <v>239</v>
      </c>
      <c r="F459" s="15" t="s">
        <v>40</v>
      </c>
      <c r="G459" s="74">
        <v>398082.63</v>
      </c>
      <c r="H459" s="74">
        <v>398082.63</v>
      </c>
      <c r="I459" s="74">
        <v>398082.63</v>
      </c>
    </row>
    <row r="460" spans="1:9" hidden="1">
      <c r="A460" s="16" t="s">
        <v>65</v>
      </c>
      <c r="B460" s="15" t="s">
        <v>98</v>
      </c>
      <c r="C460" s="15" t="s">
        <v>27</v>
      </c>
      <c r="D460" s="15" t="s">
        <v>128</v>
      </c>
      <c r="E460" s="15" t="s">
        <v>239</v>
      </c>
      <c r="F460" s="15" t="s">
        <v>66</v>
      </c>
      <c r="G460" s="27">
        <f>G462+G461</f>
        <v>0</v>
      </c>
      <c r="H460" s="27">
        <f>H462</f>
        <v>0</v>
      </c>
      <c r="I460" s="27">
        <f>I462</f>
        <v>0</v>
      </c>
    </row>
    <row r="461" spans="1:9" hidden="1">
      <c r="A461" s="16" t="s">
        <v>344</v>
      </c>
      <c r="B461" s="15" t="s">
        <v>98</v>
      </c>
      <c r="C461" s="15" t="s">
        <v>27</v>
      </c>
      <c r="D461" s="15" t="s">
        <v>128</v>
      </c>
      <c r="E461" s="15" t="s">
        <v>239</v>
      </c>
      <c r="F461" s="15" t="s">
        <v>343</v>
      </c>
      <c r="G461" s="27"/>
      <c r="H461" s="27">
        <v>0</v>
      </c>
      <c r="I461" s="27">
        <v>0</v>
      </c>
    </row>
    <row r="462" spans="1:9" hidden="1">
      <c r="A462" s="16" t="s">
        <v>68</v>
      </c>
      <c r="B462" s="15" t="s">
        <v>98</v>
      </c>
      <c r="C462" s="15" t="s">
        <v>27</v>
      </c>
      <c r="D462" s="15" t="s">
        <v>128</v>
      </c>
      <c r="E462" s="15" t="s">
        <v>239</v>
      </c>
      <c r="F462" s="15" t="s">
        <v>69</v>
      </c>
      <c r="G462" s="27"/>
      <c r="H462" s="27">
        <v>0</v>
      </c>
      <c r="I462" s="27">
        <v>0</v>
      </c>
    </row>
    <row r="463" spans="1:9" ht="19.5" hidden="1" customHeight="1">
      <c r="A463" s="16" t="s">
        <v>182</v>
      </c>
      <c r="B463" s="15" t="s">
        <v>98</v>
      </c>
      <c r="C463" s="15" t="s">
        <v>27</v>
      </c>
      <c r="D463" s="15" t="s">
        <v>128</v>
      </c>
      <c r="E463" s="15"/>
      <c r="F463" s="15"/>
      <c r="G463" s="74">
        <f>G464</f>
        <v>0</v>
      </c>
      <c r="H463" s="74">
        <f t="shared" ref="H463:I463" si="110">H464</f>
        <v>0</v>
      </c>
      <c r="I463" s="74">
        <f t="shared" si="110"/>
        <v>0</v>
      </c>
    </row>
    <row r="464" spans="1:9" ht="47.25" hidden="1" customHeight="1">
      <c r="A464" s="16" t="s">
        <v>490</v>
      </c>
      <c r="B464" s="15" t="s">
        <v>98</v>
      </c>
      <c r="C464" s="15" t="s">
        <v>27</v>
      </c>
      <c r="D464" s="15" t="s">
        <v>128</v>
      </c>
      <c r="E464" s="15" t="s">
        <v>489</v>
      </c>
      <c r="F464" s="15"/>
      <c r="G464" s="74">
        <f>G465</f>
        <v>0</v>
      </c>
      <c r="H464" s="74">
        <f t="shared" ref="H464:I466" si="111">H465</f>
        <v>0</v>
      </c>
      <c r="I464" s="74">
        <f t="shared" si="111"/>
        <v>0</v>
      </c>
    </row>
    <row r="465" spans="1:9" ht="33.75" hidden="1" customHeight="1">
      <c r="A465" s="16" t="s">
        <v>488</v>
      </c>
      <c r="B465" s="15" t="s">
        <v>98</v>
      </c>
      <c r="C465" s="15" t="s">
        <v>27</v>
      </c>
      <c r="D465" s="15" t="s">
        <v>128</v>
      </c>
      <c r="E465" s="15" t="s">
        <v>486</v>
      </c>
      <c r="F465" s="15"/>
      <c r="G465" s="74">
        <f>G466</f>
        <v>0</v>
      </c>
      <c r="H465" s="74">
        <f t="shared" si="111"/>
        <v>0</v>
      </c>
      <c r="I465" s="74">
        <f t="shared" si="111"/>
        <v>0</v>
      </c>
    </row>
    <row r="466" spans="1:9" ht="17.25" hidden="1" customHeight="1">
      <c r="A466" s="16" t="s">
        <v>487</v>
      </c>
      <c r="B466" s="15" t="s">
        <v>98</v>
      </c>
      <c r="C466" s="15" t="s">
        <v>27</v>
      </c>
      <c r="D466" s="15" t="s">
        <v>128</v>
      </c>
      <c r="E466" s="15" t="s">
        <v>486</v>
      </c>
      <c r="F466" s="15" t="s">
        <v>38</v>
      </c>
      <c r="G466" s="74">
        <f>G467</f>
        <v>0</v>
      </c>
      <c r="H466" s="74">
        <f t="shared" si="111"/>
        <v>0</v>
      </c>
      <c r="I466" s="74">
        <f t="shared" si="111"/>
        <v>0</v>
      </c>
    </row>
    <row r="467" spans="1:9" ht="26.25" hidden="1" customHeight="1">
      <c r="A467" s="16" t="s">
        <v>39</v>
      </c>
      <c r="B467" s="15" t="s">
        <v>98</v>
      </c>
      <c r="C467" s="15" t="s">
        <v>27</v>
      </c>
      <c r="D467" s="15" t="s">
        <v>128</v>
      </c>
      <c r="E467" s="15" t="s">
        <v>486</v>
      </c>
      <c r="F467" s="15" t="s">
        <v>40</v>
      </c>
      <c r="G467" s="74">
        <f>16000-16000</f>
        <v>0</v>
      </c>
      <c r="H467" s="119"/>
      <c r="I467" s="119"/>
    </row>
    <row r="468" spans="1:9">
      <c r="A468" s="11" t="s">
        <v>152</v>
      </c>
      <c r="B468" s="20" t="s">
        <v>98</v>
      </c>
      <c r="C468" s="7" t="s">
        <v>71</v>
      </c>
      <c r="D468" s="7"/>
      <c r="E468" s="7"/>
      <c r="F468" s="7"/>
      <c r="G468" s="38">
        <f>G469+G474</f>
        <v>23226280</v>
      </c>
      <c r="H468" s="38">
        <f>H469+H474</f>
        <v>25004280</v>
      </c>
      <c r="I468" s="38">
        <f>I469+I474</f>
        <v>8698580</v>
      </c>
    </row>
    <row r="469" spans="1:9">
      <c r="A469" s="16" t="s">
        <v>153</v>
      </c>
      <c r="B469" s="15" t="s">
        <v>98</v>
      </c>
      <c r="C469" s="15" t="s">
        <v>71</v>
      </c>
      <c r="D469" s="15" t="s">
        <v>20</v>
      </c>
      <c r="E469" s="15"/>
      <c r="F469" s="15"/>
      <c r="G469" s="74">
        <f>G470</f>
        <v>78000</v>
      </c>
      <c r="H469" s="74">
        <f>H470</f>
        <v>78000</v>
      </c>
      <c r="I469" s="74">
        <f>I470</f>
        <v>78000</v>
      </c>
    </row>
    <row r="470" spans="1:9" s="43" customFormat="1" ht="30.75" customHeight="1">
      <c r="A470" s="16" t="s">
        <v>522</v>
      </c>
      <c r="B470" s="15" t="s">
        <v>98</v>
      </c>
      <c r="C470" s="15" t="s">
        <v>71</v>
      </c>
      <c r="D470" s="15" t="s">
        <v>20</v>
      </c>
      <c r="E470" s="15" t="s">
        <v>300</v>
      </c>
      <c r="F470" s="39"/>
      <c r="G470" s="74">
        <f t="shared" ref="G470:I472" si="112">G471</f>
        <v>78000</v>
      </c>
      <c r="H470" s="74">
        <f t="shared" si="112"/>
        <v>78000</v>
      </c>
      <c r="I470" s="74">
        <f t="shared" si="112"/>
        <v>78000</v>
      </c>
    </row>
    <row r="471" spans="1:9" s="43" customFormat="1">
      <c r="A471" s="16" t="s">
        <v>154</v>
      </c>
      <c r="B471" s="15" t="s">
        <v>98</v>
      </c>
      <c r="C471" s="15" t="s">
        <v>71</v>
      </c>
      <c r="D471" s="15" t="s">
        <v>20</v>
      </c>
      <c r="E471" s="15" t="s">
        <v>304</v>
      </c>
      <c r="F471" s="39"/>
      <c r="G471" s="74">
        <f t="shared" si="112"/>
        <v>78000</v>
      </c>
      <c r="H471" s="74">
        <f t="shared" si="112"/>
        <v>78000</v>
      </c>
      <c r="I471" s="74">
        <f t="shared" si="112"/>
        <v>78000</v>
      </c>
    </row>
    <row r="472" spans="1:9" s="43" customFormat="1">
      <c r="A472" s="16" t="s">
        <v>155</v>
      </c>
      <c r="B472" s="15" t="s">
        <v>98</v>
      </c>
      <c r="C472" s="15" t="s">
        <v>71</v>
      </c>
      <c r="D472" s="15" t="s">
        <v>20</v>
      </c>
      <c r="E472" s="15" t="s">
        <v>304</v>
      </c>
      <c r="F472" s="15" t="s">
        <v>156</v>
      </c>
      <c r="G472" s="74">
        <f t="shared" si="112"/>
        <v>78000</v>
      </c>
      <c r="H472" s="74">
        <f t="shared" si="112"/>
        <v>78000</v>
      </c>
      <c r="I472" s="74">
        <f t="shared" si="112"/>
        <v>78000</v>
      </c>
    </row>
    <row r="473" spans="1:9" s="44" customFormat="1" ht="25.5">
      <c r="A473" s="16" t="s">
        <v>370</v>
      </c>
      <c r="B473" s="15" t="s">
        <v>98</v>
      </c>
      <c r="C473" s="15" t="s">
        <v>71</v>
      </c>
      <c r="D473" s="15" t="s">
        <v>20</v>
      </c>
      <c r="E473" s="15" t="s">
        <v>304</v>
      </c>
      <c r="F473" s="15" t="s">
        <v>371</v>
      </c>
      <c r="G473" s="74">
        <v>78000</v>
      </c>
      <c r="H473" s="74">
        <v>78000</v>
      </c>
      <c r="I473" s="74">
        <v>78000</v>
      </c>
    </row>
    <row r="474" spans="1:9">
      <c r="A474" s="13" t="s">
        <v>160</v>
      </c>
      <c r="B474" s="15" t="s">
        <v>98</v>
      </c>
      <c r="C474" s="15" t="s">
        <v>71</v>
      </c>
      <c r="D474" s="15" t="s">
        <v>56</v>
      </c>
      <c r="E474" s="15"/>
      <c r="F474" s="15"/>
      <c r="G474" s="74">
        <f>G475</f>
        <v>23148280</v>
      </c>
      <c r="H474" s="74">
        <f t="shared" ref="H474:I474" si="113">H475</f>
        <v>24926280</v>
      </c>
      <c r="I474" s="74">
        <f t="shared" si="113"/>
        <v>8620580</v>
      </c>
    </row>
    <row r="475" spans="1:9" s="28" customFormat="1" ht="25.5">
      <c r="A475" s="16" t="s">
        <v>513</v>
      </c>
      <c r="B475" s="15" t="s">
        <v>98</v>
      </c>
      <c r="C475" s="15" t="s">
        <v>71</v>
      </c>
      <c r="D475" s="15" t="s">
        <v>56</v>
      </c>
      <c r="E475" s="15" t="s">
        <v>200</v>
      </c>
      <c r="F475" s="39"/>
      <c r="G475" s="74">
        <f>G476</f>
        <v>23148280</v>
      </c>
      <c r="H475" s="74">
        <f t="shared" ref="H475:I475" si="114">H476</f>
        <v>24926280</v>
      </c>
      <c r="I475" s="74">
        <f t="shared" si="114"/>
        <v>8620580</v>
      </c>
    </row>
    <row r="476" spans="1:9" ht="30.75" customHeight="1">
      <c r="A476" s="16" t="s">
        <v>94</v>
      </c>
      <c r="B476" s="15" t="s">
        <v>98</v>
      </c>
      <c r="C476" s="15" t="s">
        <v>71</v>
      </c>
      <c r="D476" s="15" t="s">
        <v>56</v>
      </c>
      <c r="E476" s="15" t="s">
        <v>226</v>
      </c>
      <c r="F476" s="15"/>
      <c r="G476" s="74">
        <f>G477+G480+G484</f>
        <v>23148280</v>
      </c>
      <c r="H476" s="74">
        <f>H477+H480+H484</f>
        <v>24926280</v>
      </c>
      <c r="I476" s="74">
        <f>I477+I480+I484</f>
        <v>8620580</v>
      </c>
    </row>
    <row r="477" spans="1:9" s="18" customFormat="1" ht="56.25" customHeight="1">
      <c r="A477" s="84" t="s">
        <v>67</v>
      </c>
      <c r="B477" s="15" t="s">
        <v>98</v>
      </c>
      <c r="C477" s="15" t="s">
        <v>71</v>
      </c>
      <c r="D477" s="15" t="s">
        <v>56</v>
      </c>
      <c r="E477" s="15" t="s">
        <v>466</v>
      </c>
      <c r="F477" s="15"/>
      <c r="G477" s="74">
        <f t="shared" ref="G477:I478" si="115">G478</f>
        <v>664140</v>
      </c>
      <c r="H477" s="74">
        <f t="shared" si="115"/>
        <v>653140</v>
      </c>
      <c r="I477" s="74">
        <f t="shared" si="115"/>
        <v>653140</v>
      </c>
    </row>
    <row r="478" spans="1:9" s="18" customFormat="1" ht="25.5">
      <c r="A478" s="16" t="s">
        <v>31</v>
      </c>
      <c r="B478" s="15" t="s">
        <v>98</v>
      </c>
      <c r="C478" s="15" t="s">
        <v>71</v>
      </c>
      <c r="D478" s="15" t="s">
        <v>56</v>
      </c>
      <c r="E478" s="15" t="s">
        <v>466</v>
      </c>
      <c r="F478" s="15" t="s">
        <v>32</v>
      </c>
      <c r="G478" s="74">
        <f t="shared" si="115"/>
        <v>664140</v>
      </c>
      <c r="H478" s="74">
        <f t="shared" si="115"/>
        <v>653140</v>
      </c>
      <c r="I478" s="74">
        <f t="shared" si="115"/>
        <v>653140</v>
      </c>
    </row>
    <row r="479" spans="1:9" s="18" customFormat="1">
      <c r="A479" s="16" t="s">
        <v>33</v>
      </c>
      <c r="B479" s="15" t="s">
        <v>98</v>
      </c>
      <c r="C479" s="15" t="s">
        <v>71</v>
      </c>
      <c r="D479" s="15" t="s">
        <v>56</v>
      </c>
      <c r="E479" s="15" t="s">
        <v>466</v>
      </c>
      <c r="F479" s="15" t="s">
        <v>34</v>
      </c>
      <c r="G479" s="74">
        <f>230700+433440</f>
        <v>664140</v>
      </c>
      <c r="H479" s="74">
        <f>219700+433440</f>
        <v>653140</v>
      </c>
      <c r="I479" s="74">
        <f>219700+433440</f>
        <v>653140</v>
      </c>
    </row>
    <row r="480" spans="1:9" s="28" customFormat="1" ht="42.75" customHeight="1">
      <c r="A480" s="13" t="s">
        <v>161</v>
      </c>
      <c r="B480" s="15" t="s">
        <v>98</v>
      </c>
      <c r="C480" s="15" t="s">
        <v>71</v>
      </c>
      <c r="D480" s="15" t="s">
        <v>56</v>
      </c>
      <c r="E480" s="15" t="s">
        <v>467</v>
      </c>
      <c r="F480" s="39"/>
      <c r="G480" s="74">
        <f t="shared" ref="G480:I481" si="116">G481</f>
        <v>6883340</v>
      </c>
      <c r="H480" s="74">
        <f t="shared" si="116"/>
        <v>7967440</v>
      </c>
      <c r="I480" s="74">
        <f t="shared" si="116"/>
        <v>7967440</v>
      </c>
    </row>
    <row r="481" spans="1:11" s="28" customFormat="1" ht="25.5">
      <c r="A481" s="16" t="s">
        <v>31</v>
      </c>
      <c r="B481" s="15" t="s">
        <v>98</v>
      </c>
      <c r="C481" s="15" t="s">
        <v>71</v>
      </c>
      <c r="D481" s="15" t="s">
        <v>56</v>
      </c>
      <c r="E481" s="15" t="s">
        <v>467</v>
      </c>
      <c r="F481" s="15" t="s">
        <v>32</v>
      </c>
      <c r="G481" s="74">
        <f t="shared" si="116"/>
        <v>6883340</v>
      </c>
      <c r="H481" s="74">
        <f t="shared" si="116"/>
        <v>7967440</v>
      </c>
      <c r="I481" s="74">
        <f t="shared" si="116"/>
        <v>7967440</v>
      </c>
    </row>
    <row r="482" spans="1:11">
      <c r="A482" s="16" t="s">
        <v>33</v>
      </c>
      <c r="B482" s="15" t="s">
        <v>98</v>
      </c>
      <c r="C482" s="15" t="s">
        <v>71</v>
      </c>
      <c r="D482" s="15" t="s">
        <v>56</v>
      </c>
      <c r="E482" s="15" t="s">
        <v>467</v>
      </c>
      <c r="F482" s="15" t="s">
        <v>34</v>
      </c>
      <c r="G482" s="74">
        <v>6883340</v>
      </c>
      <c r="H482" s="74">
        <v>7967440</v>
      </c>
      <c r="I482" s="74">
        <v>7967440</v>
      </c>
    </row>
    <row r="483" spans="1:11" ht="14.25" hidden="1" customHeight="1">
      <c r="A483" s="16" t="s">
        <v>36</v>
      </c>
      <c r="B483" s="15" t="s">
        <v>98</v>
      </c>
      <c r="C483" s="15" t="s">
        <v>71</v>
      </c>
      <c r="D483" s="15" t="s">
        <v>56</v>
      </c>
      <c r="E483" s="15" t="s">
        <v>240</v>
      </c>
      <c r="F483" s="15" t="s">
        <v>54</v>
      </c>
      <c r="G483" s="74"/>
      <c r="H483" s="74"/>
      <c r="I483" s="74"/>
    </row>
    <row r="484" spans="1:11" s="28" customFormat="1" ht="61.5" customHeight="1">
      <c r="A484" s="13" t="s">
        <v>711</v>
      </c>
      <c r="B484" s="15" t="s">
        <v>98</v>
      </c>
      <c r="C484" s="15" t="s">
        <v>71</v>
      </c>
      <c r="D484" s="15" t="s">
        <v>56</v>
      </c>
      <c r="E484" s="15" t="s">
        <v>710</v>
      </c>
      <c r="F484" s="39"/>
      <c r="G484" s="74">
        <f t="shared" ref="G484:I485" si="117">G485</f>
        <v>15600800</v>
      </c>
      <c r="H484" s="74">
        <f t="shared" si="117"/>
        <v>16305700</v>
      </c>
      <c r="I484" s="74">
        <f t="shared" si="117"/>
        <v>0</v>
      </c>
    </row>
    <row r="485" spans="1:11" s="28" customFormat="1" ht="25.5">
      <c r="A485" s="16" t="s">
        <v>31</v>
      </c>
      <c r="B485" s="15" t="s">
        <v>98</v>
      </c>
      <c r="C485" s="15" t="s">
        <v>71</v>
      </c>
      <c r="D485" s="15" t="s">
        <v>56</v>
      </c>
      <c r="E485" s="15" t="s">
        <v>710</v>
      </c>
      <c r="F485" s="15" t="s">
        <v>32</v>
      </c>
      <c r="G485" s="74">
        <f t="shared" si="117"/>
        <v>15600800</v>
      </c>
      <c r="H485" s="74">
        <f t="shared" si="117"/>
        <v>16305700</v>
      </c>
      <c r="I485" s="74">
        <f t="shared" si="117"/>
        <v>0</v>
      </c>
    </row>
    <row r="486" spans="1:11">
      <c r="A486" s="16" t="s">
        <v>33</v>
      </c>
      <c r="B486" s="15" t="s">
        <v>98</v>
      </c>
      <c r="C486" s="15" t="s">
        <v>71</v>
      </c>
      <c r="D486" s="15" t="s">
        <v>56</v>
      </c>
      <c r="E486" s="15" t="s">
        <v>710</v>
      </c>
      <c r="F486" s="15" t="s">
        <v>34</v>
      </c>
      <c r="G486" s="74">
        <f>15600800</f>
        <v>15600800</v>
      </c>
      <c r="H486" s="74">
        <f>16305700</f>
        <v>16305700</v>
      </c>
      <c r="I486" s="74">
        <v>0</v>
      </c>
    </row>
    <row r="487" spans="1:11" s="203" customFormat="1">
      <c r="A487" s="185" t="s">
        <v>76</v>
      </c>
      <c r="B487" s="186"/>
      <c r="C487" s="187"/>
      <c r="D487" s="187"/>
      <c r="E487" s="187"/>
      <c r="F487" s="187"/>
      <c r="G487" s="188">
        <f>G244+G468+G236+G229</f>
        <v>934678663.60000002</v>
      </c>
      <c r="H487" s="188">
        <f>H244+H468+H236</f>
        <v>940301860.07000017</v>
      </c>
      <c r="I487" s="188">
        <f>I244+I468+I236</f>
        <v>940729091.52999997</v>
      </c>
    </row>
    <row r="488" spans="1:11" s="105" customFormat="1" ht="36" customHeight="1">
      <c r="A488" s="98" t="s">
        <v>162</v>
      </c>
      <c r="B488" s="94">
        <v>792</v>
      </c>
      <c r="C488" s="94"/>
      <c r="D488" s="94"/>
      <c r="E488" s="94"/>
      <c r="F488" s="94"/>
      <c r="G488" s="96"/>
      <c r="H488" s="96"/>
      <c r="I488" s="96"/>
    </row>
    <row r="489" spans="1:11">
      <c r="A489" s="5" t="s">
        <v>19</v>
      </c>
      <c r="B489" s="19">
        <v>792</v>
      </c>
      <c r="C489" s="7" t="s">
        <v>20</v>
      </c>
      <c r="D489" s="7"/>
      <c r="E489" s="7"/>
      <c r="F489" s="7"/>
      <c r="G489" s="38">
        <f>G490+G496+G506</f>
        <v>17307662</v>
      </c>
      <c r="H489" s="38">
        <f>H490+H496+H506</f>
        <v>16281690</v>
      </c>
      <c r="I489" s="38">
        <f>I490+I496+I506</f>
        <v>16283127</v>
      </c>
    </row>
    <row r="490" spans="1:11" ht="51">
      <c r="A490" s="16" t="s">
        <v>78</v>
      </c>
      <c r="B490" s="14">
        <v>792</v>
      </c>
      <c r="C490" s="15" t="s">
        <v>20</v>
      </c>
      <c r="D490" s="15" t="s">
        <v>56</v>
      </c>
      <c r="E490" s="15"/>
      <c r="F490" s="15"/>
      <c r="G490" s="74">
        <f>G491</f>
        <v>1417500</v>
      </c>
      <c r="H490" s="74">
        <f t="shared" ref="H490:I491" si="118">H491</f>
        <v>1417500</v>
      </c>
      <c r="I490" s="74">
        <f t="shared" si="118"/>
        <v>1417500</v>
      </c>
    </row>
    <row r="491" spans="1:11" s="28" customFormat="1" ht="39.75" customHeight="1">
      <c r="A491" s="16" t="s">
        <v>473</v>
      </c>
      <c r="B491" s="14">
        <v>792</v>
      </c>
      <c r="C491" s="15" t="s">
        <v>20</v>
      </c>
      <c r="D491" s="15" t="s">
        <v>56</v>
      </c>
      <c r="E491" s="15" t="s">
        <v>241</v>
      </c>
      <c r="F491" s="39"/>
      <c r="G491" s="74">
        <f>G492</f>
        <v>1417500</v>
      </c>
      <c r="H491" s="74">
        <f t="shared" si="118"/>
        <v>1417500</v>
      </c>
      <c r="I491" s="74">
        <f t="shared" si="118"/>
        <v>1417500</v>
      </c>
      <c r="J491" s="159"/>
    </row>
    <row r="492" spans="1:11" s="28" customFormat="1" ht="38.25">
      <c r="A492" s="16" t="s">
        <v>163</v>
      </c>
      <c r="B492" s="14">
        <v>792</v>
      </c>
      <c r="C492" s="15" t="s">
        <v>20</v>
      </c>
      <c r="D492" s="15" t="s">
        <v>56</v>
      </c>
      <c r="E492" s="15" t="s">
        <v>724</v>
      </c>
      <c r="F492" s="39"/>
      <c r="G492" s="74">
        <f>G494</f>
        <v>1417500</v>
      </c>
      <c r="H492" s="74">
        <f t="shared" ref="H492:I492" si="119">H494</f>
        <v>1417500</v>
      </c>
      <c r="I492" s="74">
        <f t="shared" si="119"/>
        <v>1417500</v>
      </c>
      <c r="J492" s="159"/>
      <c r="K492" s="159"/>
    </row>
    <row r="493" spans="1:11" hidden="1">
      <c r="A493" s="16"/>
      <c r="B493" s="14"/>
      <c r="C493" s="15"/>
      <c r="D493" s="15"/>
      <c r="E493" s="15"/>
      <c r="F493" s="15"/>
      <c r="G493" s="74"/>
      <c r="H493" s="74"/>
      <c r="I493" s="74"/>
    </row>
    <row r="494" spans="1:11" s="3" customFormat="1" ht="38.25" customHeight="1">
      <c r="A494" s="16" t="s">
        <v>725</v>
      </c>
      <c r="B494" s="14">
        <v>792</v>
      </c>
      <c r="C494" s="15" t="s">
        <v>20</v>
      </c>
      <c r="D494" s="15" t="s">
        <v>56</v>
      </c>
      <c r="E494" s="15" t="s">
        <v>724</v>
      </c>
      <c r="F494" s="15"/>
      <c r="G494" s="74">
        <f>G495</f>
        <v>1417500</v>
      </c>
      <c r="H494" s="74">
        <f t="shared" ref="H494:I494" si="120">H495</f>
        <v>1417500</v>
      </c>
      <c r="I494" s="74">
        <f t="shared" si="120"/>
        <v>1417500</v>
      </c>
    </row>
    <row r="495" spans="1:11">
      <c r="A495" s="16" t="s">
        <v>167</v>
      </c>
      <c r="B495" s="14">
        <v>792</v>
      </c>
      <c r="C495" s="15" t="s">
        <v>20</v>
      </c>
      <c r="D495" s="15" t="s">
        <v>56</v>
      </c>
      <c r="E495" s="15" t="s">
        <v>724</v>
      </c>
      <c r="F495" s="15" t="s">
        <v>168</v>
      </c>
      <c r="G495" s="74">
        <v>1417500</v>
      </c>
      <c r="H495" s="74">
        <v>1417500</v>
      </c>
      <c r="I495" s="74">
        <v>1417500</v>
      </c>
    </row>
    <row r="496" spans="1:11" ht="38.25">
      <c r="A496" s="16" t="s">
        <v>169</v>
      </c>
      <c r="B496" s="14">
        <v>792</v>
      </c>
      <c r="C496" s="15" t="s">
        <v>20</v>
      </c>
      <c r="D496" s="15" t="s">
        <v>170</v>
      </c>
      <c r="E496" s="15"/>
      <c r="F496" s="15"/>
      <c r="G496" s="74">
        <f t="shared" ref="G496:I498" si="121">G497</f>
        <v>13233532</v>
      </c>
      <c r="H496" s="74">
        <f t="shared" si="121"/>
        <v>13364190</v>
      </c>
      <c r="I496" s="74">
        <f t="shared" si="121"/>
        <v>13365627</v>
      </c>
      <c r="J496" s="2"/>
    </row>
    <row r="497" spans="1:10" s="33" customFormat="1" ht="31.5" customHeight="1">
      <c r="A497" s="16" t="s">
        <v>473</v>
      </c>
      <c r="B497" s="14">
        <v>792</v>
      </c>
      <c r="C497" s="15" t="s">
        <v>20</v>
      </c>
      <c r="D497" s="15" t="s">
        <v>170</v>
      </c>
      <c r="E497" s="15" t="s">
        <v>241</v>
      </c>
      <c r="F497" s="39"/>
      <c r="G497" s="74">
        <f t="shared" si="121"/>
        <v>13233532</v>
      </c>
      <c r="H497" s="74">
        <f t="shared" si="121"/>
        <v>13364190</v>
      </c>
      <c r="I497" s="74">
        <f t="shared" si="121"/>
        <v>13365627</v>
      </c>
      <c r="J497" s="166"/>
    </row>
    <row r="498" spans="1:10" s="46" customFormat="1" ht="41.25" customHeight="1">
      <c r="A498" s="16" t="s">
        <v>171</v>
      </c>
      <c r="B498" s="14">
        <v>792</v>
      </c>
      <c r="C498" s="15" t="s">
        <v>20</v>
      </c>
      <c r="D498" s="15" t="s">
        <v>170</v>
      </c>
      <c r="E498" s="15" t="s">
        <v>243</v>
      </c>
      <c r="F498" s="15"/>
      <c r="G498" s="74">
        <f t="shared" si="121"/>
        <v>13233532</v>
      </c>
      <c r="H498" s="74">
        <f t="shared" si="121"/>
        <v>13364190</v>
      </c>
      <c r="I498" s="74">
        <f t="shared" si="121"/>
        <v>13365627</v>
      </c>
    </row>
    <row r="499" spans="1:10" s="46" customFormat="1" ht="27.75" customHeight="1">
      <c r="A499" s="16" t="s">
        <v>79</v>
      </c>
      <c r="B499" s="14">
        <v>792</v>
      </c>
      <c r="C499" s="15" t="s">
        <v>20</v>
      </c>
      <c r="D499" s="15" t="s">
        <v>170</v>
      </c>
      <c r="E499" s="15" t="s">
        <v>244</v>
      </c>
      <c r="F499" s="15"/>
      <c r="G499" s="74">
        <f>G500+G502+G504</f>
        <v>13233532</v>
      </c>
      <c r="H499" s="74">
        <f t="shared" ref="H499:I499" si="122">H500+H502+H504</f>
        <v>13364190</v>
      </c>
      <c r="I499" s="74">
        <f t="shared" si="122"/>
        <v>13365627</v>
      </c>
    </row>
    <row r="500" spans="1:10" s="46" customFormat="1" ht="51" customHeight="1">
      <c r="A500" s="16" t="s">
        <v>57</v>
      </c>
      <c r="B500" s="14">
        <v>792</v>
      </c>
      <c r="C500" s="15" t="s">
        <v>20</v>
      </c>
      <c r="D500" s="15" t="s">
        <v>170</v>
      </c>
      <c r="E500" s="15" t="s">
        <v>244</v>
      </c>
      <c r="F500" s="15" t="s">
        <v>60</v>
      </c>
      <c r="G500" s="74">
        <f>G501</f>
        <v>12042000</v>
      </c>
      <c r="H500" s="74">
        <f>H501</f>
        <v>12172658</v>
      </c>
      <c r="I500" s="74">
        <f>I501</f>
        <v>12174095</v>
      </c>
    </row>
    <row r="501" spans="1:10" s="46" customFormat="1" ht="25.5">
      <c r="A501" s="16" t="s">
        <v>58</v>
      </c>
      <c r="B501" s="14">
        <v>792</v>
      </c>
      <c r="C501" s="15" t="s">
        <v>20</v>
      </c>
      <c r="D501" s="15" t="s">
        <v>170</v>
      </c>
      <c r="E501" s="15" t="s">
        <v>244</v>
      </c>
      <c r="F501" s="15" t="s">
        <v>61</v>
      </c>
      <c r="G501" s="74">
        <v>12042000</v>
      </c>
      <c r="H501" s="74">
        <f>G501+130658</f>
        <v>12172658</v>
      </c>
      <c r="I501" s="74">
        <f>G501+132095</f>
        <v>12174095</v>
      </c>
    </row>
    <row r="502" spans="1:10" s="46" customFormat="1" ht="25.5">
      <c r="A502" s="86" t="s">
        <v>37</v>
      </c>
      <c r="B502" s="14">
        <v>792</v>
      </c>
      <c r="C502" s="15" t="s">
        <v>20</v>
      </c>
      <c r="D502" s="15" t="s">
        <v>170</v>
      </c>
      <c r="E502" s="15" t="s">
        <v>244</v>
      </c>
      <c r="F502" s="15" t="s">
        <v>38</v>
      </c>
      <c r="G502" s="74">
        <f>G503</f>
        <v>1165532</v>
      </c>
      <c r="H502" s="74">
        <f>H503</f>
        <v>1165532</v>
      </c>
      <c r="I502" s="74">
        <f>I503</f>
        <v>1165532</v>
      </c>
    </row>
    <row r="503" spans="1:10" s="46" customFormat="1" ht="25.5">
      <c r="A503" s="86" t="s">
        <v>39</v>
      </c>
      <c r="B503" s="14">
        <v>792</v>
      </c>
      <c r="C503" s="15" t="s">
        <v>20</v>
      </c>
      <c r="D503" s="15" t="s">
        <v>170</v>
      </c>
      <c r="E503" s="15" t="s">
        <v>244</v>
      </c>
      <c r="F503" s="15" t="s">
        <v>40</v>
      </c>
      <c r="G503" s="74">
        <v>1165532</v>
      </c>
      <c r="H503" s="74">
        <f>G503</f>
        <v>1165532</v>
      </c>
      <c r="I503" s="74">
        <f>G503</f>
        <v>1165532</v>
      </c>
    </row>
    <row r="504" spans="1:10" s="46" customFormat="1">
      <c r="A504" s="224" t="s">
        <v>65</v>
      </c>
      <c r="B504" s="14">
        <v>792</v>
      </c>
      <c r="C504" s="15" t="s">
        <v>20</v>
      </c>
      <c r="D504" s="15" t="s">
        <v>170</v>
      </c>
      <c r="E504" s="15" t="s">
        <v>244</v>
      </c>
      <c r="F504" s="15" t="s">
        <v>66</v>
      </c>
      <c r="G504" s="74">
        <f>G505</f>
        <v>26000</v>
      </c>
      <c r="H504" s="74">
        <f>H505</f>
        <v>26000</v>
      </c>
      <c r="I504" s="74">
        <f>I505</f>
        <v>26000</v>
      </c>
    </row>
    <row r="505" spans="1:10" s="46" customFormat="1">
      <c r="A505" s="224" t="s">
        <v>151</v>
      </c>
      <c r="B505" s="14">
        <v>792</v>
      </c>
      <c r="C505" s="15" t="s">
        <v>20</v>
      </c>
      <c r="D505" s="15" t="s">
        <v>170</v>
      </c>
      <c r="E505" s="15" t="s">
        <v>244</v>
      </c>
      <c r="F505" s="15" t="s">
        <v>69</v>
      </c>
      <c r="G505" s="74">
        <v>26000</v>
      </c>
      <c r="H505" s="74">
        <f>G505</f>
        <v>26000</v>
      </c>
      <c r="I505" s="74">
        <f>G505</f>
        <v>26000</v>
      </c>
    </row>
    <row r="506" spans="1:10">
      <c r="A506" s="225" t="s">
        <v>23</v>
      </c>
      <c r="B506" s="14">
        <v>792</v>
      </c>
      <c r="C506" s="15" t="s">
        <v>20</v>
      </c>
      <c r="D506" s="15" t="s">
        <v>24</v>
      </c>
      <c r="E506" s="15"/>
      <c r="F506" s="15"/>
      <c r="G506" s="74">
        <f>G507</f>
        <v>2656630</v>
      </c>
      <c r="H506" s="74">
        <f t="shared" ref="H506:I506" si="123">H507</f>
        <v>1500000</v>
      </c>
      <c r="I506" s="74">
        <f t="shared" si="123"/>
        <v>1500000</v>
      </c>
    </row>
    <row r="507" spans="1:10" s="33" customFormat="1" ht="15" customHeight="1">
      <c r="A507" s="86" t="s">
        <v>103</v>
      </c>
      <c r="B507" s="14">
        <v>792</v>
      </c>
      <c r="C507" s="15" t="s">
        <v>20</v>
      </c>
      <c r="D507" s="15" t="s">
        <v>24</v>
      </c>
      <c r="E507" s="14" t="s">
        <v>221</v>
      </c>
      <c r="F507" s="15"/>
      <c r="G507" s="74">
        <f>G508</f>
        <v>2656630</v>
      </c>
      <c r="H507" s="74">
        <f t="shared" ref="H507:I507" si="124">H508</f>
        <v>1500000</v>
      </c>
      <c r="I507" s="74">
        <f t="shared" si="124"/>
        <v>1500000</v>
      </c>
    </row>
    <row r="508" spans="1:10" ht="18.75" customHeight="1">
      <c r="A508" s="86" t="s">
        <v>349</v>
      </c>
      <c r="B508" s="14">
        <v>792</v>
      </c>
      <c r="C508" s="15" t="s">
        <v>20</v>
      </c>
      <c r="D508" s="15" t="s">
        <v>24</v>
      </c>
      <c r="E508" s="15" t="s">
        <v>222</v>
      </c>
      <c r="F508" s="15"/>
      <c r="G508" s="74">
        <f>G509</f>
        <v>2656630</v>
      </c>
      <c r="H508" s="74">
        <f t="shared" ref="H508:I508" si="125">H509</f>
        <v>1500000</v>
      </c>
      <c r="I508" s="74">
        <f t="shared" si="125"/>
        <v>1500000</v>
      </c>
    </row>
    <row r="509" spans="1:10" ht="18.75" customHeight="1">
      <c r="A509" s="86" t="s">
        <v>65</v>
      </c>
      <c r="B509" s="14">
        <v>792</v>
      </c>
      <c r="C509" s="15" t="s">
        <v>20</v>
      </c>
      <c r="D509" s="15" t="s">
        <v>24</v>
      </c>
      <c r="E509" s="15" t="s">
        <v>222</v>
      </c>
      <c r="F509" s="15" t="s">
        <v>66</v>
      </c>
      <c r="G509" s="74">
        <f>G510</f>
        <v>2656630</v>
      </c>
      <c r="H509" s="74">
        <f>H510</f>
        <v>1500000</v>
      </c>
      <c r="I509" s="74">
        <f>I510</f>
        <v>1500000</v>
      </c>
    </row>
    <row r="510" spans="1:10" ht="18.75" customHeight="1">
      <c r="A510" s="86" t="s">
        <v>344</v>
      </c>
      <c r="B510" s="14">
        <v>792</v>
      </c>
      <c r="C510" s="15" t="s">
        <v>20</v>
      </c>
      <c r="D510" s="15" t="s">
        <v>24</v>
      </c>
      <c r="E510" s="15" t="s">
        <v>222</v>
      </c>
      <c r="F510" s="15" t="s">
        <v>343</v>
      </c>
      <c r="G510" s="74">
        <f>1500000+1106630+50000</f>
        <v>2656630</v>
      </c>
      <c r="H510" s="74">
        <v>1500000</v>
      </c>
      <c r="I510" s="74">
        <v>1500000</v>
      </c>
    </row>
    <row r="511" spans="1:10">
      <c r="A511" s="226" t="s">
        <v>174</v>
      </c>
      <c r="B511" s="19">
        <v>792</v>
      </c>
      <c r="C511" s="20" t="s">
        <v>29</v>
      </c>
      <c r="D511" s="20"/>
      <c r="E511" s="20"/>
      <c r="F511" s="20"/>
      <c r="G511" s="12">
        <f t="shared" ref="G511:I512" si="126">G512</f>
        <v>3343489.7</v>
      </c>
      <c r="H511" s="12">
        <f t="shared" si="126"/>
        <v>3378621</v>
      </c>
      <c r="I511" s="12">
        <f t="shared" si="126"/>
        <v>3514692</v>
      </c>
    </row>
    <row r="512" spans="1:10">
      <c r="A512" s="40" t="s">
        <v>175</v>
      </c>
      <c r="B512" s="14">
        <v>792</v>
      </c>
      <c r="C512" s="15" t="s">
        <v>29</v>
      </c>
      <c r="D512" s="15" t="s">
        <v>72</v>
      </c>
      <c r="E512" s="15"/>
      <c r="F512" s="15"/>
      <c r="G512" s="74">
        <f t="shared" si="126"/>
        <v>3343489.7</v>
      </c>
      <c r="H512" s="74">
        <f t="shared" si="126"/>
        <v>3378621</v>
      </c>
      <c r="I512" s="74">
        <f t="shared" si="126"/>
        <v>3514692</v>
      </c>
    </row>
    <row r="513" spans="1:9" s="28" customFormat="1" ht="38.25">
      <c r="A513" s="16" t="s">
        <v>473</v>
      </c>
      <c r="B513" s="14">
        <v>792</v>
      </c>
      <c r="C513" s="15" t="s">
        <v>29</v>
      </c>
      <c r="D513" s="15" t="s">
        <v>72</v>
      </c>
      <c r="E513" s="15" t="s">
        <v>241</v>
      </c>
      <c r="F513" s="39"/>
      <c r="G513" s="74">
        <f>G515</f>
        <v>3343489.7</v>
      </c>
      <c r="H513" s="74">
        <f>H515</f>
        <v>3378621</v>
      </c>
      <c r="I513" s="74">
        <f>I515</f>
        <v>3514692</v>
      </c>
    </row>
    <row r="514" spans="1:9" s="46" customFormat="1" ht="41.25" customHeight="1">
      <c r="A514" s="16" t="s">
        <v>163</v>
      </c>
      <c r="B514" s="14">
        <v>792</v>
      </c>
      <c r="C514" s="15" t="s">
        <v>29</v>
      </c>
      <c r="D514" s="15" t="s">
        <v>72</v>
      </c>
      <c r="E514" s="15" t="s">
        <v>242</v>
      </c>
      <c r="F514" s="15"/>
      <c r="G514" s="74">
        <f t="shared" ref="G514" si="127">G515</f>
        <v>3343489.7</v>
      </c>
      <c r="H514" s="74">
        <f t="shared" ref="H514" si="128">H515</f>
        <v>3378621</v>
      </c>
      <c r="I514" s="74">
        <f t="shared" ref="I514" si="129">I515</f>
        <v>3514692</v>
      </c>
    </row>
    <row r="515" spans="1:9" s="28" customFormat="1" ht="25.5">
      <c r="A515" s="86" t="s">
        <v>176</v>
      </c>
      <c r="B515" s="14">
        <v>792</v>
      </c>
      <c r="C515" s="15" t="s">
        <v>29</v>
      </c>
      <c r="D515" s="15" t="s">
        <v>72</v>
      </c>
      <c r="E515" s="15" t="s">
        <v>402</v>
      </c>
      <c r="F515" s="39"/>
      <c r="G515" s="74">
        <f t="shared" ref="G515:I516" si="130">G516</f>
        <v>3343489.7</v>
      </c>
      <c r="H515" s="74">
        <f t="shared" si="130"/>
        <v>3378621</v>
      </c>
      <c r="I515" s="74">
        <f t="shared" si="130"/>
        <v>3514692</v>
      </c>
    </row>
    <row r="516" spans="1:9">
      <c r="A516" s="86" t="s">
        <v>165</v>
      </c>
      <c r="B516" s="14">
        <v>792</v>
      </c>
      <c r="C516" s="15" t="s">
        <v>29</v>
      </c>
      <c r="D516" s="15" t="s">
        <v>72</v>
      </c>
      <c r="E516" s="15" t="s">
        <v>402</v>
      </c>
      <c r="F516" s="15" t="s">
        <v>166</v>
      </c>
      <c r="G516" s="74">
        <f t="shared" si="130"/>
        <v>3343489.7</v>
      </c>
      <c r="H516" s="74">
        <f t="shared" si="130"/>
        <v>3378621</v>
      </c>
      <c r="I516" s="74">
        <f t="shared" si="130"/>
        <v>3514692</v>
      </c>
    </row>
    <row r="517" spans="1:9">
      <c r="A517" s="86" t="s">
        <v>167</v>
      </c>
      <c r="B517" s="14">
        <v>792</v>
      </c>
      <c r="C517" s="15" t="s">
        <v>29</v>
      </c>
      <c r="D517" s="15" t="s">
        <v>72</v>
      </c>
      <c r="E517" s="15" t="s">
        <v>402</v>
      </c>
      <c r="F517" s="15" t="s">
        <v>168</v>
      </c>
      <c r="G517" s="74">
        <v>3343489.7</v>
      </c>
      <c r="H517" s="74">
        <v>3378621</v>
      </c>
      <c r="I517" s="74">
        <v>3514692</v>
      </c>
    </row>
    <row r="518" spans="1:9" ht="25.5">
      <c r="A518" s="222" t="s">
        <v>315</v>
      </c>
      <c r="B518" s="19">
        <v>792</v>
      </c>
      <c r="C518" s="7" t="s">
        <v>24</v>
      </c>
      <c r="D518" s="7"/>
      <c r="E518" s="7"/>
      <c r="F518" s="7"/>
      <c r="G518" s="38">
        <f t="shared" ref="G518:G523" si="131">G519</f>
        <v>90000</v>
      </c>
      <c r="H518" s="38">
        <f t="shared" ref="H518:I523" si="132">H519</f>
        <v>90000</v>
      </c>
      <c r="I518" s="38">
        <f t="shared" si="132"/>
        <v>90000</v>
      </c>
    </row>
    <row r="519" spans="1:9" ht="28.5" customHeight="1">
      <c r="A519" s="223" t="s">
        <v>316</v>
      </c>
      <c r="B519" s="14">
        <v>792</v>
      </c>
      <c r="C519" s="15" t="s">
        <v>24</v>
      </c>
      <c r="D519" s="15" t="s">
        <v>20</v>
      </c>
      <c r="E519" s="36"/>
      <c r="F519" s="36"/>
      <c r="G519" s="74">
        <f t="shared" si="131"/>
        <v>90000</v>
      </c>
      <c r="H519" s="74">
        <f t="shared" si="132"/>
        <v>90000</v>
      </c>
      <c r="I519" s="74">
        <f t="shared" si="132"/>
        <v>90000</v>
      </c>
    </row>
    <row r="520" spans="1:9" s="28" customFormat="1" ht="38.25">
      <c r="A520" s="86" t="s">
        <v>473</v>
      </c>
      <c r="B520" s="14">
        <v>792</v>
      </c>
      <c r="C520" s="15" t="s">
        <v>24</v>
      </c>
      <c r="D520" s="15" t="s">
        <v>20</v>
      </c>
      <c r="E520" s="15" t="s">
        <v>241</v>
      </c>
      <c r="F520" s="39"/>
      <c r="G520" s="74">
        <f t="shared" si="131"/>
        <v>90000</v>
      </c>
      <c r="H520" s="74">
        <f t="shared" si="132"/>
        <v>90000</v>
      </c>
      <c r="I520" s="74">
        <f t="shared" si="132"/>
        <v>90000</v>
      </c>
    </row>
    <row r="521" spans="1:9" s="28" customFormat="1" ht="25.5">
      <c r="A521" s="86" t="s">
        <v>317</v>
      </c>
      <c r="B521" s="14">
        <v>792</v>
      </c>
      <c r="C521" s="15" t="s">
        <v>24</v>
      </c>
      <c r="D521" s="15" t="s">
        <v>20</v>
      </c>
      <c r="E521" s="15" t="s">
        <v>247</v>
      </c>
      <c r="F521" s="39"/>
      <c r="G521" s="74">
        <f t="shared" si="131"/>
        <v>90000</v>
      </c>
      <c r="H521" s="74">
        <f t="shared" si="132"/>
        <v>90000</v>
      </c>
      <c r="I521" s="74">
        <f t="shared" si="132"/>
        <v>90000</v>
      </c>
    </row>
    <row r="522" spans="1:9">
      <c r="A522" s="86" t="s">
        <v>318</v>
      </c>
      <c r="B522" s="14">
        <v>792</v>
      </c>
      <c r="C522" s="15" t="s">
        <v>24</v>
      </c>
      <c r="D522" s="15" t="s">
        <v>20</v>
      </c>
      <c r="E522" s="15" t="s">
        <v>248</v>
      </c>
      <c r="F522" s="15"/>
      <c r="G522" s="74">
        <f t="shared" si="131"/>
        <v>90000</v>
      </c>
      <c r="H522" s="74">
        <f t="shared" si="132"/>
        <v>90000</v>
      </c>
      <c r="I522" s="74">
        <f t="shared" si="132"/>
        <v>90000</v>
      </c>
    </row>
    <row r="523" spans="1:9" ht="25.5">
      <c r="A523" s="86" t="s">
        <v>319</v>
      </c>
      <c r="B523" s="14">
        <v>792</v>
      </c>
      <c r="C523" s="15" t="s">
        <v>24</v>
      </c>
      <c r="D523" s="15" t="s">
        <v>20</v>
      </c>
      <c r="E523" s="15" t="s">
        <v>248</v>
      </c>
      <c r="F523" s="15" t="s">
        <v>320</v>
      </c>
      <c r="G523" s="74">
        <f t="shared" si="131"/>
        <v>90000</v>
      </c>
      <c r="H523" s="74">
        <f t="shared" si="132"/>
        <v>90000</v>
      </c>
      <c r="I523" s="74">
        <f t="shared" si="132"/>
        <v>90000</v>
      </c>
    </row>
    <row r="524" spans="1:9">
      <c r="A524" s="86" t="s">
        <v>321</v>
      </c>
      <c r="B524" s="14">
        <v>792</v>
      </c>
      <c r="C524" s="15" t="s">
        <v>24</v>
      </c>
      <c r="D524" s="15" t="s">
        <v>20</v>
      </c>
      <c r="E524" s="15" t="s">
        <v>248</v>
      </c>
      <c r="F524" s="15" t="s">
        <v>322</v>
      </c>
      <c r="G524" s="74">
        <f>90000</f>
        <v>90000</v>
      </c>
      <c r="H524" s="74">
        <f>90000</f>
        <v>90000</v>
      </c>
      <c r="I524" s="74">
        <f>90000</f>
        <v>90000</v>
      </c>
    </row>
    <row r="525" spans="1:9" s="46" customFormat="1" ht="38.25">
      <c r="A525" s="220" t="s">
        <v>323</v>
      </c>
      <c r="B525" s="49">
        <v>792</v>
      </c>
      <c r="C525" s="10" t="s">
        <v>324</v>
      </c>
      <c r="D525" s="10"/>
      <c r="E525" s="10"/>
      <c r="F525" s="10"/>
      <c r="G525" s="27">
        <f>G527+G535</f>
        <v>40009239.200000003</v>
      </c>
      <c r="H525" s="27">
        <f t="shared" ref="H525:I525" si="133">H527+H535</f>
        <v>22187344.440000001</v>
      </c>
      <c r="I525" s="27">
        <f t="shared" si="133"/>
        <v>22181347.960000001</v>
      </c>
    </row>
    <row r="526" spans="1:9" s="28" customFormat="1" ht="35.25" customHeight="1">
      <c r="A526" s="223" t="s">
        <v>325</v>
      </c>
      <c r="B526" s="14">
        <v>792</v>
      </c>
      <c r="C526" s="15" t="s">
        <v>324</v>
      </c>
      <c r="D526" s="15" t="s">
        <v>20</v>
      </c>
      <c r="E526" s="39"/>
      <c r="F526" s="39"/>
      <c r="G526" s="74">
        <f>G527</f>
        <v>23409480.199999999</v>
      </c>
      <c r="H526" s="74">
        <f>H527</f>
        <v>22187344.440000001</v>
      </c>
      <c r="I526" s="74">
        <f>I527</f>
        <v>22181347.960000001</v>
      </c>
    </row>
    <row r="527" spans="1:9" s="18" customFormat="1" ht="38.25">
      <c r="A527" s="86" t="s">
        <v>473</v>
      </c>
      <c r="B527" s="14">
        <v>792</v>
      </c>
      <c r="C527" s="15" t="s">
        <v>324</v>
      </c>
      <c r="D527" s="15" t="s">
        <v>20</v>
      </c>
      <c r="E527" s="15" t="s">
        <v>241</v>
      </c>
      <c r="F527" s="15"/>
      <c r="G527" s="74">
        <f>G528</f>
        <v>23409480.199999999</v>
      </c>
      <c r="H527" s="74">
        <f t="shared" ref="H527:I527" si="134">H528</f>
        <v>22187344.440000001</v>
      </c>
      <c r="I527" s="74">
        <f t="shared" si="134"/>
        <v>22181347.960000001</v>
      </c>
    </row>
    <row r="528" spans="1:9" s="18" customFormat="1" ht="38.25">
      <c r="A528" s="16" t="s">
        <v>163</v>
      </c>
      <c r="B528" s="14">
        <v>792</v>
      </c>
      <c r="C528" s="15" t="s">
        <v>324</v>
      </c>
      <c r="D528" s="15" t="s">
        <v>20</v>
      </c>
      <c r="E528" s="15" t="s">
        <v>242</v>
      </c>
      <c r="F528" s="15"/>
      <c r="G528" s="74">
        <f>G529+G532</f>
        <v>23409480.199999999</v>
      </c>
      <c r="H528" s="74">
        <f>H529+H532</f>
        <v>22187344.440000001</v>
      </c>
      <c r="I528" s="74">
        <f>I529+I532</f>
        <v>22181347.960000001</v>
      </c>
    </row>
    <row r="529" spans="1:11" s="18" customFormat="1" ht="25.5">
      <c r="A529" s="16" t="s">
        <v>326</v>
      </c>
      <c r="B529" s="14">
        <v>792</v>
      </c>
      <c r="C529" s="15" t="s">
        <v>324</v>
      </c>
      <c r="D529" s="15" t="s">
        <v>20</v>
      </c>
      <c r="E529" s="15" t="s">
        <v>297</v>
      </c>
      <c r="F529" s="15"/>
      <c r="G529" s="74">
        <f t="shared" ref="G529:I530" si="135">G530</f>
        <v>17268819</v>
      </c>
      <c r="H529" s="74">
        <f t="shared" si="135"/>
        <v>17268819</v>
      </c>
      <c r="I529" s="74">
        <f t="shared" si="135"/>
        <v>17268819</v>
      </c>
    </row>
    <row r="530" spans="1:11" s="18" customFormat="1">
      <c r="A530" s="16" t="s">
        <v>165</v>
      </c>
      <c r="B530" s="14">
        <v>792</v>
      </c>
      <c r="C530" s="15" t="s">
        <v>324</v>
      </c>
      <c r="D530" s="15" t="s">
        <v>20</v>
      </c>
      <c r="E530" s="15" t="s">
        <v>297</v>
      </c>
      <c r="F530" s="15" t="s">
        <v>166</v>
      </c>
      <c r="G530" s="74">
        <f t="shared" si="135"/>
        <v>17268819</v>
      </c>
      <c r="H530" s="74">
        <f t="shared" si="135"/>
        <v>17268819</v>
      </c>
      <c r="I530" s="74">
        <f t="shared" si="135"/>
        <v>17268819</v>
      </c>
    </row>
    <row r="531" spans="1:11" s="18" customFormat="1">
      <c r="A531" s="16" t="s">
        <v>327</v>
      </c>
      <c r="B531" s="14">
        <v>792</v>
      </c>
      <c r="C531" s="15" t="s">
        <v>324</v>
      </c>
      <c r="D531" s="15" t="s">
        <v>20</v>
      </c>
      <c r="E531" s="15" t="s">
        <v>297</v>
      </c>
      <c r="F531" s="15" t="s">
        <v>328</v>
      </c>
      <c r="G531" s="74">
        <v>17268819</v>
      </c>
      <c r="H531" s="74">
        <v>17268819</v>
      </c>
      <c r="I531" s="74">
        <v>17268819</v>
      </c>
    </row>
    <row r="532" spans="1:11" s="28" customFormat="1" ht="23.25" customHeight="1">
      <c r="A532" s="16" t="s">
        <v>329</v>
      </c>
      <c r="B532" s="14">
        <v>792</v>
      </c>
      <c r="C532" s="15" t="s">
        <v>324</v>
      </c>
      <c r="D532" s="15" t="s">
        <v>20</v>
      </c>
      <c r="E532" s="15" t="s">
        <v>249</v>
      </c>
      <c r="F532" s="15"/>
      <c r="G532" s="74">
        <f t="shared" ref="G532:I533" si="136">G533</f>
        <v>6140661.2000000002</v>
      </c>
      <c r="H532" s="74">
        <f t="shared" si="136"/>
        <v>4918525.4400000004</v>
      </c>
      <c r="I532" s="74">
        <f t="shared" si="136"/>
        <v>4912528.96</v>
      </c>
    </row>
    <row r="533" spans="1:11" s="28" customFormat="1">
      <c r="A533" s="16" t="s">
        <v>165</v>
      </c>
      <c r="B533" s="14">
        <v>792</v>
      </c>
      <c r="C533" s="15" t="s">
        <v>324</v>
      </c>
      <c r="D533" s="15" t="s">
        <v>20</v>
      </c>
      <c r="E533" s="15" t="s">
        <v>249</v>
      </c>
      <c r="F533" s="15" t="s">
        <v>166</v>
      </c>
      <c r="G533" s="74">
        <f t="shared" si="136"/>
        <v>6140661.2000000002</v>
      </c>
      <c r="H533" s="74">
        <f t="shared" si="136"/>
        <v>4918525.4400000004</v>
      </c>
      <c r="I533" s="74">
        <f t="shared" si="136"/>
        <v>4912528.96</v>
      </c>
    </row>
    <row r="534" spans="1:11" s="3" customFormat="1">
      <c r="A534" s="16" t="s">
        <v>327</v>
      </c>
      <c r="B534" s="14">
        <v>792</v>
      </c>
      <c r="C534" s="15" t="s">
        <v>324</v>
      </c>
      <c r="D534" s="15" t="s">
        <v>20</v>
      </c>
      <c r="E534" s="15" t="s">
        <v>249</v>
      </c>
      <c r="F534" s="15" t="s">
        <v>328</v>
      </c>
      <c r="G534" s="74">
        <v>6140661.2000000002</v>
      </c>
      <c r="H534" s="74">
        <v>4918525.4400000004</v>
      </c>
      <c r="I534" s="74">
        <v>4912528.96</v>
      </c>
    </row>
    <row r="535" spans="1:11" ht="18.75" customHeight="1">
      <c r="A535" s="13" t="s">
        <v>330</v>
      </c>
      <c r="B535" s="14">
        <v>792</v>
      </c>
      <c r="C535" s="15" t="s">
        <v>324</v>
      </c>
      <c r="D535" s="15" t="s">
        <v>72</v>
      </c>
      <c r="E535" s="15"/>
      <c r="F535" s="15"/>
      <c r="G535" s="74">
        <f>G536</f>
        <v>16599759</v>
      </c>
      <c r="H535" s="74">
        <f>H536</f>
        <v>0</v>
      </c>
      <c r="I535" s="74">
        <f>I536</f>
        <v>0</v>
      </c>
    </row>
    <row r="536" spans="1:11" s="28" customFormat="1" ht="27.75" customHeight="1">
      <c r="A536" s="16" t="s">
        <v>473</v>
      </c>
      <c r="B536" s="14">
        <v>792</v>
      </c>
      <c r="C536" s="15" t="s">
        <v>324</v>
      </c>
      <c r="D536" s="15" t="s">
        <v>72</v>
      </c>
      <c r="E536" s="15" t="s">
        <v>241</v>
      </c>
      <c r="F536" s="15"/>
      <c r="G536" s="74">
        <f>G537</f>
        <v>16599759</v>
      </c>
      <c r="H536" s="74">
        <f t="shared" ref="H536:I537" si="137">H537</f>
        <v>0</v>
      </c>
      <c r="I536" s="74">
        <f t="shared" si="137"/>
        <v>0</v>
      </c>
    </row>
    <row r="537" spans="1:11" s="3" customFormat="1" ht="38.25">
      <c r="A537" s="16" t="s">
        <v>163</v>
      </c>
      <c r="B537" s="14">
        <v>792</v>
      </c>
      <c r="C537" s="15" t="s">
        <v>324</v>
      </c>
      <c r="D537" s="15" t="s">
        <v>72</v>
      </c>
      <c r="E537" s="15" t="s">
        <v>242</v>
      </c>
      <c r="F537" s="15"/>
      <c r="G537" s="74">
        <f>G538</f>
        <v>16599759</v>
      </c>
      <c r="H537" s="74">
        <f t="shared" si="137"/>
        <v>0</v>
      </c>
      <c r="I537" s="74">
        <f t="shared" si="137"/>
        <v>0</v>
      </c>
    </row>
    <row r="538" spans="1:11" s="3" customFormat="1" ht="25.5">
      <c r="A538" s="16" t="s">
        <v>511</v>
      </c>
      <c r="B538" s="14">
        <v>792</v>
      </c>
      <c r="C538" s="15" t="s">
        <v>324</v>
      </c>
      <c r="D538" s="15" t="s">
        <v>72</v>
      </c>
      <c r="E538" s="15" t="s">
        <v>250</v>
      </c>
      <c r="F538" s="15"/>
      <c r="G538" s="74">
        <f t="shared" ref="G538:I539" si="138">G539</f>
        <v>16599759</v>
      </c>
      <c r="H538" s="74">
        <f t="shared" si="138"/>
        <v>0</v>
      </c>
      <c r="I538" s="74">
        <f t="shared" si="138"/>
        <v>0</v>
      </c>
    </row>
    <row r="539" spans="1:11" s="3" customFormat="1">
      <c r="A539" s="16" t="s">
        <v>165</v>
      </c>
      <c r="B539" s="14">
        <v>792</v>
      </c>
      <c r="C539" s="15" t="s">
        <v>324</v>
      </c>
      <c r="D539" s="15" t="s">
        <v>72</v>
      </c>
      <c r="E539" s="15" t="s">
        <v>250</v>
      </c>
      <c r="F539" s="15" t="s">
        <v>166</v>
      </c>
      <c r="G539" s="74">
        <f t="shared" si="138"/>
        <v>16599759</v>
      </c>
      <c r="H539" s="74">
        <f t="shared" si="138"/>
        <v>0</v>
      </c>
      <c r="I539" s="74">
        <f t="shared" si="138"/>
        <v>0</v>
      </c>
    </row>
    <row r="540" spans="1:11" s="3" customFormat="1">
      <c r="A540" s="16" t="s">
        <v>188</v>
      </c>
      <c r="B540" s="14">
        <v>792</v>
      </c>
      <c r="C540" s="15" t="s">
        <v>324</v>
      </c>
      <c r="D540" s="15" t="s">
        <v>72</v>
      </c>
      <c r="E540" s="15" t="s">
        <v>250</v>
      </c>
      <c r="F540" s="15" t="s">
        <v>189</v>
      </c>
      <c r="G540" s="74">
        <v>16599759</v>
      </c>
      <c r="H540" s="74">
        <v>0</v>
      </c>
      <c r="I540" s="74">
        <v>0</v>
      </c>
      <c r="J540" s="74"/>
      <c r="K540" s="74"/>
    </row>
    <row r="541" spans="1:11" s="3" customFormat="1" ht="47.25" hidden="1" customHeight="1">
      <c r="A541" s="16" t="s">
        <v>186</v>
      </c>
      <c r="B541" s="14">
        <v>792</v>
      </c>
      <c r="C541" s="15" t="s">
        <v>324</v>
      </c>
      <c r="D541" s="15" t="s">
        <v>72</v>
      </c>
      <c r="E541" s="15" t="s">
        <v>250</v>
      </c>
      <c r="F541" s="15" t="s">
        <v>187</v>
      </c>
      <c r="G541" s="74"/>
      <c r="H541" s="74"/>
      <c r="I541" s="74"/>
    </row>
    <row r="542" spans="1:11" s="18" customFormat="1" hidden="1">
      <c r="A542" s="16"/>
      <c r="B542" s="14"/>
      <c r="C542" s="15"/>
      <c r="D542" s="15"/>
      <c r="E542" s="15"/>
      <c r="F542" s="15"/>
      <c r="G542" s="74"/>
      <c r="H542" s="74"/>
      <c r="I542" s="74"/>
    </row>
    <row r="543" spans="1:11" s="203" customFormat="1">
      <c r="A543" s="189" t="s">
        <v>76</v>
      </c>
      <c r="B543" s="186"/>
      <c r="C543" s="187"/>
      <c r="D543" s="187"/>
      <c r="E543" s="187"/>
      <c r="F543" s="187"/>
      <c r="G543" s="188">
        <f>G489+G511+G518+G525</f>
        <v>60750390.900000006</v>
      </c>
      <c r="H543" s="188">
        <f>H489+H511+H518+H525</f>
        <v>41937655.439999998</v>
      </c>
      <c r="I543" s="188">
        <f>I489+I511+I518+I525</f>
        <v>42069166.960000001</v>
      </c>
    </row>
    <row r="544" spans="1:11" s="105" customFormat="1" ht="39" customHeight="1">
      <c r="A544" s="98" t="s">
        <v>331</v>
      </c>
      <c r="B544" s="94">
        <v>793</v>
      </c>
      <c r="C544" s="94"/>
      <c r="D544" s="94"/>
      <c r="E544" s="94"/>
      <c r="F544" s="94"/>
      <c r="G544" s="96"/>
      <c r="H544" s="96"/>
      <c r="I544" s="96"/>
    </row>
    <row r="545" spans="1:9">
      <c r="A545" s="5" t="s">
        <v>19</v>
      </c>
      <c r="B545" s="19">
        <v>793</v>
      </c>
      <c r="C545" s="7" t="s">
        <v>20</v>
      </c>
      <c r="D545" s="7"/>
      <c r="E545" s="7"/>
      <c r="F545" s="7"/>
      <c r="G545" s="38">
        <f>G546+G552+G592+G596+G586</f>
        <v>55952663.689999998</v>
      </c>
      <c r="H545" s="38">
        <f t="shared" ref="H545:I545" si="139">H546+H552+H592+H596+H586</f>
        <v>54467365.300000004</v>
      </c>
      <c r="I545" s="38">
        <f t="shared" si="139"/>
        <v>59951470.979999997</v>
      </c>
    </row>
    <row r="546" spans="1:9" ht="25.5">
      <c r="A546" s="16" t="s">
        <v>332</v>
      </c>
      <c r="B546" s="14">
        <v>793</v>
      </c>
      <c r="C546" s="15" t="s">
        <v>20</v>
      </c>
      <c r="D546" s="15" t="s">
        <v>29</v>
      </c>
      <c r="E546" s="15"/>
      <c r="F546" s="15"/>
      <c r="G546" s="74">
        <f t="shared" ref="G546:I550" si="140">G547</f>
        <v>1852193</v>
      </c>
      <c r="H546" s="74">
        <f t="shared" si="140"/>
        <v>1867841</v>
      </c>
      <c r="I546" s="74">
        <f t="shared" si="140"/>
        <v>1868013</v>
      </c>
    </row>
    <row r="547" spans="1:9" s="18" customFormat="1" ht="25.5">
      <c r="A547" s="16" t="s">
        <v>333</v>
      </c>
      <c r="B547" s="14">
        <v>793</v>
      </c>
      <c r="C547" s="15" t="s">
        <v>20</v>
      </c>
      <c r="D547" s="15" t="s">
        <v>29</v>
      </c>
      <c r="E547" s="15" t="s">
        <v>251</v>
      </c>
      <c r="F547" s="15"/>
      <c r="G547" s="74">
        <f t="shared" si="140"/>
        <v>1852193</v>
      </c>
      <c r="H547" s="74">
        <f t="shared" si="140"/>
        <v>1867841</v>
      </c>
      <c r="I547" s="74">
        <f t="shared" si="140"/>
        <v>1868013</v>
      </c>
    </row>
    <row r="548" spans="1:9">
      <c r="A548" s="16" t="s">
        <v>334</v>
      </c>
      <c r="B548" s="14">
        <v>793</v>
      </c>
      <c r="C548" s="15" t="s">
        <v>20</v>
      </c>
      <c r="D548" s="15" t="s">
        <v>29</v>
      </c>
      <c r="E548" s="15" t="s">
        <v>252</v>
      </c>
      <c r="F548" s="15"/>
      <c r="G548" s="74">
        <f t="shared" si="140"/>
        <v>1852193</v>
      </c>
      <c r="H548" s="74">
        <f t="shared" si="140"/>
        <v>1867841</v>
      </c>
      <c r="I548" s="74">
        <f t="shared" si="140"/>
        <v>1868013</v>
      </c>
    </row>
    <row r="549" spans="1:9" ht="25.5">
      <c r="A549" s="16" t="s">
        <v>79</v>
      </c>
      <c r="B549" s="14">
        <v>793</v>
      </c>
      <c r="C549" s="15" t="s">
        <v>20</v>
      </c>
      <c r="D549" s="15" t="s">
        <v>29</v>
      </c>
      <c r="E549" s="15" t="s">
        <v>253</v>
      </c>
      <c r="F549" s="15"/>
      <c r="G549" s="74">
        <f t="shared" si="140"/>
        <v>1852193</v>
      </c>
      <c r="H549" s="74">
        <f t="shared" si="140"/>
        <v>1867841</v>
      </c>
      <c r="I549" s="74">
        <f t="shared" si="140"/>
        <v>1868013</v>
      </c>
    </row>
    <row r="550" spans="1:9" ht="51">
      <c r="A550" s="16" t="s">
        <v>335</v>
      </c>
      <c r="B550" s="14">
        <v>793</v>
      </c>
      <c r="C550" s="15" t="s">
        <v>20</v>
      </c>
      <c r="D550" s="15" t="s">
        <v>29</v>
      </c>
      <c r="E550" s="15" t="s">
        <v>253</v>
      </c>
      <c r="F550" s="15" t="s">
        <v>60</v>
      </c>
      <c r="G550" s="74">
        <f t="shared" si="140"/>
        <v>1852193</v>
      </c>
      <c r="H550" s="74">
        <f t="shared" si="140"/>
        <v>1867841</v>
      </c>
      <c r="I550" s="74">
        <f t="shared" si="140"/>
        <v>1868013</v>
      </c>
    </row>
    <row r="551" spans="1:9" ht="25.5">
      <c r="A551" s="16" t="s">
        <v>58</v>
      </c>
      <c r="B551" s="14">
        <v>793</v>
      </c>
      <c r="C551" s="15" t="s">
        <v>20</v>
      </c>
      <c r="D551" s="15" t="s">
        <v>29</v>
      </c>
      <c r="E551" s="15" t="s">
        <v>253</v>
      </c>
      <c r="F551" s="15" t="s">
        <v>61</v>
      </c>
      <c r="G551" s="74">
        <v>1852193</v>
      </c>
      <c r="H551" s="74">
        <f>G551+15648</f>
        <v>1867841</v>
      </c>
      <c r="I551" s="74">
        <f>G551+15820</f>
        <v>1868013</v>
      </c>
    </row>
    <row r="552" spans="1:9" ht="51">
      <c r="A552" s="16" t="s">
        <v>78</v>
      </c>
      <c r="B552" s="14">
        <v>793</v>
      </c>
      <c r="C552" s="15" t="s">
        <v>20</v>
      </c>
      <c r="D552" s="15" t="s">
        <v>56</v>
      </c>
      <c r="E552" s="15"/>
      <c r="F552" s="15"/>
      <c r="G552" s="74">
        <f>G557+G553</f>
        <v>30942596.850000001</v>
      </c>
      <c r="H552" s="74">
        <f>H557+H553</f>
        <v>31247537.060000002</v>
      </c>
      <c r="I552" s="74">
        <f>I557+I553</f>
        <v>31483789.139999997</v>
      </c>
    </row>
    <row r="553" spans="1:9" ht="27" customHeight="1">
      <c r="A553" s="37" t="s">
        <v>505</v>
      </c>
      <c r="B553" s="14">
        <v>793</v>
      </c>
      <c r="C553" s="15" t="s">
        <v>20</v>
      </c>
      <c r="D553" s="15" t="s">
        <v>56</v>
      </c>
      <c r="E553" s="14" t="s">
        <v>254</v>
      </c>
      <c r="F553" s="14"/>
      <c r="G553" s="74">
        <f>G556</f>
        <v>35000</v>
      </c>
      <c r="H553" s="74">
        <f>H556</f>
        <v>35000</v>
      </c>
      <c r="I553" s="74">
        <f>I556</f>
        <v>35000</v>
      </c>
    </row>
    <row r="554" spans="1:9" ht="25.5">
      <c r="A554" s="16" t="s">
        <v>338</v>
      </c>
      <c r="B554" s="14">
        <v>793</v>
      </c>
      <c r="C554" s="15" t="s">
        <v>20</v>
      </c>
      <c r="D554" s="15" t="s">
        <v>56</v>
      </c>
      <c r="E554" s="15" t="s">
        <v>255</v>
      </c>
      <c r="F554" s="15"/>
      <c r="G554" s="74">
        <f t="shared" ref="G554:I555" si="141">G555</f>
        <v>35000</v>
      </c>
      <c r="H554" s="74">
        <f t="shared" si="141"/>
        <v>35000</v>
      </c>
      <c r="I554" s="74">
        <f t="shared" si="141"/>
        <v>35000</v>
      </c>
    </row>
    <row r="555" spans="1:9" ht="19.5" customHeight="1">
      <c r="A555" s="16" t="s">
        <v>339</v>
      </c>
      <c r="B555" s="14">
        <v>793</v>
      </c>
      <c r="C555" s="15" t="s">
        <v>20</v>
      </c>
      <c r="D555" s="15" t="s">
        <v>56</v>
      </c>
      <c r="E555" s="15" t="s">
        <v>255</v>
      </c>
      <c r="F555" s="15" t="s">
        <v>38</v>
      </c>
      <c r="G555" s="74">
        <f t="shared" si="141"/>
        <v>35000</v>
      </c>
      <c r="H555" s="74">
        <f t="shared" si="141"/>
        <v>35000</v>
      </c>
      <c r="I555" s="74">
        <f t="shared" si="141"/>
        <v>35000</v>
      </c>
    </row>
    <row r="556" spans="1:9" ht="25.5">
      <c r="A556" s="16" t="s">
        <v>39</v>
      </c>
      <c r="B556" s="14">
        <v>793</v>
      </c>
      <c r="C556" s="15" t="s">
        <v>20</v>
      </c>
      <c r="D556" s="15" t="s">
        <v>56</v>
      </c>
      <c r="E556" s="15" t="s">
        <v>255</v>
      </c>
      <c r="F556" s="15" t="s">
        <v>40</v>
      </c>
      <c r="G556" s="74">
        <v>35000</v>
      </c>
      <c r="H556" s="74">
        <v>35000</v>
      </c>
      <c r="I556" s="74">
        <v>35000</v>
      </c>
    </row>
    <row r="557" spans="1:9" s="46" customFormat="1" ht="25.5">
      <c r="A557" s="16" t="s">
        <v>333</v>
      </c>
      <c r="B557" s="14">
        <v>793</v>
      </c>
      <c r="C557" s="15" t="s">
        <v>20</v>
      </c>
      <c r="D557" s="15" t="s">
        <v>56</v>
      </c>
      <c r="E557" s="15" t="s">
        <v>251</v>
      </c>
      <c r="F557" s="15"/>
      <c r="G557" s="74">
        <f>G558</f>
        <v>30907596.850000001</v>
      </c>
      <c r="H557" s="74">
        <f>H558</f>
        <v>31212537.060000002</v>
      </c>
      <c r="I557" s="74">
        <f>I558</f>
        <v>31448789.139999997</v>
      </c>
    </row>
    <row r="558" spans="1:9" s="46" customFormat="1">
      <c r="A558" s="56" t="s">
        <v>340</v>
      </c>
      <c r="B558" s="14">
        <v>793</v>
      </c>
      <c r="C558" s="15" t="s">
        <v>20</v>
      </c>
      <c r="D558" s="15" t="s">
        <v>56</v>
      </c>
      <c r="E558" s="15" t="s">
        <v>256</v>
      </c>
      <c r="F558" s="15"/>
      <c r="G558" s="74">
        <f>G559+G583+G566+G578+G571</f>
        <v>30907596.850000001</v>
      </c>
      <c r="H558" s="74">
        <f t="shared" ref="H558:I558" si="142">H559+H583+H566+H578+H571</f>
        <v>31212537.060000002</v>
      </c>
      <c r="I558" s="74">
        <f t="shared" si="142"/>
        <v>31448789.139999997</v>
      </c>
    </row>
    <row r="559" spans="1:9" s="46" customFormat="1" ht="25.5">
      <c r="A559" s="16" t="s">
        <v>79</v>
      </c>
      <c r="B559" s="14">
        <v>793</v>
      </c>
      <c r="C559" s="15" t="s">
        <v>20</v>
      </c>
      <c r="D559" s="15" t="s">
        <v>56</v>
      </c>
      <c r="E559" s="15" t="s">
        <v>257</v>
      </c>
      <c r="F559" s="15"/>
      <c r="G559" s="74">
        <f>G560+G562+G564</f>
        <v>24303075</v>
      </c>
      <c r="H559" s="74">
        <f t="shared" ref="H559:I559" si="143">H560+H562+H564</f>
        <v>24550210</v>
      </c>
      <c r="I559" s="74">
        <f t="shared" si="143"/>
        <v>24552929</v>
      </c>
    </row>
    <row r="560" spans="1:9" s="46" customFormat="1" ht="51">
      <c r="A560" s="16" t="s">
        <v>335</v>
      </c>
      <c r="B560" s="14">
        <v>793</v>
      </c>
      <c r="C560" s="15" t="s">
        <v>20</v>
      </c>
      <c r="D560" s="15" t="s">
        <v>56</v>
      </c>
      <c r="E560" s="15" t="s">
        <v>257</v>
      </c>
      <c r="F560" s="15" t="s">
        <v>60</v>
      </c>
      <c r="G560" s="74">
        <f>G561</f>
        <v>22716825</v>
      </c>
      <c r="H560" s="74">
        <f>H561</f>
        <v>22963960</v>
      </c>
      <c r="I560" s="74">
        <f>I561</f>
        <v>22966679</v>
      </c>
    </row>
    <row r="561" spans="1:12" s="46" customFormat="1" ht="25.5">
      <c r="A561" s="16" t="s">
        <v>58</v>
      </c>
      <c r="B561" s="14">
        <v>793</v>
      </c>
      <c r="C561" s="15" t="s">
        <v>20</v>
      </c>
      <c r="D561" s="15" t="s">
        <v>56</v>
      </c>
      <c r="E561" s="15" t="s">
        <v>257</v>
      </c>
      <c r="F561" s="15" t="s">
        <v>61</v>
      </c>
      <c r="G561" s="74">
        <f>22466825+250000</f>
        <v>22716825</v>
      </c>
      <c r="H561" s="74">
        <f>G561+247135</f>
        <v>22963960</v>
      </c>
      <c r="I561" s="74">
        <f>G561+249854</f>
        <v>22966679</v>
      </c>
    </row>
    <row r="562" spans="1:12" s="46" customFormat="1" ht="15" customHeight="1">
      <c r="A562" s="16" t="s">
        <v>339</v>
      </c>
      <c r="B562" s="14">
        <v>793</v>
      </c>
      <c r="C562" s="15" t="s">
        <v>20</v>
      </c>
      <c r="D562" s="15" t="s">
        <v>56</v>
      </c>
      <c r="E562" s="15" t="s">
        <v>257</v>
      </c>
      <c r="F562" s="15" t="s">
        <v>38</v>
      </c>
      <c r="G562" s="74">
        <f>G563</f>
        <v>1583250</v>
      </c>
      <c r="H562" s="74">
        <f>H563</f>
        <v>1583250</v>
      </c>
      <c r="I562" s="74">
        <f>I563</f>
        <v>1583250</v>
      </c>
    </row>
    <row r="563" spans="1:12" s="46" customFormat="1" ht="25.5">
      <c r="A563" s="16" t="s">
        <v>39</v>
      </c>
      <c r="B563" s="14">
        <v>793</v>
      </c>
      <c r="C563" s="15" t="s">
        <v>20</v>
      </c>
      <c r="D563" s="15" t="s">
        <v>56</v>
      </c>
      <c r="E563" s="15" t="s">
        <v>257</v>
      </c>
      <c r="F563" s="15" t="s">
        <v>40</v>
      </c>
      <c r="G563" s="74">
        <f>731250+100000+55000+165000+100000+432000</f>
        <v>1583250</v>
      </c>
      <c r="H563" s="74">
        <f t="shared" ref="H563:I563" si="144">731250+100000+55000+165000+100000+432000</f>
        <v>1583250</v>
      </c>
      <c r="I563" s="74">
        <f t="shared" si="144"/>
        <v>1583250</v>
      </c>
    </row>
    <row r="564" spans="1:12" s="46" customFormat="1" ht="17.25" customHeight="1">
      <c r="A564" s="16" t="s">
        <v>65</v>
      </c>
      <c r="B564" s="14">
        <v>793</v>
      </c>
      <c r="C564" s="15" t="s">
        <v>20</v>
      </c>
      <c r="D564" s="15" t="s">
        <v>56</v>
      </c>
      <c r="E564" s="15" t="s">
        <v>257</v>
      </c>
      <c r="F564" s="15" t="s">
        <v>66</v>
      </c>
      <c r="G564" s="74">
        <f>G565</f>
        <v>3000</v>
      </c>
      <c r="H564" s="74">
        <f t="shared" ref="H564:I564" si="145">H565</f>
        <v>3000</v>
      </c>
      <c r="I564" s="74">
        <f t="shared" si="145"/>
        <v>3000</v>
      </c>
    </row>
    <row r="565" spans="1:12" s="46" customFormat="1">
      <c r="A565" s="16" t="s">
        <v>151</v>
      </c>
      <c r="B565" s="14">
        <v>793</v>
      </c>
      <c r="C565" s="15" t="s">
        <v>20</v>
      </c>
      <c r="D565" s="15" t="s">
        <v>56</v>
      </c>
      <c r="E565" s="15" t="s">
        <v>257</v>
      </c>
      <c r="F565" s="15" t="s">
        <v>69</v>
      </c>
      <c r="G565" s="74">
        <v>3000</v>
      </c>
      <c r="H565" s="74">
        <v>3000</v>
      </c>
      <c r="I565" s="74">
        <v>3000</v>
      </c>
    </row>
    <row r="566" spans="1:12" s="3" customFormat="1" ht="29.25" customHeight="1">
      <c r="A566" s="16" t="s">
        <v>439</v>
      </c>
      <c r="B566" s="14">
        <v>793</v>
      </c>
      <c r="C566" s="15" t="s">
        <v>20</v>
      </c>
      <c r="D566" s="15" t="s">
        <v>56</v>
      </c>
      <c r="E566" s="15" t="s">
        <v>401</v>
      </c>
      <c r="F566" s="15"/>
      <c r="G566" s="74">
        <f>G567+G569</f>
        <v>4759821.34</v>
      </c>
      <c r="H566" s="74">
        <f>H567+H569</f>
        <v>4801569.55</v>
      </c>
      <c r="I566" s="74">
        <f>I567+I569</f>
        <v>4970232.33</v>
      </c>
    </row>
    <row r="567" spans="1:12" s="3" customFormat="1" ht="51">
      <c r="A567" s="16" t="s">
        <v>335</v>
      </c>
      <c r="B567" s="14">
        <v>793</v>
      </c>
      <c r="C567" s="15" t="s">
        <v>20</v>
      </c>
      <c r="D567" s="15" t="s">
        <v>56</v>
      </c>
      <c r="E567" s="15" t="s">
        <v>401</v>
      </c>
      <c r="F567" s="15" t="s">
        <v>60</v>
      </c>
      <c r="G567" s="74">
        <f>G568</f>
        <v>3827028.34</v>
      </c>
      <c r="H567" s="74">
        <f>H568</f>
        <v>3870820</v>
      </c>
      <c r="I567" s="74">
        <f>I568</f>
        <v>4023332</v>
      </c>
    </row>
    <row r="568" spans="1:12" s="3" customFormat="1" ht="25.5">
      <c r="A568" s="16" t="s">
        <v>58</v>
      </c>
      <c r="B568" s="14">
        <v>793</v>
      </c>
      <c r="C568" s="15" t="s">
        <v>20</v>
      </c>
      <c r="D568" s="15" t="s">
        <v>56</v>
      </c>
      <c r="E568" s="15" t="s">
        <v>401</v>
      </c>
      <c r="F568" s="15" t="s">
        <v>61</v>
      </c>
      <c r="G568" s="74">
        <v>3827028.34</v>
      </c>
      <c r="H568" s="74">
        <v>3870820</v>
      </c>
      <c r="I568" s="74">
        <v>4023332</v>
      </c>
      <c r="L568" s="162"/>
    </row>
    <row r="569" spans="1:12" s="3" customFormat="1" ht="21.75" customHeight="1">
      <c r="A569" s="16" t="s">
        <v>339</v>
      </c>
      <c r="B569" s="14">
        <v>793</v>
      </c>
      <c r="C569" s="15" t="s">
        <v>20</v>
      </c>
      <c r="D569" s="15" t="s">
        <v>56</v>
      </c>
      <c r="E569" s="15" t="s">
        <v>401</v>
      </c>
      <c r="F569" s="15" t="s">
        <v>38</v>
      </c>
      <c r="G569" s="74">
        <f>G570</f>
        <v>932793</v>
      </c>
      <c r="H569" s="74">
        <f>H570</f>
        <v>930749.55</v>
      </c>
      <c r="I569" s="74">
        <f>I570</f>
        <v>946900.33</v>
      </c>
    </row>
    <row r="570" spans="1:12" s="3" customFormat="1" ht="25.5">
      <c r="A570" s="16" t="s">
        <v>39</v>
      </c>
      <c r="B570" s="14">
        <v>793</v>
      </c>
      <c r="C570" s="15" t="s">
        <v>20</v>
      </c>
      <c r="D570" s="15" t="s">
        <v>56</v>
      </c>
      <c r="E570" s="15" t="s">
        <v>401</v>
      </c>
      <c r="F570" s="15" t="s">
        <v>40</v>
      </c>
      <c r="G570" s="74">
        <v>932793</v>
      </c>
      <c r="H570" s="74">
        <v>930749.55</v>
      </c>
      <c r="I570" s="74">
        <v>946900.33</v>
      </c>
    </row>
    <row r="571" spans="1:12" s="3" customFormat="1" ht="38.25">
      <c r="A571" s="16" t="s">
        <v>441</v>
      </c>
      <c r="B571" s="14">
        <v>793</v>
      </c>
      <c r="C571" s="15" t="s">
        <v>20</v>
      </c>
      <c r="D571" s="15" t="s">
        <v>56</v>
      </c>
      <c r="E571" s="15" t="s">
        <v>440</v>
      </c>
      <c r="F571" s="15"/>
      <c r="G571" s="74">
        <f>G572+G576</f>
        <v>1464560.41</v>
      </c>
      <c r="H571" s="74">
        <f>H572+H576</f>
        <v>1477406.01</v>
      </c>
      <c r="I571" s="74">
        <f>I572+I576</f>
        <v>1529302.25</v>
      </c>
    </row>
    <row r="572" spans="1:12" s="3" customFormat="1" ht="51">
      <c r="A572" s="16" t="s">
        <v>335</v>
      </c>
      <c r="B572" s="14">
        <v>793</v>
      </c>
      <c r="C572" s="15" t="s">
        <v>20</v>
      </c>
      <c r="D572" s="15" t="s">
        <v>56</v>
      </c>
      <c r="E572" s="15" t="s">
        <v>440</v>
      </c>
      <c r="F572" s="15" t="s">
        <v>60</v>
      </c>
      <c r="G572" s="74">
        <f>G573</f>
        <v>1423714.52</v>
      </c>
      <c r="H572" s="74">
        <f>H573</f>
        <v>1437851</v>
      </c>
      <c r="I572" s="74">
        <f>I573</f>
        <v>1494966</v>
      </c>
    </row>
    <row r="573" spans="1:12" s="3" customFormat="1" ht="25.5">
      <c r="A573" s="16" t="s">
        <v>58</v>
      </c>
      <c r="B573" s="14">
        <v>793</v>
      </c>
      <c r="C573" s="15" t="s">
        <v>20</v>
      </c>
      <c r="D573" s="15" t="s">
        <v>56</v>
      </c>
      <c r="E573" s="15" t="s">
        <v>440</v>
      </c>
      <c r="F573" s="15" t="s">
        <v>61</v>
      </c>
      <c r="G573" s="74">
        <v>1423714.52</v>
      </c>
      <c r="H573" s="74">
        <v>1437851</v>
      </c>
      <c r="I573" s="74">
        <v>1494966</v>
      </c>
    </row>
    <row r="574" spans="1:12" s="3" customFormat="1" ht="38.25" hidden="1">
      <c r="A574" s="16" t="s">
        <v>59</v>
      </c>
      <c r="B574" s="14">
        <v>793</v>
      </c>
      <c r="C574" s="15" t="s">
        <v>20</v>
      </c>
      <c r="D574" s="15" t="s">
        <v>56</v>
      </c>
      <c r="E574" s="15" t="s">
        <v>440</v>
      </c>
      <c r="F574" s="15" t="s">
        <v>62</v>
      </c>
      <c r="G574" s="74"/>
      <c r="H574" s="74"/>
      <c r="I574" s="74"/>
    </row>
    <row r="575" spans="1:12" s="3" customFormat="1" ht="38.25" hidden="1">
      <c r="A575" s="16" t="s">
        <v>63</v>
      </c>
      <c r="B575" s="14">
        <v>793</v>
      </c>
      <c r="C575" s="15" t="s">
        <v>20</v>
      </c>
      <c r="D575" s="15" t="s">
        <v>56</v>
      </c>
      <c r="E575" s="15" t="s">
        <v>440</v>
      </c>
      <c r="F575" s="15" t="s">
        <v>64</v>
      </c>
      <c r="G575" s="74"/>
      <c r="H575" s="74"/>
      <c r="I575" s="74"/>
    </row>
    <row r="576" spans="1:12" s="3" customFormat="1" ht="20.25" customHeight="1">
      <c r="A576" s="16" t="s">
        <v>339</v>
      </c>
      <c r="B576" s="14">
        <v>793</v>
      </c>
      <c r="C576" s="15" t="s">
        <v>20</v>
      </c>
      <c r="D576" s="15" t="s">
        <v>56</v>
      </c>
      <c r="E576" s="15" t="s">
        <v>440</v>
      </c>
      <c r="F576" s="15" t="s">
        <v>38</v>
      </c>
      <c r="G576" s="74">
        <f>G577</f>
        <v>40845.89</v>
      </c>
      <c r="H576" s="74">
        <f>H577</f>
        <v>39555.01</v>
      </c>
      <c r="I576" s="74">
        <f>I577</f>
        <v>34336.25</v>
      </c>
    </row>
    <row r="577" spans="1:9" s="3" customFormat="1" ht="25.5">
      <c r="A577" s="16" t="s">
        <v>39</v>
      </c>
      <c r="B577" s="14">
        <v>793</v>
      </c>
      <c r="C577" s="15" t="s">
        <v>20</v>
      </c>
      <c r="D577" s="15" t="s">
        <v>56</v>
      </c>
      <c r="E577" s="15" t="s">
        <v>440</v>
      </c>
      <c r="F577" s="15" t="s">
        <v>40</v>
      </c>
      <c r="G577" s="74">
        <v>40845.89</v>
      </c>
      <c r="H577" s="74">
        <v>39555.01</v>
      </c>
      <c r="I577" s="74">
        <v>34336.25</v>
      </c>
    </row>
    <row r="578" spans="1:9" ht="13.5" customHeight="1">
      <c r="A578" s="85" t="s">
        <v>345</v>
      </c>
      <c r="B578" s="14">
        <v>793</v>
      </c>
      <c r="C578" s="15" t="s">
        <v>20</v>
      </c>
      <c r="D578" s="15" t="s">
        <v>56</v>
      </c>
      <c r="E578" s="15" t="s">
        <v>258</v>
      </c>
      <c r="F578" s="15"/>
      <c r="G578" s="74">
        <f>G579+G581</f>
        <v>366140.1</v>
      </c>
      <c r="H578" s="74">
        <f>H579+H581</f>
        <v>369351.5</v>
      </c>
      <c r="I578" s="74">
        <f>I579+I581</f>
        <v>382325.56</v>
      </c>
    </row>
    <row r="579" spans="1:9" s="3" customFormat="1" ht="51">
      <c r="A579" s="16" t="s">
        <v>335</v>
      </c>
      <c r="B579" s="14">
        <v>793</v>
      </c>
      <c r="C579" s="15" t="s">
        <v>20</v>
      </c>
      <c r="D579" s="15" t="s">
        <v>56</v>
      </c>
      <c r="E579" s="15" t="s">
        <v>258</v>
      </c>
      <c r="F579" s="15" t="s">
        <v>60</v>
      </c>
      <c r="G579" s="74">
        <f>G580</f>
        <v>357140.1</v>
      </c>
      <c r="H579" s="74">
        <f>H580</f>
        <v>360351.5</v>
      </c>
      <c r="I579" s="74">
        <f>I580</f>
        <v>373325.56</v>
      </c>
    </row>
    <row r="580" spans="1:9" s="3" customFormat="1" ht="25.5">
      <c r="A580" s="16" t="s">
        <v>58</v>
      </c>
      <c r="B580" s="14">
        <v>793</v>
      </c>
      <c r="C580" s="15" t="s">
        <v>20</v>
      </c>
      <c r="D580" s="15" t="s">
        <v>56</v>
      </c>
      <c r="E580" s="15" t="s">
        <v>258</v>
      </c>
      <c r="F580" s="15" t="s">
        <v>61</v>
      </c>
      <c r="G580" s="74">
        <v>357140.1</v>
      </c>
      <c r="H580" s="74">
        <v>360351.5</v>
      </c>
      <c r="I580" s="74">
        <v>373325.56</v>
      </c>
    </row>
    <row r="581" spans="1:9" ht="19.5" customHeight="1">
      <c r="A581" s="16" t="s">
        <v>339</v>
      </c>
      <c r="B581" s="14">
        <v>793</v>
      </c>
      <c r="C581" s="15" t="s">
        <v>20</v>
      </c>
      <c r="D581" s="15" t="s">
        <v>56</v>
      </c>
      <c r="E581" s="15" t="s">
        <v>258</v>
      </c>
      <c r="F581" s="15" t="s">
        <v>38</v>
      </c>
      <c r="G581" s="74">
        <f>G582</f>
        <v>9000</v>
      </c>
      <c r="H581" s="74">
        <f>H582</f>
        <v>9000</v>
      </c>
      <c r="I581" s="74">
        <f>I582</f>
        <v>9000</v>
      </c>
    </row>
    <row r="582" spans="1:9" ht="25.5" customHeight="1">
      <c r="A582" s="16" t="s">
        <v>39</v>
      </c>
      <c r="B582" s="14">
        <v>793</v>
      </c>
      <c r="C582" s="15" t="s">
        <v>20</v>
      </c>
      <c r="D582" s="15" t="s">
        <v>56</v>
      </c>
      <c r="E582" s="15" t="s">
        <v>258</v>
      </c>
      <c r="F582" s="15" t="s">
        <v>40</v>
      </c>
      <c r="G582" s="74">
        <v>9000</v>
      </c>
      <c r="H582" s="74">
        <v>9000</v>
      </c>
      <c r="I582" s="74">
        <v>9000</v>
      </c>
    </row>
    <row r="583" spans="1:9" s="46" customFormat="1" ht="63.75">
      <c r="A583" s="16" t="s">
        <v>346</v>
      </c>
      <c r="B583" s="14">
        <v>793</v>
      </c>
      <c r="C583" s="15" t="s">
        <v>20</v>
      </c>
      <c r="D583" s="15" t="s">
        <v>56</v>
      </c>
      <c r="E583" s="15" t="s">
        <v>404</v>
      </c>
      <c r="F583" s="15"/>
      <c r="G583" s="74">
        <f t="shared" ref="G583:I584" si="146">G584</f>
        <v>14000</v>
      </c>
      <c r="H583" s="74">
        <f t="shared" si="146"/>
        <v>14000</v>
      </c>
      <c r="I583" s="74">
        <f t="shared" si="146"/>
        <v>14000</v>
      </c>
    </row>
    <row r="584" spans="1:9" s="46" customFormat="1" ht="25.5">
      <c r="A584" s="16" t="s">
        <v>339</v>
      </c>
      <c r="B584" s="14">
        <v>793</v>
      </c>
      <c r="C584" s="15" t="s">
        <v>20</v>
      </c>
      <c r="D584" s="15" t="s">
        <v>56</v>
      </c>
      <c r="E584" s="15" t="s">
        <v>404</v>
      </c>
      <c r="F584" s="15" t="s">
        <v>38</v>
      </c>
      <c r="G584" s="74">
        <f t="shared" si="146"/>
        <v>14000</v>
      </c>
      <c r="H584" s="74">
        <f t="shared" si="146"/>
        <v>14000</v>
      </c>
      <c r="I584" s="74">
        <f t="shared" si="146"/>
        <v>14000</v>
      </c>
    </row>
    <row r="585" spans="1:9" s="46" customFormat="1" ht="25.5">
      <c r="A585" s="16" t="s">
        <v>39</v>
      </c>
      <c r="B585" s="14">
        <v>793</v>
      </c>
      <c r="C585" s="15" t="s">
        <v>20</v>
      </c>
      <c r="D585" s="15" t="s">
        <v>56</v>
      </c>
      <c r="E585" s="15" t="s">
        <v>404</v>
      </c>
      <c r="F585" s="15" t="s">
        <v>40</v>
      </c>
      <c r="G585" s="74">
        <v>14000</v>
      </c>
      <c r="H585" s="74">
        <v>14000</v>
      </c>
      <c r="I585" s="74">
        <v>14000</v>
      </c>
    </row>
    <row r="586" spans="1:9" s="46" customFormat="1">
      <c r="A586" s="16" t="s">
        <v>290</v>
      </c>
      <c r="B586" s="14">
        <v>793</v>
      </c>
      <c r="C586" s="15" t="s">
        <v>20</v>
      </c>
      <c r="D586" s="15" t="s">
        <v>183</v>
      </c>
      <c r="E586" s="15"/>
      <c r="F586" s="15"/>
      <c r="G586" s="74">
        <f t="shared" ref="G586:I589" si="147">G587</f>
        <v>9704.2199999999993</v>
      </c>
      <c r="H586" s="74">
        <f t="shared" si="147"/>
        <v>108967.95</v>
      </c>
      <c r="I586" s="74">
        <f t="shared" si="147"/>
        <v>4005.55</v>
      </c>
    </row>
    <row r="587" spans="1:9" s="46" customFormat="1">
      <c r="A587" s="16" t="s">
        <v>291</v>
      </c>
      <c r="B587" s="14">
        <v>793</v>
      </c>
      <c r="C587" s="15" t="s">
        <v>20</v>
      </c>
      <c r="D587" s="15" t="s">
        <v>183</v>
      </c>
      <c r="E587" s="15" t="s">
        <v>292</v>
      </c>
      <c r="F587" s="15"/>
      <c r="G587" s="74">
        <f t="shared" si="147"/>
        <v>9704.2199999999993</v>
      </c>
      <c r="H587" s="74">
        <f t="shared" si="147"/>
        <v>108967.95</v>
      </c>
      <c r="I587" s="74">
        <f t="shared" si="147"/>
        <v>4005.55</v>
      </c>
    </row>
    <row r="588" spans="1:9" s="46" customFormat="1" ht="51">
      <c r="A588" s="16" t="s">
        <v>294</v>
      </c>
      <c r="B588" s="14">
        <v>793</v>
      </c>
      <c r="C588" s="15" t="s">
        <v>20</v>
      </c>
      <c r="D588" s="15" t="s">
        <v>183</v>
      </c>
      <c r="E588" s="15" t="s">
        <v>390</v>
      </c>
      <c r="F588" s="15"/>
      <c r="G588" s="74">
        <f t="shared" si="147"/>
        <v>9704.2199999999993</v>
      </c>
      <c r="H588" s="74">
        <f t="shared" si="147"/>
        <v>108967.95</v>
      </c>
      <c r="I588" s="74">
        <f t="shared" si="147"/>
        <v>4005.55</v>
      </c>
    </row>
    <row r="589" spans="1:9" s="46" customFormat="1" ht="14.25" customHeight="1">
      <c r="A589" s="16" t="s">
        <v>339</v>
      </c>
      <c r="B589" s="14">
        <v>793</v>
      </c>
      <c r="C589" s="15" t="s">
        <v>20</v>
      </c>
      <c r="D589" s="15" t="s">
        <v>183</v>
      </c>
      <c r="E589" s="15" t="s">
        <v>390</v>
      </c>
      <c r="F589" s="15" t="s">
        <v>38</v>
      </c>
      <c r="G589" s="74">
        <f t="shared" si="147"/>
        <v>9704.2199999999993</v>
      </c>
      <c r="H589" s="74">
        <f t="shared" si="147"/>
        <v>108967.95</v>
      </c>
      <c r="I589" s="74">
        <f t="shared" si="147"/>
        <v>4005.55</v>
      </c>
    </row>
    <row r="590" spans="1:9" s="46" customFormat="1" ht="25.5">
      <c r="A590" s="16" t="s">
        <v>39</v>
      </c>
      <c r="B590" s="14">
        <v>793</v>
      </c>
      <c r="C590" s="15" t="s">
        <v>20</v>
      </c>
      <c r="D590" s="15" t="s">
        <v>183</v>
      </c>
      <c r="E590" s="15" t="s">
        <v>390</v>
      </c>
      <c r="F590" s="15" t="s">
        <v>40</v>
      </c>
      <c r="G590" s="74">
        <v>9704.2199999999993</v>
      </c>
      <c r="H590" s="74">
        <v>108967.95</v>
      </c>
      <c r="I590" s="74">
        <v>4005.55</v>
      </c>
    </row>
    <row r="591" spans="1:9" s="18" customFormat="1">
      <c r="A591" s="40" t="s">
        <v>347</v>
      </c>
      <c r="B591" s="14">
        <v>793</v>
      </c>
      <c r="C591" s="15" t="s">
        <v>20</v>
      </c>
      <c r="D591" s="15" t="s">
        <v>74</v>
      </c>
      <c r="E591" s="15"/>
      <c r="F591" s="15"/>
      <c r="G591" s="74">
        <f t="shared" ref="G591:I594" si="148">G592</f>
        <v>1000000</v>
      </c>
      <c r="H591" s="74">
        <f t="shared" si="148"/>
        <v>1000000</v>
      </c>
      <c r="I591" s="74">
        <f t="shared" si="148"/>
        <v>1000000</v>
      </c>
    </row>
    <row r="592" spans="1:9" s="28" customFormat="1" ht="24.75" customHeight="1">
      <c r="A592" s="37" t="s">
        <v>179</v>
      </c>
      <c r="B592" s="14">
        <v>793</v>
      </c>
      <c r="C592" s="15" t="s">
        <v>20</v>
      </c>
      <c r="D592" s="15" t="s">
        <v>74</v>
      </c>
      <c r="E592" s="15" t="s">
        <v>245</v>
      </c>
      <c r="F592" s="39"/>
      <c r="G592" s="74">
        <f t="shared" si="148"/>
        <v>1000000</v>
      </c>
      <c r="H592" s="74">
        <f t="shared" si="148"/>
        <v>1000000</v>
      </c>
      <c r="I592" s="74">
        <f t="shared" si="148"/>
        <v>1000000</v>
      </c>
    </row>
    <row r="593" spans="1:9" ht="25.5">
      <c r="A593" s="37" t="s">
        <v>179</v>
      </c>
      <c r="B593" s="14">
        <v>793</v>
      </c>
      <c r="C593" s="15" t="s">
        <v>20</v>
      </c>
      <c r="D593" s="15" t="s">
        <v>74</v>
      </c>
      <c r="E593" s="15" t="s">
        <v>289</v>
      </c>
      <c r="F593" s="14"/>
      <c r="G593" s="74">
        <f t="shared" si="148"/>
        <v>1000000</v>
      </c>
      <c r="H593" s="74">
        <f t="shared" si="148"/>
        <v>1000000</v>
      </c>
      <c r="I593" s="74">
        <f t="shared" si="148"/>
        <v>1000000</v>
      </c>
    </row>
    <row r="594" spans="1:9">
      <c r="A594" s="16" t="s">
        <v>65</v>
      </c>
      <c r="B594" s="14">
        <v>793</v>
      </c>
      <c r="C594" s="15" t="s">
        <v>20</v>
      </c>
      <c r="D594" s="15" t="s">
        <v>74</v>
      </c>
      <c r="E594" s="15" t="s">
        <v>289</v>
      </c>
      <c r="F594" s="15" t="s">
        <v>66</v>
      </c>
      <c r="G594" s="74">
        <f t="shared" si="148"/>
        <v>1000000</v>
      </c>
      <c r="H594" s="74">
        <f t="shared" si="148"/>
        <v>1000000</v>
      </c>
      <c r="I594" s="74">
        <f t="shared" si="148"/>
        <v>1000000</v>
      </c>
    </row>
    <row r="595" spans="1:9">
      <c r="A595" s="16" t="s">
        <v>190</v>
      </c>
      <c r="B595" s="14">
        <v>793</v>
      </c>
      <c r="C595" s="15" t="s">
        <v>20</v>
      </c>
      <c r="D595" s="15" t="s">
        <v>74</v>
      </c>
      <c r="E595" s="15" t="s">
        <v>289</v>
      </c>
      <c r="F595" s="15" t="s">
        <v>191</v>
      </c>
      <c r="G595" s="74">
        <v>1000000</v>
      </c>
      <c r="H595" s="74">
        <f>G595</f>
        <v>1000000</v>
      </c>
      <c r="I595" s="74">
        <f>H595</f>
        <v>1000000</v>
      </c>
    </row>
    <row r="596" spans="1:9">
      <c r="A596" s="40" t="s">
        <v>23</v>
      </c>
      <c r="B596" s="14">
        <v>793</v>
      </c>
      <c r="C596" s="15" t="s">
        <v>20</v>
      </c>
      <c r="D596" s="15" t="s">
        <v>24</v>
      </c>
      <c r="E596" s="15"/>
      <c r="F596" s="15"/>
      <c r="G596" s="74">
        <f>G597+G630+G641+G623+G616</f>
        <v>22148169.620000001</v>
      </c>
      <c r="H596" s="74">
        <f t="shared" ref="H596:I596" si="149">H597+H630+H641+H623+H616</f>
        <v>20243019.289999999</v>
      </c>
      <c r="I596" s="74">
        <f t="shared" si="149"/>
        <v>25595663.289999999</v>
      </c>
    </row>
    <row r="597" spans="1:9" s="33" customFormat="1" ht="51">
      <c r="A597" s="16" t="s">
        <v>508</v>
      </c>
      <c r="B597" s="14">
        <v>793</v>
      </c>
      <c r="C597" s="15" t="s">
        <v>20</v>
      </c>
      <c r="D597" s="15" t="s">
        <v>24</v>
      </c>
      <c r="E597" s="14" t="s">
        <v>259</v>
      </c>
      <c r="F597" s="15"/>
      <c r="G597" s="74">
        <f>G598+G601+G606+G613+G604</f>
        <v>1547169.62</v>
      </c>
      <c r="H597" s="74">
        <f>H598+H601+H606+H613+H604</f>
        <v>1115008.29</v>
      </c>
      <c r="I597" s="74">
        <f t="shared" ref="I597" si="150">I598+I601+I606+I613+I604</f>
        <v>1115008.29</v>
      </c>
    </row>
    <row r="598" spans="1:9" s="33" customFormat="1" ht="27.75" customHeight="1">
      <c r="A598" s="16" t="s">
        <v>199</v>
      </c>
      <c r="B598" s="14">
        <v>793</v>
      </c>
      <c r="C598" s="15" t="s">
        <v>20</v>
      </c>
      <c r="D598" s="15" t="s">
        <v>24</v>
      </c>
      <c r="E598" s="15" t="s">
        <v>398</v>
      </c>
      <c r="F598" s="15"/>
      <c r="G598" s="74">
        <f t="shared" ref="G598:I599" si="151">G599</f>
        <v>500000</v>
      </c>
      <c r="H598" s="74">
        <f t="shared" si="151"/>
        <v>500000</v>
      </c>
      <c r="I598" s="74">
        <f t="shared" si="151"/>
        <v>500000</v>
      </c>
    </row>
    <row r="599" spans="1:9" s="33" customFormat="1" ht="28.5" customHeight="1">
      <c r="A599" s="16" t="s">
        <v>31</v>
      </c>
      <c r="B599" s="14">
        <v>793</v>
      </c>
      <c r="C599" s="15" t="s">
        <v>20</v>
      </c>
      <c r="D599" s="15" t="s">
        <v>24</v>
      </c>
      <c r="E599" s="15" t="s">
        <v>398</v>
      </c>
      <c r="F599" s="15" t="s">
        <v>32</v>
      </c>
      <c r="G599" s="74">
        <f t="shared" si="151"/>
        <v>500000</v>
      </c>
      <c r="H599" s="74">
        <f t="shared" si="151"/>
        <v>500000</v>
      </c>
      <c r="I599" s="74">
        <f t="shared" si="151"/>
        <v>500000</v>
      </c>
    </row>
    <row r="600" spans="1:9" s="33" customFormat="1" ht="31.5" customHeight="1">
      <c r="A600" s="16" t="s">
        <v>9</v>
      </c>
      <c r="B600" s="14">
        <v>793</v>
      </c>
      <c r="C600" s="15" t="s">
        <v>20</v>
      </c>
      <c r="D600" s="15" t="s">
        <v>24</v>
      </c>
      <c r="E600" s="15" t="s">
        <v>398</v>
      </c>
      <c r="F600" s="15" t="s">
        <v>8</v>
      </c>
      <c r="G600" s="74">
        <v>500000</v>
      </c>
      <c r="H600" s="74">
        <v>500000</v>
      </c>
      <c r="I600" s="74">
        <v>500000</v>
      </c>
    </row>
    <row r="601" spans="1:9" ht="27.75" customHeight="1">
      <c r="A601" s="120" t="s">
        <v>464</v>
      </c>
      <c r="B601" s="14">
        <v>793</v>
      </c>
      <c r="C601" s="15" t="s">
        <v>20</v>
      </c>
      <c r="D601" s="15" t="s">
        <v>24</v>
      </c>
      <c r="E601" s="15" t="s">
        <v>399</v>
      </c>
      <c r="F601" s="15"/>
      <c r="G601" s="74">
        <f>G602</f>
        <v>892169.62</v>
      </c>
      <c r="H601" s="74">
        <f t="shared" ref="H601:I601" si="152">H602</f>
        <v>460008.29</v>
      </c>
      <c r="I601" s="74">
        <f t="shared" si="152"/>
        <v>460008.29</v>
      </c>
    </row>
    <row r="602" spans="1:9" ht="25.5" customHeight="1">
      <c r="A602" s="16" t="s">
        <v>65</v>
      </c>
      <c r="B602" s="14">
        <v>793</v>
      </c>
      <c r="C602" s="15" t="s">
        <v>20</v>
      </c>
      <c r="D602" s="15" t="s">
        <v>24</v>
      </c>
      <c r="E602" s="15" t="s">
        <v>399</v>
      </c>
      <c r="F602" s="15" t="s">
        <v>66</v>
      </c>
      <c r="G602" s="74">
        <f>G603</f>
        <v>892169.62</v>
      </c>
      <c r="H602" s="74">
        <f t="shared" ref="H602:I604" si="153">H603</f>
        <v>460008.29</v>
      </c>
      <c r="I602" s="74">
        <f t="shared" si="153"/>
        <v>460008.29</v>
      </c>
    </row>
    <row r="603" spans="1:9" ht="12" customHeight="1">
      <c r="A603" s="16" t="s">
        <v>190</v>
      </c>
      <c r="B603" s="14">
        <v>793</v>
      </c>
      <c r="C603" s="15" t="s">
        <v>20</v>
      </c>
      <c r="D603" s="15" t="s">
        <v>24</v>
      </c>
      <c r="E603" s="15" t="s">
        <v>399</v>
      </c>
      <c r="F603" s="15" t="s">
        <v>191</v>
      </c>
      <c r="G603" s="74">
        <f>438269.62+453900</f>
        <v>892169.62</v>
      </c>
      <c r="H603" s="74">
        <f>6108.29+453900</f>
        <v>460008.29</v>
      </c>
      <c r="I603" s="74">
        <f>6108.29+453900</f>
        <v>460008.29</v>
      </c>
    </row>
    <row r="604" spans="1:9" ht="16.5" hidden="1" customHeight="1">
      <c r="A604" s="16" t="s">
        <v>165</v>
      </c>
      <c r="B604" s="14">
        <v>793</v>
      </c>
      <c r="C604" s="15" t="s">
        <v>20</v>
      </c>
      <c r="D604" s="15" t="s">
        <v>24</v>
      </c>
      <c r="E604" s="15" t="s">
        <v>399</v>
      </c>
      <c r="F604" s="15" t="s">
        <v>166</v>
      </c>
      <c r="G604" s="74">
        <f>G605</f>
        <v>0</v>
      </c>
      <c r="H604" s="74">
        <f t="shared" si="153"/>
        <v>0</v>
      </c>
      <c r="I604" s="74">
        <f t="shared" si="153"/>
        <v>0</v>
      </c>
    </row>
    <row r="605" spans="1:9" ht="17.25" hidden="1" customHeight="1">
      <c r="A605" s="16" t="s">
        <v>180</v>
      </c>
      <c r="B605" s="14">
        <v>793</v>
      </c>
      <c r="C605" s="15" t="s">
        <v>20</v>
      </c>
      <c r="D605" s="15" t="s">
        <v>24</v>
      </c>
      <c r="E605" s="15" t="s">
        <v>399</v>
      </c>
      <c r="F605" s="15" t="s">
        <v>181</v>
      </c>
      <c r="G605" s="74"/>
      <c r="H605" s="74">
        <v>0</v>
      </c>
      <c r="I605" s="74">
        <v>0</v>
      </c>
    </row>
    <row r="606" spans="1:9" ht="25.5" customHeight="1">
      <c r="A606" s="16" t="s">
        <v>125</v>
      </c>
      <c r="B606" s="14">
        <v>793</v>
      </c>
      <c r="C606" s="15" t="s">
        <v>20</v>
      </c>
      <c r="D606" s="15" t="s">
        <v>24</v>
      </c>
      <c r="E606" s="15" t="s">
        <v>260</v>
      </c>
      <c r="F606" s="15"/>
      <c r="G606" s="74">
        <f>G607+G611+G609</f>
        <v>105000</v>
      </c>
      <c r="H606" s="74">
        <f t="shared" ref="H606:I606" si="154">H607+H611+H609</f>
        <v>105000</v>
      </c>
      <c r="I606" s="74">
        <f t="shared" si="154"/>
        <v>105000</v>
      </c>
    </row>
    <row r="607" spans="1:9" ht="21.75" customHeight="1">
      <c r="A607" s="16" t="s">
        <v>339</v>
      </c>
      <c r="B607" s="14">
        <v>793</v>
      </c>
      <c r="C607" s="15" t="s">
        <v>20</v>
      </c>
      <c r="D607" s="15" t="s">
        <v>24</v>
      </c>
      <c r="E607" s="15" t="s">
        <v>260</v>
      </c>
      <c r="F607" s="15" t="s">
        <v>38</v>
      </c>
      <c r="G607" s="74">
        <f>G608</f>
        <v>70000</v>
      </c>
      <c r="H607" s="74">
        <f>H608</f>
        <v>70000</v>
      </c>
      <c r="I607" s="74">
        <f>I608</f>
        <v>70000</v>
      </c>
    </row>
    <row r="608" spans="1:9" ht="25.5" customHeight="1">
      <c r="A608" s="16" t="s">
        <v>39</v>
      </c>
      <c r="B608" s="14">
        <v>793</v>
      </c>
      <c r="C608" s="15" t="s">
        <v>20</v>
      </c>
      <c r="D608" s="15" t="s">
        <v>24</v>
      </c>
      <c r="E608" s="15" t="s">
        <v>260</v>
      </c>
      <c r="F608" s="15" t="s">
        <v>40</v>
      </c>
      <c r="G608" s="74">
        <v>70000</v>
      </c>
      <c r="H608" s="74">
        <v>70000</v>
      </c>
      <c r="I608" s="74">
        <v>70000</v>
      </c>
    </row>
    <row r="609" spans="1:16" ht="25.5" hidden="1" customHeight="1">
      <c r="A609" s="16" t="s">
        <v>31</v>
      </c>
      <c r="B609" s="14">
        <v>793</v>
      </c>
      <c r="C609" s="15" t="s">
        <v>20</v>
      </c>
      <c r="D609" s="15" t="s">
        <v>24</v>
      </c>
      <c r="E609" s="15" t="s">
        <v>260</v>
      </c>
      <c r="F609" s="15" t="s">
        <v>32</v>
      </c>
      <c r="G609" s="74">
        <f>G610</f>
        <v>0</v>
      </c>
      <c r="H609" s="74"/>
      <c r="I609" s="74"/>
    </row>
    <row r="610" spans="1:16" ht="25.5" hidden="1" customHeight="1">
      <c r="A610" s="16" t="s">
        <v>9</v>
      </c>
      <c r="B610" s="14">
        <v>793</v>
      </c>
      <c r="C610" s="15" t="s">
        <v>20</v>
      </c>
      <c r="D610" s="15" t="s">
        <v>24</v>
      </c>
      <c r="E610" s="15" t="s">
        <v>260</v>
      </c>
      <c r="F610" s="15" t="s">
        <v>8</v>
      </c>
      <c r="G610" s="74"/>
      <c r="H610" s="74"/>
      <c r="I610" s="74"/>
    </row>
    <row r="611" spans="1:16" ht="18.75" customHeight="1">
      <c r="A611" s="16" t="s">
        <v>65</v>
      </c>
      <c r="B611" s="14">
        <v>793</v>
      </c>
      <c r="C611" s="15" t="s">
        <v>20</v>
      </c>
      <c r="D611" s="15" t="s">
        <v>24</v>
      </c>
      <c r="E611" s="15" t="s">
        <v>260</v>
      </c>
      <c r="F611" s="15" t="s">
        <v>66</v>
      </c>
      <c r="G611" s="74">
        <f>G612</f>
        <v>35000</v>
      </c>
      <c r="H611" s="74">
        <f t="shared" ref="H611:I611" si="155">H612</f>
        <v>35000</v>
      </c>
      <c r="I611" s="74">
        <f t="shared" si="155"/>
        <v>35000</v>
      </c>
    </row>
    <row r="612" spans="1:16" ht="19.5" customHeight="1">
      <c r="A612" s="16" t="s">
        <v>151</v>
      </c>
      <c r="B612" s="14">
        <v>793</v>
      </c>
      <c r="C612" s="15" t="s">
        <v>20</v>
      </c>
      <c r="D612" s="15" t="s">
        <v>24</v>
      </c>
      <c r="E612" s="15" t="s">
        <v>260</v>
      </c>
      <c r="F612" s="15" t="s">
        <v>69</v>
      </c>
      <c r="G612" s="74">
        <v>35000</v>
      </c>
      <c r="H612" s="74">
        <v>35000</v>
      </c>
      <c r="I612" s="74">
        <v>35000</v>
      </c>
    </row>
    <row r="613" spans="1:16" ht="16.5" customHeight="1">
      <c r="A613" s="16" t="s">
        <v>478</v>
      </c>
      <c r="B613" s="14">
        <v>793</v>
      </c>
      <c r="C613" s="15" t="s">
        <v>20</v>
      </c>
      <c r="D613" s="15" t="s">
        <v>24</v>
      </c>
      <c r="E613" s="15" t="s">
        <v>479</v>
      </c>
      <c r="F613" s="15"/>
      <c r="G613" s="74">
        <f>G614</f>
        <v>50000</v>
      </c>
      <c r="H613" s="74">
        <f t="shared" ref="H613:I613" si="156">H614</f>
        <v>50000</v>
      </c>
      <c r="I613" s="74">
        <f t="shared" si="156"/>
        <v>50000</v>
      </c>
    </row>
    <row r="614" spans="1:16" ht="25.5" customHeight="1">
      <c r="A614" s="16" t="s">
        <v>339</v>
      </c>
      <c r="B614" s="14">
        <v>793</v>
      </c>
      <c r="C614" s="15" t="s">
        <v>20</v>
      </c>
      <c r="D614" s="15" t="s">
        <v>24</v>
      </c>
      <c r="E614" s="15" t="s">
        <v>479</v>
      </c>
      <c r="F614" s="15" t="s">
        <v>38</v>
      </c>
      <c r="G614" s="74">
        <f>G615</f>
        <v>50000</v>
      </c>
      <c r="H614" s="74">
        <f>H615</f>
        <v>50000</v>
      </c>
      <c r="I614" s="74">
        <f>I615</f>
        <v>50000</v>
      </c>
    </row>
    <row r="615" spans="1:16" ht="25.5" customHeight="1">
      <c r="A615" s="16" t="s">
        <v>39</v>
      </c>
      <c r="B615" s="14">
        <v>793</v>
      </c>
      <c r="C615" s="15" t="s">
        <v>20</v>
      </c>
      <c r="D615" s="15" t="s">
        <v>24</v>
      </c>
      <c r="E615" s="15" t="s">
        <v>479</v>
      </c>
      <c r="F615" s="15" t="s">
        <v>40</v>
      </c>
      <c r="G615" s="74">
        <v>50000</v>
      </c>
      <c r="H615" s="74">
        <v>50000</v>
      </c>
      <c r="I615" s="74">
        <v>50000</v>
      </c>
    </row>
    <row r="616" spans="1:16" ht="25.5" customHeight="1">
      <c r="A616" s="16" t="s">
        <v>646</v>
      </c>
      <c r="B616" s="14">
        <v>793</v>
      </c>
      <c r="C616" s="15" t="s">
        <v>20</v>
      </c>
      <c r="D616" s="15" t="s">
        <v>24</v>
      </c>
      <c r="E616" s="15" t="s">
        <v>204</v>
      </c>
      <c r="F616" s="15"/>
      <c r="G616" s="74">
        <f>G617+G620</f>
        <v>42300</v>
      </c>
      <c r="H616" s="74">
        <f t="shared" ref="H616:I616" si="157">H617+H620</f>
        <v>0</v>
      </c>
      <c r="I616" s="74">
        <f t="shared" si="157"/>
        <v>0</v>
      </c>
    </row>
    <row r="617" spans="1:16" ht="24" customHeight="1">
      <c r="A617" s="16" t="s">
        <v>732</v>
      </c>
      <c r="B617" s="14">
        <v>793</v>
      </c>
      <c r="C617" s="15" t="s">
        <v>20</v>
      </c>
      <c r="D617" s="15" t="s">
        <v>24</v>
      </c>
      <c r="E617" s="15" t="s">
        <v>647</v>
      </c>
      <c r="F617" s="15"/>
      <c r="G617" s="74">
        <f>G618</f>
        <v>42300</v>
      </c>
      <c r="H617" s="74">
        <f t="shared" ref="H617:I617" si="158">H618</f>
        <v>0</v>
      </c>
      <c r="I617" s="74">
        <f t="shared" si="158"/>
        <v>0</v>
      </c>
    </row>
    <row r="618" spans="1:16" ht="19.5" customHeight="1">
      <c r="A618" s="16" t="s">
        <v>339</v>
      </c>
      <c r="B618" s="14">
        <v>793</v>
      </c>
      <c r="C618" s="15" t="s">
        <v>20</v>
      </c>
      <c r="D618" s="15" t="s">
        <v>24</v>
      </c>
      <c r="E618" s="15" t="s">
        <v>647</v>
      </c>
      <c r="F618" s="15" t="s">
        <v>38</v>
      </c>
      <c r="G618" s="74">
        <f>G619</f>
        <v>42300</v>
      </c>
      <c r="H618" s="74">
        <f t="shared" ref="H618:I618" si="159">H619</f>
        <v>0</v>
      </c>
      <c r="I618" s="74">
        <f t="shared" si="159"/>
        <v>0</v>
      </c>
    </row>
    <row r="619" spans="1:16" ht="25.5" customHeight="1">
      <c r="A619" s="16" t="s">
        <v>39</v>
      </c>
      <c r="B619" s="14">
        <v>793</v>
      </c>
      <c r="C619" s="15" t="s">
        <v>20</v>
      </c>
      <c r="D619" s="15" t="s">
        <v>24</v>
      </c>
      <c r="E619" s="15" t="s">
        <v>647</v>
      </c>
      <c r="F619" s="15" t="s">
        <v>40</v>
      </c>
      <c r="G619" s="74">
        <v>42300</v>
      </c>
      <c r="H619" s="74">
        <v>0</v>
      </c>
      <c r="I619" s="74">
        <v>0</v>
      </c>
      <c r="P619" s="2"/>
    </row>
    <row r="620" spans="1:16" ht="18" hidden="1" customHeight="1">
      <c r="A620" s="16" t="s">
        <v>729</v>
      </c>
      <c r="B620" s="14">
        <v>793</v>
      </c>
      <c r="C620" s="15" t="s">
        <v>20</v>
      </c>
      <c r="D620" s="15" t="s">
        <v>24</v>
      </c>
      <c r="E620" s="15" t="s">
        <v>728</v>
      </c>
      <c r="F620" s="15"/>
      <c r="G620" s="74">
        <f>G621</f>
        <v>0</v>
      </c>
      <c r="H620" s="74">
        <f t="shared" ref="H620:I621" si="160">H621</f>
        <v>0</v>
      </c>
      <c r="I620" s="74">
        <f t="shared" si="160"/>
        <v>0</v>
      </c>
    </row>
    <row r="621" spans="1:16" ht="19.5" hidden="1" customHeight="1">
      <c r="A621" s="16" t="s">
        <v>339</v>
      </c>
      <c r="B621" s="14">
        <v>793</v>
      </c>
      <c r="C621" s="15" t="s">
        <v>20</v>
      </c>
      <c r="D621" s="15" t="s">
        <v>24</v>
      </c>
      <c r="E621" s="15" t="s">
        <v>728</v>
      </c>
      <c r="F621" s="15" t="s">
        <v>38</v>
      </c>
      <c r="G621" s="74">
        <f>G622</f>
        <v>0</v>
      </c>
      <c r="H621" s="74">
        <f t="shared" si="160"/>
        <v>0</v>
      </c>
      <c r="I621" s="74">
        <f t="shared" si="160"/>
        <v>0</v>
      </c>
    </row>
    <row r="622" spans="1:16" ht="25.5" hidden="1" customHeight="1">
      <c r="A622" s="16" t="s">
        <v>39</v>
      </c>
      <c r="B622" s="14">
        <v>793</v>
      </c>
      <c r="C622" s="15" t="s">
        <v>20</v>
      </c>
      <c r="D622" s="15" t="s">
        <v>24</v>
      </c>
      <c r="E622" s="15" t="s">
        <v>728</v>
      </c>
      <c r="F622" s="15" t="s">
        <v>40</v>
      </c>
      <c r="G622" s="74"/>
      <c r="H622" s="74">
        <v>0</v>
      </c>
      <c r="I622" s="74">
        <v>0</v>
      </c>
    </row>
    <row r="623" spans="1:16" ht="38.25">
      <c r="A623" s="16" t="s">
        <v>475</v>
      </c>
      <c r="B623" s="14">
        <v>793</v>
      </c>
      <c r="C623" s="15" t="s">
        <v>20</v>
      </c>
      <c r="D623" s="15" t="s">
        <v>24</v>
      </c>
      <c r="E623" s="15" t="s">
        <v>261</v>
      </c>
      <c r="F623" s="15"/>
      <c r="G623" s="74">
        <f>G624+G627</f>
        <v>4590370</v>
      </c>
      <c r="H623" s="74">
        <f>H624+H627</f>
        <v>2965000</v>
      </c>
      <c r="I623" s="74">
        <f>I624+I627</f>
        <v>8114630</v>
      </c>
    </row>
    <row r="624" spans="1:16">
      <c r="A624" s="40" t="s">
        <v>472</v>
      </c>
      <c r="B624" s="14">
        <v>793</v>
      </c>
      <c r="C624" s="15" t="s">
        <v>20</v>
      </c>
      <c r="D624" s="15" t="s">
        <v>24</v>
      </c>
      <c r="E624" s="15" t="s">
        <v>420</v>
      </c>
      <c r="F624" s="15"/>
      <c r="G624" s="74">
        <f t="shared" ref="G624:I625" si="161">G625</f>
        <v>4550370</v>
      </c>
      <c r="H624" s="74">
        <f t="shared" si="161"/>
        <v>2920000</v>
      </c>
      <c r="I624" s="74">
        <f t="shared" si="161"/>
        <v>8069630</v>
      </c>
    </row>
    <row r="625" spans="1:16" ht="20.25" customHeight="1">
      <c r="A625" s="16" t="s">
        <v>339</v>
      </c>
      <c r="B625" s="14">
        <v>793</v>
      </c>
      <c r="C625" s="15" t="s">
        <v>20</v>
      </c>
      <c r="D625" s="15" t="s">
        <v>24</v>
      </c>
      <c r="E625" s="15" t="s">
        <v>420</v>
      </c>
      <c r="F625" s="15" t="s">
        <v>38</v>
      </c>
      <c r="G625" s="74">
        <f t="shared" si="161"/>
        <v>4550370</v>
      </c>
      <c r="H625" s="74">
        <f t="shared" si="161"/>
        <v>2920000</v>
      </c>
      <c r="I625" s="74">
        <f t="shared" si="161"/>
        <v>8069630</v>
      </c>
    </row>
    <row r="626" spans="1:16" ht="30.75" customHeight="1">
      <c r="A626" s="16" t="s">
        <v>39</v>
      </c>
      <c r="B626" s="14">
        <v>793</v>
      </c>
      <c r="C626" s="15" t="s">
        <v>20</v>
      </c>
      <c r="D626" s="15" t="s">
        <v>24</v>
      </c>
      <c r="E626" s="15" t="s">
        <v>420</v>
      </c>
      <c r="F626" s="15" t="s">
        <v>40</v>
      </c>
      <c r="G626" s="74">
        <v>4550370</v>
      </c>
      <c r="H626" s="74">
        <v>2920000</v>
      </c>
      <c r="I626" s="74">
        <v>8069630</v>
      </c>
    </row>
    <row r="627" spans="1:16" ht="54.75" customHeight="1">
      <c r="A627" s="40" t="s">
        <v>22</v>
      </c>
      <c r="B627" s="14">
        <v>793</v>
      </c>
      <c r="C627" s="15" t="s">
        <v>20</v>
      </c>
      <c r="D627" s="15" t="s">
        <v>24</v>
      </c>
      <c r="E627" s="15" t="s">
        <v>21</v>
      </c>
      <c r="F627" s="15"/>
      <c r="G627" s="74">
        <f t="shared" ref="G627:I628" si="162">G628</f>
        <v>40000</v>
      </c>
      <c r="H627" s="74">
        <f t="shared" si="162"/>
        <v>45000</v>
      </c>
      <c r="I627" s="74">
        <f t="shared" si="162"/>
        <v>45000</v>
      </c>
    </row>
    <row r="628" spans="1:16" ht="18" customHeight="1">
      <c r="A628" s="16" t="s">
        <v>339</v>
      </c>
      <c r="B628" s="14">
        <v>793</v>
      </c>
      <c r="C628" s="15" t="s">
        <v>20</v>
      </c>
      <c r="D628" s="15" t="s">
        <v>24</v>
      </c>
      <c r="E628" s="15" t="s">
        <v>21</v>
      </c>
      <c r="F628" s="15" t="s">
        <v>38</v>
      </c>
      <c r="G628" s="74">
        <f t="shared" si="162"/>
        <v>40000</v>
      </c>
      <c r="H628" s="74">
        <f t="shared" si="162"/>
        <v>45000</v>
      </c>
      <c r="I628" s="74">
        <f t="shared" si="162"/>
        <v>45000</v>
      </c>
    </row>
    <row r="629" spans="1:16" ht="30.75" customHeight="1">
      <c r="A629" s="86" t="s">
        <v>39</v>
      </c>
      <c r="B629" s="14">
        <v>793</v>
      </c>
      <c r="C629" s="15" t="s">
        <v>20</v>
      </c>
      <c r="D629" s="15" t="s">
        <v>24</v>
      </c>
      <c r="E629" s="15" t="s">
        <v>21</v>
      </c>
      <c r="F629" s="15" t="s">
        <v>40</v>
      </c>
      <c r="G629" s="74">
        <v>40000</v>
      </c>
      <c r="H629" s="74">
        <v>45000</v>
      </c>
      <c r="I629" s="74">
        <v>45000</v>
      </c>
    </row>
    <row r="630" spans="1:16" ht="25.5" customHeight="1">
      <c r="A630" s="86" t="s">
        <v>348</v>
      </c>
      <c r="B630" s="14">
        <v>793</v>
      </c>
      <c r="C630" s="15" t="s">
        <v>20</v>
      </c>
      <c r="D630" s="15" t="s">
        <v>24</v>
      </c>
      <c r="E630" s="15" t="s">
        <v>262</v>
      </c>
      <c r="F630" s="15"/>
      <c r="G630" s="74">
        <f>G631</f>
        <v>15968330</v>
      </c>
      <c r="H630" s="74">
        <f t="shared" ref="H630:I630" si="163">H631</f>
        <v>16163011</v>
      </c>
      <c r="I630" s="74">
        <f t="shared" si="163"/>
        <v>16366025</v>
      </c>
    </row>
    <row r="631" spans="1:16" ht="25.5" customHeight="1">
      <c r="A631" s="86" t="s">
        <v>52</v>
      </c>
      <c r="B631" s="14">
        <v>793</v>
      </c>
      <c r="C631" s="15" t="s">
        <v>20</v>
      </c>
      <c r="D631" s="15" t="s">
        <v>24</v>
      </c>
      <c r="E631" s="15" t="s">
        <v>306</v>
      </c>
      <c r="F631" s="15"/>
      <c r="G631" s="74">
        <f>G632+G634+G638+G636</f>
        <v>15968330</v>
      </c>
      <c r="H631" s="74">
        <f>H632+H634+H638+H636</f>
        <v>16163011</v>
      </c>
      <c r="I631" s="74">
        <f>I632+I634+I638+I636</f>
        <v>16366025</v>
      </c>
      <c r="O631" s="44"/>
      <c r="P631" s="2">
        <f>G630+G623</f>
        <v>20558700</v>
      </c>
    </row>
    <row r="632" spans="1:16" ht="51">
      <c r="A632" s="16" t="s">
        <v>335</v>
      </c>
      <c r="B632" s="14">
        <v>793</v>
      </c>
      <c r="C632" s="15" t="s">
        <v>20</v>
      </c>
      <c r="D632" s="15" t="s">
        <v>24</v>
      </c>
      <c r="E632" s="15" t="s">
        <v>306</v>
      </c>
      <c r="F632" s="15" t="s">
        <v>60</v>
      </c>
      <c r="G632" s="74">
        <f>G633</f>
        <v>8610171</v>
      </c>
      <c r="H632" s="74">
        <f t="shared" ref="H632:I632" si="164">H633</f>
        <v>8610171</v>
      </c>
      <c r="I632" s="74">
        <f t="shared" si="164"/>
        <v>8610171</v>
      </c>
    </row>
    <row r="633" spans="1:16">
      <c r="A633" s="16" t="s">
        <v>342</v>
      </c>
      <c r="B633" s="14">
        <v>793</v>
      </c>
      <c r="C633" s="15" t="s">
        <v>20</v>
      </c>
      <c r="D633" s="15" t="s">
        <v>24</v>
      </c>
      <c r="E633" s="15" t="s">
        <v>306</v>
      </c>
      <c r="F633" s="15" t="s">
        <v>341</v>
      </c>
      <c r="G633" s="74">
        <v>8610171</v>
      </c>
      <c r="H633" s="74">
        <f>G633</f>
        <v>8610171</v>
      </c>
      <c r="I633" s="74">
        <f>H633</f>
        <v>8610171</v>
      </c>
    </row>
    <row r="634" spans="1:16" ht="17.25" customHeight="1">
      <c r="A634" s="16" t="s">
        <v>339</v>
      </c>
      <c r="B634" s="14">
        <v>793</v>
      </c>
      <c r="C634" s="15" t="s">
        <v>20</v>
      </c>
      <c r="D634" s="15" t="s">
        <v>24</v>
      </c>
      <c r="E634" s="15" t="s">
        <v>306</v>
      </c>
      <c r="F634" s="15" t="s">
        <v>38</v>
      </c>
      <c r="G634" s="74">
        <f>G635</f>
        <v>6904579</v>
      </c>
      <c r="H634" s="74">
        <f>H635</f>
        <v>7099260</v>
      </c>
      <c r="I634" s="74">
        <f>I635</f>
        <v>7302274</v>
      </c>
    </row>
    <row r="635" spans="1:16" ht="24" customHeight="1">
      <c r="A635" s="16" t="s">
        <v>39</v>
      </c>
      <c r="B635" s="14">
        <v>793</v>
      </c>
      <c r="C635" s="15" t="s">
        <v>20</v>
      </c>
      <c r="D635" s="15" t="s">
        <v>24</v>
      </c>
      <c r="E635" s="15" t="s">
        <v>306</v>
      </c>
      <c r="F635" s="15" t="s">
        <v>40</v>
      </c>
      <c r="G635" s="74">
        <v>6904579</v>
      </c>
      <c r="H635" s="74">
        <f>G635+194681</f>
        <v>7099260</v>
      </c>
      <c r="I635" s="74">
        <f>H635+203014</f>
        <v>7302274</v>
      </c>
    </row>
    <row r="636" spans="1:16" ht="24" hidden="1" customHeight="1">
      <c r="A636" s="16" t="s">
        <v>155</v>
      </c>
      <c r="B636" s="14">
        <v>793</v>
      </c>
      <c r="C636" s="15" t="s">
        <v>20</v>
      </c>
      <c r="D636" s="15" t="s">
        <v>24</v>
      </c>
      <c r="E636" s="15" t="s">
        <v>306</v>
      </c>
      <c r="F636" s="15" t="s">
        <v>156</v>
      </c>
      <c r="G636" s="74">
        <f>G637</f>
        <v>0</v>
      </c>
      <c r="H636" s="74">
        <f>H637</f>
        <v>0</v>
      </c>
      <c r="I636" s="74">
        <f>I637</f>
        <v>0</v>
      </c>
    </row>
    <row r="637" spans="1:16" ht="24" hidden="1" customHeight="1">
      <c r="A637" s="16" t="s">
        <v>157</v>
      </c>
      <c r="B637" s="14">
        <v>793</v>
      </c>
      <c r="C637" s="15" t="s">
        <v>20</v>
      </c>
      <c r="D637" s="15" t="s">
        <v>24</v>
      </c>
      <c r="E637" s="15" t="s">
        <v>306</v>
      </c>
      <c r="F637" s="15" t="s">
        <v>158</v>
      </c>
      <c r="G637" s="74"/>
      <c r="H637" s="74"/>
      <c r="I637" s="74"/>
    </row>
    <row r="638" spans="1:16" ht="18.75" customHeight="1">
      <c r="A638" s="16" t="s">
        <v>65</v>
      </c>
      <c r="B638" s="14">
        <v>793</v>
      </c>
      <c r="C638" s="15" t="s">
        <v>20</v>
      </c>
      <c r="D638" s="15" t="s">
        <v>24</v>
      </c>
      <c r="E638" s="15" t="s">
        <v>306</v>
      </c>
      <c r="F638" s="15" t="s">
        <v>66</v>
      </c>
      <c r="G638" s="74">
        <f>G640+G639+G639</f>
        <v>453580</v>
      </c>
      <c r="H638" s="74">
        <f>H640+H639</f>
        <v>453580</v>
      </c>
      <c r="I638" s="74">
        <f>I640+I639</f>
        <v>453580</v>
      </c>
    </row>
    <row r="639" spans="1:16" ht="24" hidden="1" customHeight="1">
      <c r="A639" s="16" t="s">
        <v>344</v>
      </c>
      <c r="B639" s="14">
        <v>793</v>
      </c>
      <c r="C639" s="15" t="s">
        <v>20</v>
      </c>
      <c r="D639" s="15" t="s">
        <v>24</v>
      </c>
      <c r="E639" s="15" t="s">
        <v>306</v>
      </c>
      <c r="F639" s="15" t="s">
        <v>343</v>
      </c>
      <c r="G639" s="74"/>
      <c r="H639" s="74"/>
      <c r="I639" s="74"/>
    </row>
    <row r="640" spans="1:16" ht="17.25" customHeight="1">
      <c r="A640" s="16" t="s">
        <v>151</v>
      </c>
      <c r="B640" s="14">
        <v>793</v>
      </c>
      <c r="C640" s="15" t="s">
        <v>20</v>
      </c>
      <c r="D640" s="15" t="s">
        <v>24</v>
      </c>
      <c r="E640" s="15" t="s">
        <v>306</v>
      </c>
      <c r="F640" s="15" t="s">
        <v>69</v>
      </c>
      <c r="G640" s="74">
        <v>453580</v>
      </c>
      <c r="H640" s="74">
        <f>G640</f>
        <v>453580</v>
      </c>
      <c r="I640" s="74">
        <f>H640</f>
        <v>453580</v>
      </c>
    </row>
    <row r="641" spans="1:16" ht="25.5" hidden="1" customHeight="1">
      <c r="A641" s="16" t="s">
        <v>173</v>
      </c>
      <c r="B641" s="14">
        <v>793</v>
      </c>
      <c r="C641" s="15" t="s">
        <v>20</v>
      </c>
      <c r="D641" s="15" t="s">
        <v>24</v>
      </c>
      <c r="E641" s="15" t="s">
        <v>221</v>
      </c>
      <c r="F641" s="15"/>
      <c r="G641" s="74">
        <f>G642+G645</f>
        <v>0</v>
      </c>
      <c r="H641" s="74">
        <f t="shared" ref="G641:I643" si="165">H642</f>
        <v>0</v>
      </c>
      <c r="I641" s="74">
        <f t="shared" si="165"/>
        <v>0</v>
      </c>
    </row>
    <row r="642" spans="1:16" ht="30.75" hidden="1" customHeight="1">
      <c r="A642" s="16" t="s">
        <v>426</v>
      </c>
      <c r="B642" s="14">
        <v>793</v>
      </c>
      <c r="C642" s="15" t="s">
        <v>20</v>
      </c>
      <c r="D642" s="15" t="s">
        <v>24</v>
      </c>
      <c r="E642" s="15" t="s">
        <v>425</v>
      </c>
      <c r="F642" s="15"/>
      <c r="G642" s="74">
        <f t="shared" si="165"/>
        <v>0</v>
      </c>
      <c r="H642" s="74">
        <f t="shared" si="165"/>
        <v>0</v>
      </c>
      <c r="I642" s="74">
        <f t="shared" si="165"/>
        <v>0</v>
      </c>
    </row>
    <row r="643" spans="1:16" ht="19.5" hidden="1" customHeight="1">
      <c r="A643" s="16" t="s">
        <v>65</v>
      </c>
      <c r="B643" s="14">
        <v>793</v>
      </c>
      <c r="C643" s="15" t="s">
        <v>20</v>
      </c>
      <c r="D643" s="15" t="s">
        <v>24</v>
      </c>
      <c r="E643" s="15" t="s">
        <v>425</v>
      </c>
      <c r="F643" s="15" t="s">
        <v>66</v>
      </c>
      <c r="G643" s="74">
        <f>G644</f>
        <v>0</v>
      </c>
      <c r="H643" s="74">
        <f t="shared" si="165"/>
        <v>0</v>
      </c>
      <c r="I643" s="74">
        <f t="shared" si="165"/>
        <v>0</v>
      </c>
    </row>
    <row r="644" spans="1:16" ht="18.75" hidden="1" customHeight="1">
      <c r="A644" s="16" t="s">
        <v>344</v>
      </c>
      <c r="B644" s="14">
        <v>793</v>
      </c>
      <c r="C644" s="15" t="s">
        <v>20</v>
      </c>
      <c r="D644" s="15" t="s">
        <v>24</v>
      </c>
      <c r="E644" s="15" t="s">
        <v>425</v>
      </c>
      <c r="F644" s="15" t="s">
        <v>343</v>
      </c>
      <c r="G644" s="74"/>
      <c r="H644" s="74">
        <v>0</v>
      </c>
      <c r="I644" s="74">
        <v>0</v>
      </c>
    </row>
    <row r="645" spans="1:16" ht="54" hidden="1" customHeight="1">
      <c r="A645" s="16" t="s">
        <v>691</v>
      </c>
      <c r="B645" s="14">
        <v>793</v>
      </c>
      <c r="C645" s="15" t="s">
        <v>20</v>
      </c>
      <c r="D645" s="15" t="s">
        <v>24</v>
      </c>
      <c r="E645" s="15" t="s">
        <v>692</v>
      </c>
      <c r="F645" s="15"/>
      <c r="G645" s="74">
        <f>G646</f>
        <v>0</v>
      </c>
      <c r="H645" s="74">
        <v>0</v>
      </c>
      <c r="I645" s="74">
        <v>0</v>
      </c>
    </row>
    <row r="646" spans="1:16" ht="18.75" hidden="1" customHeight="1">
      <c r="A646" s="16" t="s">
        <v>339</v>
      </c>
      <c r="B646" s="14">
        <v>793</v>
      </c>
      <c r="C646" s="15" t="s">
        <v>20</v>
      </c>
      <c r="D646" s="15" t="s">
        <v>24</v>
      </c>
      <c r="E646" s="15" t="s">
        <v>692</v>
      </c>
      <c r="F646" s="15" t="s">
        <v>38</v>
      </c>
      <c r="G646" s="74">
        <f>G647</f>
        <v>0</v>
      </c>
      <c r="H646" s="74">
        <v>0</v>
      </c>
      <c r="I646" s="74">
        <v>0</v>
      </c>
    </row>
    <row r="647" spans="1:16" ht="35.25" hidden="1" customHeight="1">
      <c r="A647" s="16" t="s">
        <v>39</v>
      </c>
      <c r="B647" s="14">
        <v>793</v>
      </c>
      <c r="C647" s="15" t="s">
        <v>20</v>
      </c>
      <c r="D647" s="15" t="s">
        <v>24</v>
      </c>
      <c r="E647" s="15" t="s">
        <v>692</v>
      </c>
      <c r="F647" s="15" t="s">
        <v>40</v>
      </c>
      <c r="G647" s="74"/>
      <c r="H647" s="74">
        <v>0</v>
      </c>
      <c r="I647" s="74">
        <v>0</v>
      </c>
    </row>
    <row r="648" spans="1:16" ht="25.5">
      <c r="A648" s="11" t="s">
        <v>177</v>
      </c>
      <c r="B648" s="6">
        <v>793</v>
      </c>
      <c r="C648" s="7" t="s">
        <v>72</v>
      </c>
      <c r="D648" s="7"/>
      <c r="E648" s="7"/>
      <c r="F648" s="7"/>
      <c r="G648" s="38">
        <f>G649+G685+G675</f>
        <v>515000</v>
      </c>
      <c r="H648" s="38">
        <f>H649+H685+H675</f>
        <v>625000</v>
      </c>
      <c r="I648" s="38">
        <f>I649+I685+I675</f>
        <v>75000</v>
      </c>
    </row>
    <row r="649" spans="1:16" s="46" customFormat="1" ht="32.25" customHeight="1">
      <c r="A649" s="40" t="s">
        <v>178</v>
      </c>
      <c r="B649" s="14">
        <v>793</v>
      </c>
      <c r="C649" s="15" t="s">
        <v>72</v>
      </c>
      <c r="D649" s="15" t="s">
        <v>128</v>
      </c>
      <c r="E649" s="15"/>
      <c r="F649" s="15"/>
      <c r="G649" s="74">
        <f>G650+G671+G668</f>
        <v>280000</v>
      </c>
      <c r="H649" s="74">
        <f>H650+H671</f>
        <v>280000</v>
      </c>
      <c r="I649" s="74">
        <f>I650+I671</f>
        <v>0</v>
      </c>
    </row>
    <row r="650" spans="1:16" s="28" customFormat="1" ht="51">
      <c r="A650" s="40" t="s">
        <v>521</v>
      </c>
      <c r="B650" s="14">
        <v>793</v>
      </c>
      <c r="C650" s="15" t="s">
        <v>72</v>
      </c>
      <c r="D650" s="15" t="s">
        <v>128</v>
      </c>
      <c r="E650" s="15" t="s">
        <v>263</v>
      </c>
      <c r="F650" s="39"/>
      <c r="G650" s="74">
        <f>G654+G659+G662+G665+G653</f>
        <v>280000</v>
      </c>
      <c r="H650" s="74">
        <f>H654+H659+H662+H665</f>
        <v>280000</v>
      </c>
      <c r="I650" s="74">
        <f>I654+I659+I662+I665</f>
        <v>0</v>
      </c>
      <c r="P650" s="159"/>
    </row>
    <row r="651" spans="1:16" s="28" customFormat="1" ht="67.5" hidden="1" customHeight="1">
      <c r="A651" s="40" t="s">
        <v>350</v>
      </c>
      <c r="B651" s="14">
        <v>793</v>
      </c>
      <c r="C651" s="15" t="s">
        <v>72</v>
      </c>
      <c r="D651" s="15" t="s">
        <v>128</v>
      </c>
      <c r="E651" s="15" t="s">
        <v>145</v>
      </c>
      <c r="F651" s="39"/>
      <c r="G651" s="74">
        <f>G652</f>
        <v>0</v>
      </c>
      <c r="H651" s="27">
        <v>0</v>
      </c>
      <c r="I651" s="27">
        <v>0</v>
      </c>
    </row>
    <row r="652" spans="1:16" s="28" customFormat="1" ht="25.5" hidden="1">
      <c r="A652" s="16" t="s">
        <v>339</v>
      </c>
      <c r="B652" s="14">
        <v>793</v>
      </c>
      <c r="C652" s="15" t="s">
        <v>72</v>
      </c>
      <c r="D652" s="15" t="s">
        <v>128</v>
      </c>
      <c r="E652" s="15" t="s">
        <v>145</v>
      </c>
      <c r="F652" s="15" t="s">
        <v>38</v>
      </c>
      <c r="G652" s="74">
        <f>G653</f>
        <v>0</v>
      </c>
      <c r="H652" s="27">
        <v>0</v>
      </c>
      <c r="I652" s="27">
        <v>0</v>
      </c>
    </row>
    <row r="653" spans="1:16" s="28" customFormat="1" ht="25.5" hidden="1">
      <c r="A653" s="16" t="s">
        <v>39</v>
      </c>
      <c r="B653" s="14">
        <v>793</v>
      </c>
      <c r="C653" s="15" t="s">
        <v>72</v>
      </c>
      <c r="D653" s="15" t="s">
        <v>128</v>
      </c>
      <c r="E653" s="15" t="s">
        <v>145</v>
      </c>
      <c r="F653" s="15" t="s">
        <v>40</v>
      </c>
      <c r="G653" s="74"/>
      <c r="H653" s="27">
        <v>0</v>
      </c>
      <c r="I653" s="27">
        <v>0</v>
      </c>
    </row>
    <row r="654" spans="1:16" ht="53.25" customHeight="1">
      <c r="A654" s="57" t="s">
        <v>542</v>
      </c>
      <c r="B654" s="14">
        <v>793</v>
      </c>
      <c r="C654" s="15" t="s">
        <v>72</v>
      </c>
      <c r="D654" s="15" t="s">
        <v>128</v>
      </c>
      <c r="E654" s="15" t="s">
        <v>264</v>
      </c>
      <c r="F654" s="15"/>
      <c r="G654" s="74">
        <f>G657+G655</f>
        <v>80000</v>
      </c>
      <c r="H654" s="74">
        <f t="shared" ref="H654:I654" si="166">H657+H655</f>
        <v>80000</v>
      </c>
      <c r="I654" s="74">
        <f t="shared" si="166"/>
        <v>0</v>
      </c>
    </row>
    <row r="655" spans="1:16" ht="25.5">
      <c r="A655" s="16" t="s">
        <v>339</v>
      </c>
      <c r="B655" s="14">
        <v>793</v>
      </c>
      <c r="C655" s="15" t="s">
        <v>72</v>
      </c>
      <c r="D655" s="15" t="s">
        <v>128</v>
      </c>
      <c r="E655" s="15" t="s">
        <v>264</v>
      </c>
      <c r="F655" s="15" t="s">
        <v>38</v>
      </c>
      <c r="G655" s="74">
        <f>G656</f>
        <v>30000</v>
      </c>
      <c r="H655" s="74">
        <f>H656</f>
        <v>30000</v>
      </c>
      <c r="I655" s="74">
        <f>I656</f>
        <v>0</v>
      </c>
    </row>
    <row r="656" spans="1:16" ht="25.5">
      <c r="A656" s="16" t="s">
        <v>39</v>
      </c>
      <c r="B656" s="14">
        <v>793</v>
      </c>
      <c r="C656" s="15" t="s">
        <v>72</v>
      </c>
      <c r="D656" s="15" t="s">
        <v>128</v>
      </c>
      <c r="E656" s="15" t="s">
        <v>264</v>
      </c>
      <c r="F656" s="15" t="s">
        <v>40</v>
      </c>
      <c r="G656" s="74">
        <v>30000</v>
      </c>
      <c r="H656" s="74">
        <v>30000</v>
      </c>
      <c r="I656" s="74">
        <v>0</v>
      </c>
    </row>
    <row r="657" spans="1:9" ht="17.25" customHeight="1">
      <c r="A657" s="16" t="s">
        <v>65</v>
      </c>
      <c r="B657" s="14">
        <v>793</v>
      </c>
      <c r="C657" s="15" t="s">
        <v>72</v>
      </c>
      <c r="D657" s="15" t="s">
        <v>128</v>
      </c>
      <c r="E657" s="15" t="s">
        <v>265</v>
      </c>
      <c r="F657" s="15" t="s">
        <v>66</v>
      </c>
      <c r="G657" s="74">
        <f>G658</f>
        <v>50000</v>
      </c>
      <c r="H657" s="74">
        <f>H658</f>
        <v>50000</v>
      </c>
      <c r="I657" s="74">
        <f>I658</f>
        <v>0</v>
      </c>
    </row>
    <row r="658" spans="1:9" ht="13.5" customHeight="1">
      <c r="A658" s="16" t="s">
        <v>190</v>
      </c>
      <c r="B658" s="14">
        <v>793</v>
      </c>
      <c r="C658" s="15" t="s">
        <v>72</v>
      </c>
      <c r="D658" s="15" t="s">
        <v>128</v>
      </c>
      <c r="E658" s="15" t="s">
        <v>265</v>
      </c>
      <c r="F658" s="15" t="s">
        <v>191</v>
      </c>
      <c r="G658" s="74">
        <v>50000</v>
      </c>
      <c r="H658" s="74">
        <v>50000</v>
      </c>
      <c r="I658" s="74">
        <v>0</v>
      </c>
    </row>
    <row r="659" spans="1:9" ht="38.25" customHeight="1">
      <c r="A659" s="16" t="s">
        <v>480</v>
      </c>
      <c r="B659" s="14">
        <v>793</v>
      </c>
      <c r="C659" s="15" t="s">
        <v>72</v>
      </c>
      <c r="D659" s="15" t="s">
        <v>128</v>
      </c>
      <c r="E659" s="15" t="s">
        <v>481</v>
      </c>
      <c r="F659" s="15"/>
      <c r="G659" s="74">
        <f>G660</f>
        <v>67500</v>
      </c>
      <c r="H659" s="74">
        <f t="shared" ref="H659:I659" si="167">H660</f>
        <v>67500</v>
      </c>
      <c r="I659" s="74">
        <f t="shared" si="167"/>
        <v>0</v>
      </c>
    </row>
    <row r="660" spans="1:9" ht="28.5" customHeight="1">
      <c r="A660" s="16" t="s">
        <v>39</v>
      </c>
      <c r="B660" s="14">
        <v>793</v>
      </c>
      <c r="C660" s="15" t="s">
        <v>72</v>
      </c>
      <c r="D660" s="15" t="s">
        <v>128</v>
      </c>
      <c r="E660" s="15" t="s">
        <v>481</v>
      </c>
      <c r="F660" s="15" t="s">
        <v>38</v>
      </c>
      <c r="G660" s="74">
        <f>G661</f>
        <v>67500</v>
      </c>
      <c r="H660" s="74">
        <f t="shared" ref="H660:I660" si="168">H661</f>
        <v>67500</v>
      </c>
      <c r="I660" s="74">
        <f t="shared" si="168"/>
        <v>0</v>
      </c>
    </row>
    <row r="661" spans="1:9" ht="25.5">
      <c r="A661" s="16" t="s">
        <v>39</v>
      </c>
      <c r="B661" s="14">
        <v>793</v>
      </c>
      <c r="C661" s="15" t="s">
        <v>72</v>
      </c>
      <c r="D661" s="15" t="s">
        <v>128</v>
      </c>
      <c r="E661" s="15" t="s">
        <v>481</v>
      </c>
      <c r="F661" s="15" t="s">
        <v>40</v>
      </c>
      <c r="G661" s="74">
        <v>67500</v>
      </c>
      <c r="H661" s="74">
        <v>67500</v>
      </c>
      <c r="I661" s="74">
        <v>0</v>
      </c>
    </row>
    <row r="662" spans="1:9" ht="46.5" customHeight="1">
      <c r="A662" s="57" t="s">
        <v>534</v>
      </c>
      <c r="B662" s="14">
        <v>793</v>
      </c>
      <c r="C662" s="15" t="s">
        <v>72</v>
      </c>
      <c r="D662" s="15" t="s">
        <v>128</v>
      </c>
      <c r="E662" s="15" t="s">
        <v>533</v>
      </c>
      <c r="F662" s="15"/>
      <c r="G662" s="74">
        <f>G663</f>
        <v>72500</v>
      </c>
      <c r="H662" s="74">
        <f t="shared" ref="H662:I662" si="169">H671+H663</f>
        <v>42500</v>
      </c>
      <c r="I662" s="74">
        <f t="shared" si="169"/>
        <v>0</v>
      </c>
    </row>
    <row r="663" spans="1:9" ht="25.5">
      <c r="A663" s="16" t="s">
        <v>339</v>
      </c>
      <c r="B663" s="14">
        <v>793</v>
      </c>
      <c r="C663" s="15" t="s">
        <v>72</v>
      </c>
      <c r="D663" s="15" t="s">
        <v>128</v>
      </c>
      <c r="E663" s="15" t="s">
        <v>533</v>
      </c>
      <c r="F663" s="15" t="s">
        <v>38</v>
      </c>
      <c r="G663" s="74">
        <f>G664</f>
        <v>72500</v>
      </c>
      <c r="H663" s="74">
        <f>H664</f>
        <v>42500</v>
      </c>
      <c r="I663" s="74">
        <f>I664</f>
        <v>0</v>
      </c>
    </row>
    <row r="664" spans="1:9" ht="25.5">
      <c r="A664" s="16" t="s">
        <v>39</v>
      </c>
      <c r="B664" s="14">
        <v>793</v>
      </c>
      <c r="C664" s="15" t="s">
        <v>72</v>
      </c>
      <c r="D664" s="15" t="s">
        <v>128</v>
      </c>
      <c r="E664" s="15" t="s">
        <v>533</v>
      </c>
      <c r="F664" s="15" t="s">
        <v>40</v>
      </c>
      <c r="G664" s="74">
        <v>72500</v>
      </c>
      <c r="H664" s="74">
        <v>42500</v>
      </c>
      <c r="I664" s="74">
        <v>0</v>
      </c>
    </row>
    <row r="665" spans="1:9" ht="46.5" customHeight="1">
      <c r="A665" s="57" t="s">
        <v>536</v>
      </c>
      <c r="B665" s="14">
        <v>793</v>
      </c>
      <c r="C665" s="15" t="s">
        <v>72</v>
      </c>
      <c r="D665" s="15" t="s">
        <v>128</v>
      </c>
      <c r="E665" s="15" t="s">
        <v>535</v>
      </c>
      <c r="F665" s="15"/>
      <c r="G665" s="74">
        <f>G666</f>
        <v>60000</v>
      </c>
      <c r="H665" s="74">
        <f t="shared" ref="H665:I665" si="170">H666</f>
        <v>90000</v>
      </c>
      <c r="I665" s="74">
        <f t="shared" si="170"/>
        <v>0</v>
      </c>
    </row>
    <row r="666" spans="1:9" ht="25.5">
      <c r="A666" s="16" t="s">
        <v>339</v>
      </c>
      <c r="B666" s="14">
        <v>793</v>
      </c>
      <c r="C666" s="15" t="s">
        <v>72</v>
      </c>
      <c r="D666" s="15" t="s">
        <v>128</v>
      </c>
      <c r="E666" s="15" t="s">
        <v>535</v>
      </c>
      <c r="F666" s="15" t="s">
        <v>38</v>
      </c>
      <c r="G666" s="74">
        <f>G667</f>
        <v>60000</v>
      </c>
      <c r="H666" s="74">
        <f>H667</f>
        <v>90000</v>
      </c>
      <c r="I666" s="74">
        <f>I667</f>
        <v>0</v>
      </c>
    </row>
    <row r="667" spans="1:9" ht="25.5">
      <c r="A667" s="16" t="s">
        <v>39</v>
      </c>
      <c r="B667" s="14">
        <v>793</v>
      </c>
      <c r="C667" s="15" t="s">
        <v>72</v>
      </c>
      <c r="D667" s="15" t="s">
        <v>128</v>
      </c>
      <c r="E667" s="15" t="s">
        <v>535</v>
      </c>
      <c r="F667" s="15" t="s">
        <v>40</v>
      </c>
      <c r="G667" s="74">
        <v>60000</v>
      </c>
      <c r="H667" s="74">
        <v>90000</v>
      </c>
      <c r="I667" s="74">
        <v>0</v>
      </c>
    </row>
    <row r="668" spans="1:9" ht="30.75" hidden="1" customHeight="1">
      <c r="A668" s="16" t="s">
        <v>284</v>
      </c>
      <c r="B668" s="14">
        <v>793</v>
      </c>
      <c r="C668" s="15" t="s">
        <v>72</v>
      </c>
      <c r="D668" s="15" t="s">
        <v>128</v>
      </c>
      <c r="E668" s="15" t="s">
        <v>615</v>
      </c>
      <c r="F668" s="15"/>
      <c r="G668" s="74">
        <f>G669</f>
        <v>0</v>
      </c>
      <c r="H668" s="74">
        <v>0</v>
      </c>
      <c r="I668" s="74">
        <v>0</v>
      </c>
    </row>
    <row r="669" spans="1:9" ht="30.75" hidden="1" customHeight="1">
      <c r="A669" s="16" t="s">
        <v>155</v>
      </c>
      <c r="B669" s="14">
        <v>793</v>
      </c>
      <c r="C669" s="15" t="s">
        <v>72</v>
      </c>
      <c r="D669" s="15" t="s">
        <v>128</v>
      </c>
      <c r="E669" s="15" t="s">
        <v>615</v>
      </c>
      <c r="F669" s="15" t="s">
        <v>156</v>
      </c>
      <c r="G669" s="74">
        <f>G670</f>
        <v>0</v>
      </c>
      <c r="H669" s="74">
        <v>0</v>
      </c>
      <c r="I669" s="74">
        <v>0</v>
      </c>
    </row>
    <row r="670" spans="1:9" ht="30.75" hidden="1" customHeight="1">
      <c r="A670" s="16" t="s">
        <v>157</v>
      </c>
      <c r="B670" s="14">
        <v>793</v>
      </c>
      <c r="C670" s="15" t="s">
        <v>72</v>
      </c>
      <c r="D670" s="15" t="s">
        <v>128</v>
      </c>
      <c r="E670" s="15" t="s">
        <v>615</v>
      </c>
      <c r="F670" s="15" t="s">
        <v>158</v>
      </c>
      <c r="G670" s="74"/>
      <c r="H670" s="74">
        <v>0</v>
      </c>
      <c r="I670" s="74">
        <v>0</v>
      </c>
    </row>
    <row r="671" spans="1:9" ht="25.5" hidden="1">
      <c r="A671" s="16" t="s">
        <v>179</v>
      </c>
      <c r="B671" s="14">
        <v>793</v>
      </c>
      <c r="C671" s="15" t="s">
        <v>72</v>
      </c>
      <c r="D671" s="15" t="s">
        <v>128</v>
      </c>
      <c r="E671" s="15" t="s">
        <v>245</v>
      </c>
      <c r="F671" s="15"/>
      <c r="G671" s="74">
        <f>G672</f>
        <v>0</v>
      </c>
      <c r="H671" s="74"/>
      <c r="I671" s="74"/>
    </row>
    <row r="672" spans="1:9" ht="25.5" hidden="1">
      <c r="A672" s="16" t="s">
        <v>179</v>
      </c>
      <c r="B672" s="14">
        <v>793</v>
      </c>
      <c r="C672" s="15" t="s">
        <v>72</v>
      </c>
      <c r="D672" s="15" t="s">
        <v>128</v>
      </c>
      <c r="E672" s="15" t="s">
        <v>289</v>
      </c>
      <c r="F672" s="15"/>
      <c r="G672" s="74">
        <f>G673</f>
        <v>0</v>
      </c>
      <c r="H672" s="74"/>
      <c r="I672" s="74"/>
    </row>
    <row r="673" spans="1:9" ht="25.5" hidden="1">
      <c r="A673" s="16" t="s">
        <v>339</v>
      </c>
      <c r="B673" s="14">
        <v>793</v>
      </c>
      <c r="C673" s="15" t="s">
        <v>72</v>
      </c>
      <c r="D673" s="15" t="s">
        <v>128</v>
      </c>
      <c r="E673" s="15" t="s">
        <v>289</v>
      </c>
      <c r="F673" s="15" t="s">
        <v>38</v>
      </c>
      <c r="G673" s="74">
        <f>G674</f>
        <v>0</v>
      </c>
      <c r="H673" s="74"/>
      <c r="I673" s="74"/>
    </row>
    <row r="674" spans="1:9" ht="25.5" hidden="1">
      <c r="A674" s="16" t="s">
        <v>39</v>
      </c>
      <c r="B674" s="14">
        <v>793</v>
      </c>
      <c r="C674" s="15" t="s">
        <v>72</v>
      </c>
      <c r="D674" s="15" t="s">
        <v>128</v>
      </c>
      <c r="E674" s="15" t="s">
        <v>289</v>
      </c>
      <c r="F674" s="15" t="s">
        <v>40</v>
      </c>
      <c r="G674" s="74"/>
      <c r="H674" s="74">
        <v>0</v>
      </c>
      <c r="I674" s="74">
        <v>0</v>
      </c>
    </row>
    <row r="675" spans="1:9" s="22" customFormat="1" ht="17.25" customHeight="1">
      <c r="A675" s="34" t="s">
        <v>197</v>
      </c>
      <c r="B675" s="35">
        <v>793</v>
      </c>
      <c r="C675" s="36" t="s">
        <v>72</v>
      </c>
      <c r="D675" s="36" t="s">
        <v>71</v>
      </c>
      <c r="E675" s="36"/>
      <c r="F675" s="36"/>
      <c r="G675" s="75">
        <f t="shared" ref="G675:I683" si="171">G676</f>
        <v>60000</v>
      </c>
      <c r="H675" s="75">
        <f t="shared" si="171"/>
        <v>70000</v>
      </c>
      <c r="I675" s="75">
        <f t="shared" si="171"/>
        <v>0</v>
      </c>
    </row>
    <row r="676" spans="1:9" s="28" customFormat="1" ht="51">
      <c r="A676" s="40" t="s">
        <v>521</v>
      </c>
      <c r="B676" s="14">
        <v>793</v>
      </c>
      <c r="C676" s="15" t="s">
        <v>72</v>
      </c>
      <c r="D676" s="15" t="s">
        <v>71</v>
      </c>
      <c r="E676" s="15" t="s">
        <v>263</v>
      </c>
      <c r="F676" s="39"/>
      <c r="G676" s="102">
        <f>G682+G677</f>
        <v>60000</v>
      </c>
      <c r="H676" s="74">
        <f>H682</f>
        <v>70000</v>
      </c>
      <c r="I676" s="74">
        <f>I682</f>
        <v>0</v>
      </c>
    </row>
    <row r="677" spans="1:9" s="28" customFormat="1" ht="25.5" hidden="1">
      <c r="A677" s="40" t="s">
        <v>667</v>
      </c>
      <c r="B677" s="14">
        <v>793</v>
      </c>
      <c r="C677" s="15" t="s">
        <v>72</v>
      </c>
      <c r="D677" s="15" t="s">
        <v>71</v>
      </c>
      <c r="E677" s="15" t="s">
        <v>712</v>
      </c>
      <c r="F677" s="39"/>
      <c r="G677" s="102">
        <f>G680+G678</f>
        <v>0</v>
      </c>
      <c r="H677" s="74"/>
      <c r="I677" s="74"/>
    </row>
    <row r="678" spans="1:9" s="28" customFormat="1" hidden="1">
      <c r="A678" s="16" t="s">
        <v>165</v>
      </c>
      <c r="B678" s="14">
        <v>793</v>
      </c>
      <c r="C678" s="15" t="s">
        <v>72</v>
      </c>
      <c r="D678" s="15" t="s">
        <v>71</v>
      </c>
      <c r="E678" s="15" t="s">
        <v>712</v>
      </c>
      <c r="F678" s="15" t="s">
        <v>166</v>
      </c>
      <c r="G678" s="102">
        <f>G679</f>
        <v>0</v>
      </c>
      <c r="H678" s="74"/>
      <c r="I678" s="74"/>
    </row>
    <row r="679" spans="1:9" s="28" customFormat="1" hidden="1">
      <c r="A679" s="16" t="s">
        <v>180</v>
      </c>
      <c r="B679" s="14">
        <v>793</v>
      </c>
      <c r="C679" s="15" t="s">
        <v>72</v>
      </c>
      <c r="D679" s="15" t="s">
        <v>71</v>
      </c>
      <c r="E679" s="15" t="s">
        <v>712</v>
      </c>
      <c r="F679" s="15" t="s">
        <v>181</v>
      </c>
      <c r="G679" s="102"/>
      <c r="H679" s="74"/>
      <c r="I679" s="74"/>
    </row>
    <row r="680" spans="1:9" ht="17.25" hidden="1" customHeight="1">
      <c r="A680" s="16" t="s">
        <v>65</v>
      </c>
      <c r="B680" s="14">
        <v>793</v>
      </c>
      <c r="C680" s="15" t="s">
        <v>72</v>
      </c>
      <c r="D680" s="15" t="s">
        <v>71</v>
      </c>
      <c r="E680" s="15" t="s">
        <v>666</v>
      </c>
      <c r="F680" s="15" t="s">
        <v>66</v>
      </c>
      <c r="G680" s="74">
        <f>G681</f>
        <v>0</v>
      </c>
      <c r="H680" s="74">
        <f>H681</f>
        <v>0</v>
      </c>
      <c r="I680" s="74">
        <f>I681</f>
        <v>0</v>
      </c>
    </row>
    <row r="681" spans="1:9" ht="13.5" hidden="1" customHeight="1">
      <c r="A681" s="16" t="s">
        <v>190</v>
      </c>
      <c r="B681" s="14">
        <v>793</v>
      </c>
      <c r="C681" s="15" t="s">
        <v>72</v>
      </c>
      <c r="D681" s="15" t="s">
        <v>71</v>
      </c>
      <c r="E681" s="15" t="s">
        <v>666</v>
      </c>
      <c r="F681" s="15" t="s">
        <v>191</v>
      </c>
      <c r="G681" s="74">
        <f>2715000-2715000</f>
        <v>0</v>
      </c>
      <c r="H681" s="74"/>
      <c r="I681" s="74"/>
    </row>
    <row r="682" spans="1:9" ht="21" customHeight="1">
      <c r="A682" s="16" t="s">
        <v>196</v>
      </c>
      <c r="B682" s="14">
        <v>793</v>
      </c>
      <c r="C682" s="15" t="s">
        <v>72</v>
      </c>
      <c r="D682" s="15" t="s">
        <v>71</v>
      </c>
      <c r="E682" s="15" t="s">
        <v>143</v>
      </c>
      <c r="F682" s="15"/>
      <c r="G682" s="74">
        <f t="shared" si="171"/>
        <v>60000</v>
      </c>
      <c r="H682" s="74">
        <f t="shared" si="171"/>
        <v>70000</v>
      </c>
      <c r="I682" s="74">
        <f t="shared" si="171"/>
        <v>0</v>
      </c>
    </row>
    <row r="683" spans="1:9" ht="24.75" customHeight="1">
      <c r="A683" s="16" t="s">
        <v>339</v>
      </c>
      <c r="B683" s="14">
        <v>793</v>
      </c>
      <c r="C683" s="15" t="s">
        <v>72</v>
      </c>
      <c r="D683" s="15" t="s">
        <v>71</v>
      </c>
      <c r="E683" s="15" t="s">
        <v>143</v>
      </c>
      <c r="F683" s="15" t="s">
        <v>38</v>
      </c>
      <c r="G683" s="74">
        <f t="shared" si="171"/>
        <v>60000</v>
      </c>
      <c r="H683" s="74">
        <f t="shared" si="171"/>
        <v>70000</v>
      </c>
      <c r="I683" s="74">
        <f t="shared" si="171"/>
        <v>0</v>
      </c>
    </row>
    <row r="684" spans="1:9" ht="25.5">
      <c r="A684" s="16" t="s">
        <v>39</v>
      </c>
      <c r="B684" s="14">
        <v>793</v>
      </c>
      <c r="C684" s="15" t="s">
        <v>72</v>
      </c>
      <c r="D684" s="15" t="s">
        <v>71</v>
      </c>
      <c r="E684" s="15" t="s">
        <v>143</v>
      </c>
      <c r="F684" s="15" t="s">
        <v>40</v>
      </c>
      <c r="G684" s="74">
        <v>60000</v>
      </c>
      <c r="H684" s="74">
        <v>70000</v>
      </c>
      <c r="I684" s="74">
        <v>0</v>
      </c>
    </row>
    <row r="685" spans="1:9" s="22" customFormat="1" ht="25.5">
      <c r="A685" s="34" t="s">
        <v>351</v>
      </c>
      <c r="B685" s="35">
        <v>793</v>
      </c>
      <c r="C685" s="36" t="s">
        <v>72</v>
      </c>
      <c r="D685" s="36" t="s">
        <v>324</v>
      </c>
      <c r="E685" s="36"/>
      <c r="F685" s="36"/>
      <c r="G685" s="75">
        <f>G686+G693</f>
        <v>175000</v>
      </c>
      <c r="H685" s="75">
        <f>H686+H693</f>
        <v>275000</v>
      </c>
      <c r="I685" s="75">
        <f>I686+I693</f>
        <v>75000</v>
      </c>
    </row>
    <row r="686" spans="1:9" ht="51">
      <c r="A686" s="16" t="s">
        <v>507</v>
      </c>
      <c r="B686" s="14">
        <v>793</v>
      </c>
      <c r="C686" s="15" t="s">
        <v>72</v>
      </c>
      <c r="D686" s="15" t="s">
        <v>324</v>
      </c>
      <c r="E686" s="15" t="s">
        <v>266</v>
      </c>
      <c r="F686" s="15"/>
      <c r="G686" s="74">
        <f>G687+G690</f>
        <v>100000</v>
      </c>
      <c r="H686" s="74">
        <f t="shared" ref="H686:I686" si="172">H687+H690</f>
        <v>200000</v>
      </c>
      <c r="I686" s="74">
        <f t="shared" si="172"/>
        <v>0</v>
      </c>
    </row>
    <row r="687" spans="1:9" ht="63.75" customHeight="1">
      <c r="A687" s="16" t="s">
        <v>561</v>
      </c>
      <c r="B687" s="14">
        <v>793</v>
      </c>
      <c r="C687" s="15" t="s">
        <v>72</v>
      </c>
      <c r="D687" s="15" t="s">
        <v>324</v>
      </c>
      <c r="E687" s="15" t="s">
        <v>267</v>
      </c>
      <c r="F687" s="15"/>
      <c r="G687" s="74">
        <f t="shared" ref="G687:I688" si="173">G688</f>
        <v>100000</v>
      </c>
      <c r="H687" s="74">
        <f t="shared" si="173"/>
        <v>200000</v>
      </c>
      <c r="I687" s="74">
        <f t="shared" si="173"/>
        <v>0</v>
      </c>
    </row>
    <row r="688" spans="1:9" ht="25.5">
      <c r="A688" s="16" t="s">
        <v>487</v>
      </c>
      <c r="B688" s="14">
        <v>793</v>
      </c>
      <c r="C688" s="15" t="s">
        <v>72</v>
      </c>
      <c r="D688" s="15" t="s">
        <v>324</v>
      </c>
      <c r="E688" s="15" t="s">
        <v>267</v>
      </c>
      <c r="F688" s="15" t="s">
        <v>38</v>
      </c>
      <c r="G688" s="74">
        <f t="shared" si="173"/>
        <v>100000</v>
      </c>
      <c r="H688" s="74">
        <f t="shared" si="173"/>
        <v>200000</v>
      </c>
      <c r="I688" s="74">
        <f t="shared" si="173"/>
        <v>0</v>
      </c>
    </row>
    <row r="689" spans="1:9" ht="30.75" customHeight="1">
      <c r="A689" s="16" t="s">
        <v>39</v>
      </c>
      <c r="B689" s="14">
        <v>793</v>
      </c>
      <c r="C689" s="15" t="s">
        <v>72</v>
      </c>
      <c r="D689" s="15" t="s">
        <v>324</v>
      </c>
      <c r="E689" s="15" t="s">
        <v>267</v>
      </c>
      <c r="F689" s="15" t="s">
        <v>40</v>
      </c>
      <c r="G689" s="74">
        <v>100000</v>
      </c>
      <c r="H689" s="74">
        <v>200000</v>
      </c>
      <c r="I689" s="74">
        <v>0</v>
      </c>
    </row>
    <row r="690" spans="1:9" ht="51" hidden="1">
      <c r="A690" s="16" t="s">
        <v>438</v>
      </c>
      <c r="B690" s="14">
        <v>793</v>
      </c>
      <c r="C690" s="15" t="s">
        <v>72</v>
      </c>
      <c r="D690" s="15" t="s">
        <v>324</v>
      </c>
      <c r="E690" s="15" t="s">
        <v>437</v>
      </c>
      <c r="F690" s="15"/>
      <c r="G690" s="74">
        <f>G691</f>
        <v>0</v>
      </c>
      <c r="H690" s="8">
        <v>0</v>
      </c>
      <c r="I690" s="8">
        <v>0</v>
      </c>
    </row>
    <row r="691" spans="1:9" ht="25.5" hidden="1">
      <c r="A691" s="16" t="s">
        <v>39</v>
      </c>
      <c r="B691" s="14">
        <v>793</v>
      </c>
      <c r="C691" s="15" t="s">
        <v>72</v>
      </c>
      <c r="D691" s="15" t="s">
        <v>324</v>
      </c>
      <c r="E691" s="15" t="s">
        <v>437</v>
      </c>
      <c r="F691" s="15" t="s">
        <v>38</v>
      </c>
      <c r="G691" s="74">
        <f>G692</f>
        <v>0</v>
      </c>
      <c r="H691" s="8">
        <v>0</v>
      </c>
      <c r="I691" s="8">
        <v>0</v>
      </c>
    </row>
    <row r="692" spans="1:9" ht="25.5" hidden="1">
      <c r="A692" s="16" t="s">
        <v>39</v>
      </c>
      <c r="B692" s="14">
        <v>793</v>
      </c>
      <c r="C692" s="15" t="s">
        <v>72</v>
      </c>
      <c r="D692" s="15" t="s">
        <v>324</v>
      </c>
      <c r="E692" s="15" t="s">
        <v>437</v>
      </c>
      <c r="F692" s="15" t="s">
        <v>40</v>
      </c>
      <c r="G692" s="74"/>
      <c r="H692" s="8">
        <v>0</v>
      </c>
      <c r="I692" s="8">
        <v>0</v>
      </c>
    </row>
    <row r="693" spans="1:9" ht="38.25">
      <c r="A693" s="16" t="s">
        <v>519</v>
      </c>
      <c r="B693" s="14">
        <v>793</v>
      </c>
      <c r="C693" s="15" t="s">
        <v>72</v>
      </c>
      <c r="D693" s="15" t="s">
        <v>324</v>
      </c>
      <c r="E693" s="15" t="s">
        <v>268</v>
      </c>
      <c r="F693" s="15"/>
      <c r="G693" s="74">
        <f t="shared" ref="G693:I695" si="174">G694</f>
        <v>75000</v>
      </c>
      <c r="H693" s="74">
        <f t="shared" si="174"/>
        <v>75000</v>
      </c>
      <c r="I693" s="74">
        <f t="shared" si="174"/>
        <v>75000</v>
      </c>
    </row>
    <row r="694" spans="1:9" ht="38.25">
      <c r="A694" s="16" t="s">
        <v>352</v>
      </c>
      <c r="B694" s="14">
        <v>793</v>
      </c>
      <c r="C694" s="15" t="s">
        <v>72</v>
      </c>
      <c r="D694" s="15" t="s">
        <v>324</v>
      </c>
      <c r="E694" s="15" t="s">
        <v>269</v>
      </c>
      <c r="F694" s="15"/>
      <c r="G694" s="74">
        <f t="shared" si="174"/>
        <v>75000</v>
      </c>
      <c r="H694" s="74">
        <f t="shared" si="174"/>
        <v>75000</v>
      </c>
      <c r="I694" s="74">
        <f t="shared" si="174"/>
        <v>75000</v>
      </c>
    </row>
    <row r="695" spans="1:9" ht="25.5">
      <c r="A695" s="16" t="s">
        <v>487</v>
      </c>
      <c r="B695" s="14">
        <v>793</v>
      </c>
      <c r="C695" s="15" t="s">
        <v>72</v>
      </c>
      <c r="D695" s="15" t="s">
        <v>324</v>
      </c>
      <c r="E695" s="15" t="s">
        <v>269</v>
      </c>
      <c r="F695" s="15" t="s">
        <v>38</v>
      </c>
      <c r="G695" s="74">
        <f t="shared" si="174"/>
        <v>75000</v>
      </c>
      <c r="H695" s="74">
        <f t="shared" si="174"/>
        <v>75000</v>
      </c>
      <c r="I695" s="74">
        <f t="shared" si="174"/>
        <v>75000</v>
      </c>
    </row>
    <row r="696" spans="1:9" ht="31.5" customHeight="1">
      <c r="A696" s="16" t="s">
        <v>39</v>
      </c>
      <c r="B696" s="14">
        <v>793</v>
      </c>
      <c r="C696" s="15" t="s">
        <v>72</v>
      </c>
      <c r="D696" s="15" t="s">
        <v>324</v>
      </c>
      <c r="E696" s="15" t="s">
        <v>269</v>
      </c>
      <c r="F696" s="15" t="s">
        <v>40</v>
      </c>
      <c r="G696" s="74">
        <v>75000</v>
      </c>
      <c r="H696" s="74">
        <v>75000</v>
      </c>
      <c r="I696" s="74">
        <v>75000</v>
      </c>
    </row>
    <row r="697" spans="1:9">
      <c r="A697" s="11" t="s">
        <v>89</v>
      </c>
      <c r="B697" s="6">
        <v>793</v>
      </c>
      <c r="C697" s="7" t="s">
        <v>56</v>
      </c>
      <c r="D697" s="7"/>
      <c r="E697" s="7"/>
      <c r="F697" s="7"/>
      <c r="G697" s="38">
        <f>G698+G709+G704</f>
        <v>2976953</v>
      </c>
      <c r="H697" s="38">
        <f t="shared" ref="H697:I697" si="175">H698+H709+H704</f>
        <v>2933253</v>
      </c>
      <c r="I697" s="38">
        <f t="shared" si="175"/>
        <v>2927853</v>
      </c>
    </row>
    <row r="698" spans="1:9" s="46" customFormat="1" ht="16.5" customHeight="1">
      <c r="A698" s="16" t="s">
        <v>358</v>
      </c>
      <c r="B698" s="14">
        <v>793</v>
      </c>
      <c r="C698" s="15" t="s">
        <v>56</v>
      </c>
      <c r="D698" s="15" t="s">
        <v>46</v>
      </c>
      <c r="E698" s="15"/>
      <c r="F698" s="15"/>
      <c r="G698" s="74">
        <f>G700</f>
        <v>1954453</v>
      </c>
      <c r="H698" s="74">
        <f>H700</f>
        <v>1954453</v>
      </c>
      <c r="I698" s="74">
        <f>I700</f>
        <v>1954453</v>
      </c>
    </row>
    <row r="699" spans="1:9" s="18" customFormat="1" ht="27" customHeight="1">
      <c r="A699" s="16" t="s">
        <v>525</v>
      </c>
      <c r="B699" s="14">
        <v>793</v>
      </c>
      <c r="C699" s="15" t="s">
        <v>56</v>
      </c>
      <c r="D699" s="15" t="s">
        <v>46</v>
      </c>
      <c r="E699" s="15" t="s">
        <v>246</v>
      </c>
      <c r="F699" s="15"/>
      <c r="G699" s="74">
        <f>G700</f>
        <v>1954453</v>
      </c>
      <c r="H699" s="74">
        <f t="shared" ref="H699:I699" si="176">H700</f>
        <v>1954453</v>
      </c>
      <c r="I699" s="74">
        <f t="shared" si="176"/>
        <v>1954453</v>
      </c>
    </row>
    <row r="700" spans="1:9" s="46" customFormat="1" ht="18" customHeight="1">
      <c r="A700" s="86" t="s">
        <v>359</v>
      </c>
      <c r="B700" s="14">
        <v>793</v>
      </c>
      <c r="C700" s="15" t="s">
        <v>56</v>
      </c>
      <c r="D700" s="15" t="s">
        <v>46</v>
      </c>
      <c r="E700" s="15" t="s">
        <v>101</v>
      </c>
      <c r="F700" s="15"/>
      <c r="G700" s="74">
        <f>G701</f>
        <v>1954453</v>
      </c>
      <c r="H700" s="74">
        <f t="shared" ref="H700:I700" si="177">H701</f>
        <v>1954453</v>
      </c>
      <c r="I700" s="74">
        <f t="shared" si="177"/>
        <v>1954453</v>
      </c>
    </row>
    <row r="701" spans="1:9" s="46" customFormat="1" ht="26.25" customHeight="1">
      <c r="A701" s="86" t="s">
        <v>354</v>
      </c>
      <c r="B701" s="14">
        <v>793</v>
      </c>
      <c r="C701" s="15" t="s">
        <v>56</v>
      </c>
      <c r="D701" s="15" t="s">
        <v>46</v>
      </c>
      <c r="E701" s="15" t="s">
        <v>353</v>
      </c>
      <c r="F701" s="15"/>
      <c r="G701" s="74">
        <f t="shared" ref="G701:I702" si="178">G702</f>
        <v>1954453</v>
      </c>
      <c r="H701" s="74">
        <f t="shared" si="178"/>
        <v>1954453</v>
      </c>
      <c r="I701" s="74">
        <f t="shared" si="178"/>
        <v>1954453</v>
      </c>
    </row>
    <row r="702" spans="1:9" s="46" customFormat="1" ht="27.75" customHeight="1">
      <c r="A702" s="86" t="s">
        <v>487</v>
      </c>
      <c r="B702" s="14">
        <v>793</v>
      </c>
      <c r="C702" s="15" t="s">
        <v>56</v>
      </c>
      <c r="D702" s="15" t="s">
        <v>46</v>
      </c>
      <c r="E702" s="15" t="s">
        <v>353</v>
      </c>
      <c r="F702" s="15" t="s">
        <v>38</v>
      </c>
      <c r="G702" s="74">
        <f t="shared" si="178"/>
        <v>1954453</v>
      </c>
      <c r="H702" s="74">
        <f t="shared" si="178"/>
        <v>1954453</v>
      </c>
      <c r="I702" s="74">
        <f t="shared" si="178"/>
        <v>1954453</v>
      </c>
    </row>
    <row r="703" spans="1:9" s="46" customFormat="1" ht="31.5" customHeight="1">
      <c r="A703" s="86" t="s">
        <v>39</v>
      </c>
      <c r="B703" s="14">
        <v>793</v>
      </c>
      <c r="C703" s="15" t="s">
        <v>56</v>
      </c>
      <c r="D703" s="15" t="s">
        <v>46</v>
      </c>
      <c r="E703" s="15" t="s">
        <v>353</v>
      </c>
      <c r="F703" s="15" t="s">
        <v>40</v>
      </c>
      <c r="G703" s="74">
        <v>1954453</v>
      </c>
      <c r="H703" s="74">
        <v>1954453</v>
      </c>
      <c r="I703" s="74">
        <v>1954453</v>
      </c>
    </row>
    <row r="704" spans="1:9" ht="19.5" customHeight="1">
      <c r="A704" s="86" t="s">
        <v>182</v>
      </c>
      <c r="B704" s="14">
        <v>793</v>
      </c>
      <c r="C704" s="15" t="s">
        <v>56</v>
      </c>
      <c r="D704" s="15" t="s">
        <v>128</v>
      </c>
      <c r="E704" s="15"/>
      <c r="F704" s="15"/>
      <c r="G704" s="74">
        <f>G705</f>
        <v>63000</v>
      </c>
      <c r="H704" s="74">
        <f t="shared" ref="H704:I704" si="179">H705</f>
        <v>63000</v>
      </c>
      <c r="I704" s="74">
        <f t="shared" si="179"/>
        <v>63000</v>
      </c>
    </row>
    <row r="705" spans="1:9" ht="47.25" customHeight="1">
      <c r="A705" s="86" t="s">
        <v>490</v>
      </c>
      <c r="B705" s="14">
        <v>793</v>
      </c>
      <c r="C705" s="15" t="s">
        <v>56</v>
      </c>
      <c r="D705" s="15" t="s">
        <v>128</v>
      </c>
      <c r="E705" s="15" t="s">
        <v>489</v>
      </c>
      <c r="F705" s="15"/>
      <c r="G705" s="74">
        <f>G706</f>
        <v>63000</v>
      </c>
      <c r="H705" s="74">
        <f t="shared" ref="H705:I705" si="180">H706</f>
        <v>63000</v>
      </c>
      <c r="I705" s="74">
        <f t="shared" si="180"/>
        <v>63000</v>
      </c>
    </row>
    <row r="706" spans="1:9" ht="33.75" customHeight="1">
      <c r="A706" s="86" t="s">
        <v>488</v>
      </c>
      <c r="B706" s="14">
        <v>793</v>
      </c>
      <c r="C706" s="15" t="s">
        <v>56</v>
      </c>
      <c r="D706" s="15" t="s">
        <v>128</v>
      </c>
      <c r="E706" s="15" t="s">
        <v>486</v>
      </c>
      <c r="F706" s="15"/>
      <c r="G706" s="74">
        <f>G707</f>
        <v>63000</v>
      </c>
      <c r="H706" s="74">
        <f t="shared" ref="H706:I706" si="181">H707</f>
        <v>63000</v>
      </c>
      <c r="I706" s="74">
        <f t="shared" si="181"/>
        <v>63000</v>
      </c>
    </row>
    <row r="707" spans="1:9" ht="30.75" customHeight="1">
      <c r="A707" s="16" t="s">
        <v>487</v>
      </c>
      <c r="B707" s="14">
        <v>793</v>
      </c>
      <c r="C707" s="15" t="s">
        <v>56</v>
      </c>
      <c r="D707" s="15" t="s">
        <v>128</v>
      </c>
      <c r="E707" s="15" t="s">
        <v>486</v>
      </c>
      <c r="F707" s="15" t="s">
        <v>38</v>
      </c>
      <c r="G707" s="74">
        <f>G708</f>
        <v>63000</v>
      </c>
      <c r="H707" s="74">
        <f t="shared" ref="H707:I707" si="182">H708</f>
        <v>63000</v>
      </c>
      <c r="I707" s="74">
        <f t="shared" si="182"/>
        <v>63000</v>
      </c>
    </row>
    <row r="708" spans="1:9" ht="33" customHeight="1">
      <c r="A708" s="16" t="s">
        <v>39</v>
      </c>
      <c r="B708" s="14">
        <v>793</v>
      </c>
      <c r="C708" s="15" t="s">
        <v>56</v>
      </c>
      <c r="D708" s="15" t="s">
        <v>128</v>
      </c>
      <c r="E708" s="15" t="s">
        <v>486</v>
      </c>
      <c r="F708" s="15" t="s">
        <v>40</v>
      </c>
      <c r="G708" s="74">
        <v>63000</v>
      </c>
      <c r="H708" s="74">
        <v>63000</v>
      </c>
      <c r="I708" s="74">
        <v>63000</v>
      </c>
    </row>
    <row r="709" spans="1:9" ht="18.75" customHeight="1">
      <c r="A709" s="16" t="s">
        <v>90</v>
      </c>
      <c r="B709" s="14">
        <v>793</v>
      </c>
      <c r="C709" s="15" t="s">
        <v>56</v>
      </c>
      <c r="D709" s="15" t="s">
        <v>91</v>
      </c>
      <c r="E709" s="15"/>
      <c r="F709" s="14"/>
      <c r="G709" s="74">
        <f>G710+G727</f>
        <v>959500</v>
      </c>
      <c r="H709" s="74">
        <f t="shared" ref="H709:I709" si="183">H710+H727</f>
        <v>915800</v>
      </c>
      <c r="I709" s="74">
        <f t="shared" si="183"/>
        <v>910400</v>
      </c>
    </row>
    <row r="710" spans="1:9" ht="30" customHeight="1">
      <c r="A710" s="37" t="s">
        <v>505</v>
      </c>
      <c r="B710" s="14">
        <v>793</v>
      </c>
      <c r="C710" s="15" t="s">
        <v>56</v>
      </c>
      <c r="D710" s="15" t="s">
        <v>91</v>
      </c>
      <c r="E710" s="14" t="s">
        <v>254</v>
      </c>
      <c r="F710" s="14"/>
      <c r="G710" s="74">
        <f>G714+G711+G724+G717</f>
        <v>779500</v>
      </c>
      <c r="H710" s="74">
        <f>H714+H711+H724+H717</f>
        <v>735800</v>
      </c>
      <c r="I710" s="74">
        <f>I714+I711+I724+I717</f>
        <v>730400</v>
      </c>
    </row>
    <row r="711" spans="1:9" ht="27" customHeight="1">
      <c r="A711" s="16" t="s">
        <v>360</v>
      </c>
      <c r="B711" s="14">
        <v>793</v>
      </c>
      <c r="C711" s="15" t="s">
        <v>56</v>
      </c>
      <c r="D711" s="15" t="s">
        <v>91</v>
      </c>
      <c r="E711" s="14" t="s">
        <v>414</v>
      </c>
      <c r="F711" s="14"/>
      <c r="G711" s="74">
        <f t="shared" ref="G711:I712" si="184">G712</f>
        <v>379500</v>
      </c>
      <c r="H711" s="74">
        <f t="shared" si="184"/>
        <v>335800</v>
      </c>
      <c r="I711" s="74">
        <f t="shared" si="184"/>
        <v>330400</v>
      </c>
    </row>
    <row r="712" spans="1:9">
      <c r="A712" s="16" t="s">
        <v>65</v>
      </c>
      <c r="B712" s="14">
        <v>793</v>
      </c>
      <c r="C712" s="15" t="s">
        <v>56</v>
      </c>
      <c r="D712" s="15" t="s">
        <v>91</v>
      </c>
      <c r="E712" s="14" t="s">
        <v>414</v>
      </c>
      <c r="F712" s="14">
        <v>800</v>
      </c>
      <c r="G712" s="74">
        <f t="shared" si="184"/>
        <v>379500</v>
      </c>
      <c r="H712" s="74">
        <f t="shared" si="184"/>
        <v>335800</v>
      </c>
      <c r="I712" s="74">
        <f t="shared" si="184"/>
        <v>330400</v>
      </c>
    </row>
    <row r="713" spans="1:9" ht="39" customHeight="1">
      <c r="A713" s="16" t="s">
        <v>356</v>
      </c>
      <c r="B713" s="14">
        <v>793</v>
      </c>
      <c r="C713" s="15" t="s">
        <v>56</v>
      </c>
      <c r="D713" s="15" t="s">
        <v>91</v>
      </c>
      <c r="E713" s="14" t="s">
        <v>414</v>
      </c>
      <c r="F713" s="14">
        <v>810</v>
      </c>
      <c r="G713" s="74">
        <v>379500</v>
      </c>
      <c r="H713" s="74">
        <v>335800</v>
      </c>
      <c r="I713" s="74">
        <v>330400</v>
      </c>
    </row>
    <row r="714" spans="1:9" ht="47.25" customHeight="1">
      <c r="A714" s="16" t="s">
        <v>361</v>
      </c>
      <c r="B714" s="14">
        <v>793</v>
      </c>
      <c r="C714" s="15" t="s">
        <v>56</v>
      </c>
      <c r="D714" s="15" t="s">
        <v>91</v>
      </c>
      <c r="E714" s="14" t="s">
        <v>270</v>
      </c>
      <c r="F714" s="14"/>
      <c r="G714" s="74">
        <f>G715</f>
        <v>400000</v>
      </c>
      <c r="H714" s="74">
        <f t="shared" ref="H714:I714" si="185">H715</f>
        <v>400000</v>
      </c>
      <c r="I714" s="74">
        <f t="shared" si="185"/>
        <v>400000</v>
      </c>
    </row>
    <row r="715" spans="1:9">
      <c r="A715" s="16" t="s">
        <v>65</v>
      </c>
      <c r="B715" s="14">
        <v>793</v>
      </c>
      <c r="C715" s="15" t="s">
        <v>56</v>
      </c>
      <c r="D715" s="15" t="s">
        <v>91</v>
      </c>
      <c r="E715" s="14" t="s">
        <v>270</v>
      </c>
      <c r="F715" s="14">
        <v>800</v>
      </c>
      <c r="G715" s="74">
        <f t="shared" ref="G715:I715" si="186">G716</f>
        <v>400000</v>
      </c>
      <c r="H715" s="74">
        <f t="shared" si="186"/>
        <v>400000</v>
      </c>
      <c r="I715" s="74">
        <f t="shared" si="186"/>
        <v>400000</v>
      </c>
    </row>
    <row r="716" spans="1:9" ht="45" customHeight="1">
      <c r="A716" s="16" t="s">
        <v>356</v>
      </c>
      <c r="B716" s="14">
        <v>793</v>
      </c>
      <c r="C716" s="15" t="s">
        <v>56</v>
      </c>
      <c r="D716" s="15" t="s">
        <v>91</v>
      </c>
      <c r="E716" s="14" t="s">
        <v>270</v>
      </c>
      <c r="F716" s="14">
        <v>810</v>
      </c>
      <c r="G716" s="74">
        <v>400000</v>
      </c>
      <c r="H716" s="74">
        <v>400000</v>
      </c>
      <c r="I716" s="74">
        <v>400000</v>
      </c>
    </row>
    <row r="717" spans="1:9" ht="40.5" hidden="1" customHeight="1">
      <c r="A717" s="16" t="s">
        <v>693</v>
      </c>
      <c r="B717" s="14">
        <v>793</v>
      </c>
      <c r="C717" s="15" t="s">
        <v>56</v>
      </c>
      <c r="D717" s="15" t="s">
        <v>91</v>
      </c>
      <c r="E717" s="14" t="s">
        <v>694</v>
      </c>
      <c r="F717" s="14"/>
      <c r="G717" s="74">
        <f>G718+G720+G722</f>
        <v>0</v>
      </c>
      <c r="H717" s="74">
        <f>H718+H720</f>
        <v>0</v>
      </c>
      <c r="I717" s="74">
        <f>I718+I720</f>
        <v>0</v>
      </c>
    </row>
    <row r="718" spans="1:9" ht="25.5" hidden="1">
      <c r="A718" s="16" t="s">
        <v>339</v>
      </c>
      <c r="B718" s="14">
        <v>793</v>
      </c>
      <c r="C718" s="15" t="s">
        <v>56</v>
      </c>
      <c r="D718" s="15" t="s">
        <v>91</v>
      </c>
      <c r="E718" s="14" t="s">
        <v>694</v>
      </c>
      <c r="F718" s="14">
        <v>200</v>
      </c>
      <c r="G718" s="74">
        <f t="shared" ref="G718:I718" si="187">G719</f>
        <v>0</v>
      </c>
      <c r="H718" s="74">
        <f t="shared" si="187"/>
        <v>0</v>
      </c>
      <c r="I718" s="74">
        <f t="shared" si="187"/>
        <v>0</v>
      </c>
    </row>
    <row r="719" spans="1:9" ht="31.5" hidden="1" customHeight="1">
      <c r="A719" s="16" t="s">
        <v>39</v>
      </c>
      <c r="B719" s="14">
        <v>793</v>
      </c>
      <c r="C719" s="15" t="s">
        <v>56</v>
      </c>
      <c r="D719" s="15" t="s">
        <v>91</v>
      </c>
      <c r="E719" s="14" t="s">
        <v>694</v>
      </c>
      <c r="F719" s="14">
        <v>240</v>
      </c>
      <c r="G719" s="74"/>
      <c r="H719" s="8">
        <v>0</v>
      </c>
      <c r="I719" s="8">
        <v>0</v>
      </c>
    </row>
    <row r="720" spans="1:9" ht="24.75" hidden="1" customHeight="1">
      <c r="A720" s="16" t="s">
        <v>165</v>
      </c>
      <c r="B720" s="14">
        <v>793</v>
      </c>
      <c r="C720" s="15" t="s">
        <v>56</v>
      </c>
      <c r="D720" s="15" t="s">
        <v>91</v>
      </c>
      <c r="E720" s="14" t="s">
        <v>694</v>
      </c>
      <c r="F720" s="14">
        <v>500</v>
      </c>
      <c r="G720" s="74">
        <f>G721</f>
        <v>0</v>
      </c>
      <c r="H720" s="74">
        <f>H721</f>
        <v>0</v>
      </c>
      <c r="I720" s="74">
        <f>I721</f>
        <v>0</v>
      </c>
    </row>
    <row r="721" spans="1:9" ht="21.75" hidden="1" customHeight="1">
      <c r="A721" s="16" t="s">
        <v>180</v>
      </c>
      <c r="B721" s="14">
        <v>793</v>
      </c>
      <c r="C721" s="15" t="s">
        <v>56</v>
      </c>
      <c r="D721" s="15" t="s">
        <v>91</v>
      </c>
      <c r="E721" s="14" t="s">
        <v>694</v>
      </c>
      <c r="F721" s="14">
        <v>520</v>
      </c>
      <c r="G721" s="214"/>
      <c r="H721" s="8"/>
      <c r="I721" s="8"/>
    </row>
    <row r="722" spans="1:9" ht="21" hidden="1" customHeight="1">
      <c r="A722" s="16" t="s">
        <v>65</v>
      </c>
      <c r="B722" s="14">
        <v>793</v>
      </c>
      <c r="C722" s="15" t="s">
        <v>56</v>
      </c>
      <c r="D722" s="15" t="s">
        <v>91</v>
      </c>
      <c r="E722" s="14" t="s">
        <v>694</v>
      </c>
      <c r="F722" s="14">
        <v>800</v>
      </c>
      <c r="G722" s="214">
        <f>G723</f>
        <v>0</v>
      </c>
      <c r="H722" s="8"/>
      <c r="I722" s="8"/>
    </row>
    <row r="723" spans="1:9" ht="20.25" hidden="1" customHeight="1">
      <c r="A723" s="16" t="s">
        <v>190</v>
      </c>
      <c r="B723" s="14">
        <v>793</v>
      </c>
      <c r="C723" s="15" t="s">
        <v>56</v>
      </c>
      <c r="D723" s="15" t="s">
        <v>91</v>
      </c>
      <c r="E723" s="14" t="s">
        <v>694</v>
      </c>
      <c r="F723" s="14">
        <v>870</v>
      </c>
      <c r="G723" s="214">
        <f>50000-50000</f>
        <v>0</v>
      </c>
      <c r="H723" s="8"/>
      <c r="I723" s="8"/>
    </row>
    <row r="724" spans="1:9" ht="65.25" hidden="1" customHeight="1">
      <c r="A724" s="16" t="s">
        <v>651</v>
      </c>
      <c r="B724" s="14">
        <v>793</v>
      </c>
      <c r="C724" s="15" t="s">
        <v>56</v>
      </c>
      <c r="D724" s="15" t="s">
        <v>91</v>
      </c>
      <c r="E724" s="14" t="s">
        <v>484</v>
      </c>
      <c r="F724" s="14"/>
      <c r="G724" s="74">
        <f>G725</f>
        <v>0</v>
      </c>
      <c r="H724" s="74">
        <f t="shared" ref="H724:I724" si="188">H725</f>
        <v>0</v>
      </c>
      <c r="I724" s="74">
        <f t="shared" si="188"/>
        <v>0</v>
      </c>
    </row>
    <row r="725" spans="1:9" ht="20.25" hidden="1" customHeight="1">
      <c r="A725" s="16" t="s">
        <v>65</v>
      </c>
      <c r="B725" s="14">
        <v>793</v>
      </c>
      <c r="C725" s="15" t="s">
        <v>56</v>
      </c>
      <c r="D725" s="15" t="s">
        <v>91</v>
      </c>
      <c r="E725" s="14" t="s">
        <v>484</v>
      </c>
      <c r="F725" s="14">
        <v>800</v>
      </c>
      <c r="G725" s="74">
        <f>G726</f>
        <v>0</v>
      </c>
      <c r="H725" s="74">
        <f t="shared" ref="H725:I725" si="189">H726</f>
        <v>0</v>
      </c>
      <c r="I725" s="74">
        <f t="shared" si="189"/>
        <v>0</v>
      </c>
    </row>
    <row r="726" spans="1:9" ht="38.25" hidden="1" customHeight="1">
      <c r="A726" s="16" t="s">
        <v>356</v>
      </c>
      <c r="B726" s="14">
        <v>793</v>
      </c>
      <c r="C726" s="15" t="s">
        <v>56</v>
      </c>
      <c r="D726" s="15" t="s">
        <v>91</v>
      </c>
      <c r="E726" s="14" t="s">
        <v>484</v>
      </c>
      <c r="F726" s="14">
        <v>810</v>
      </c>
      <c r="G726" s="74"/>
      <c r="H726" s="74">
        <v>0</v>
      </c>
      <c r="I726" s="74">
        <v>0</v>
      </c>
    </row>
    <row r="727" spans="1:9" ht="36" customHeight="1">
      <c r="A727" s="16" t="s">
        <v>512</v>
      </c>
      <c r="B727" s="14">
        <v>793</v>
      </c>
      <c r="C727" s="15" t="s">
        <v>56</v>
      </c>
      <c r="D727" s="15" t="s">
        <v>91</v>
      </c>
      <c r="E727" s="14" t="s">
        <v>271</v>
      </c>
      <c r="F727" s="14"/>
      <c r="G727" s="74">
        <f>G728</f>
        <v>180000</v>
      </c>
      <c r="H727" s="74">
        <f>H728</f>
        <v>180000</v>
      </c>
      <c r="I727" s="74">
        <f>I728</f>
        <v>180000</v>
      </c>
    </row>
    <row r="728" spans="1:9" ht="39" customHeight="1">
      <c r="A728" s="16" t="s">
        <v>385</v>
      </c>
      <c r="B728" s="14">
        <v>793</v>
      </c>
      <c r="C728" s="15" t="s">
        <v>56</v>
      </c>
      <c r="D728" s="15" t="s">
        <v>91</v>
      </c>
      <c r="E728" s="14" t="s">
        <v>272</v>
      </c>
      <c r="F728" s="14"/>
      <c r="G728" s="74">
        <f>G729</f>
        <v>180000</v>
      </c>
      <c r="H728" s="74">
        <f t="shared" ref="H728:I728" si="190">H729</f>
        <v>180000</v>
      </c>
      <c r="I728" s="74">
        <f t="shared" si="190"/>
        <v>180000</v>
      </c>
    </row>
    <row r="729" spans="1:9" ht="17.25" customHeight="1">
      <c r="A729" s="16" t="s">
        <v>339</v>
      </c>
      <c r="B729" s="14">
        <v>793</v>
      </c>
      <c r="C729" s="15" t="s">
        <v>56</v>
      </c>
      <c r="D729" s="15" t="s">
        <v>91</v>
      </c>
      <c r="E729" s="14" t="s">
        <v>272</v>
      </c>
      <c r="F729" s="14">
        <v>200</v>
      </c>
      <c r="G729" s="74">
        <f>G730</f>
        <v>180000</v>
      </c>
      <c r="H729" s="74">
        <f>H730</f>
        <v>180000</v>
      </c>
      <c r="I729" s="74">
        <f>I730</f>
        <v>180000</v>
      </c>
    </row>
    <row r="730" spans="1:9" ht="27.75" customHeight="1">
      <c r="A730" s="16" t="s">
        <v>39</v>
      </c>
      <c r="B730" s="14">
        <v>793</v>
      </c>
      <c r="C730" s="15" t="s">
        <v>56</v>
      </c>
      <c r="D730" s="15" t="s">
        <v>91</v>
      </c>
      <c r="E730" s="14" t="s">
        <v>272</v>
      </c>
      <c r="F730" s="14">
        <v>240</v>
      </c>
      <c r="G730" s="74">
        <v>180000</v>
      </c>
      <c r="H730" s="74">
        <v>180000</v>
      </c>
      <c r="I730" s="74">
        <v>180000</v>
      </c>
    </row>
    <row r="731" spans="1:9" ht="15" hidden="1" customHeight="1">
      <c r="A731" s="54" t="s">
        <v>362</v>
      </c>
      <c r="B731" s="45">
        <v>793</v>
      </c>
      <c r="C731" s="7" t="s">
        <v>183</v>
      </c>
      <c r="D731" s="7"/>
      <c r="E731" s="7"/>
      <c r="F731" s="7"/>
      <c r="G731" s="38">
        <f>G732</f>
        <v>0</v>
      </c>
      <c r="H731" s="38">
        <f t="shared" ref="H731:I731" si="191">H732</f>
        <v>0</v>
      </c>
      <c r="I731" s="38">
        <f t="shared" si="191"/>
        <v>0</v>
      </c>
    </row>
    <row r="732" spans="1:9" s="22" customFormat="1" ht="17.25" hidden="1" customHeight="1">
      <c r="A732" s="16" t="s">
        <v>298</v>
      </c>
      <c r="B732" s="14">
        <v>793</v>
      </c>
      <c r="C732" s="15" t="s">
        <v>183</v>
      </c>
      <c r="D732" s="15" t="s">
        <v>72</v>
      </c>
      <c r="E732" s="15"/>
      <c r="F732" s="15"/>
      <c r="G732" s="74">
        <f>G733+G737</f>
        <v>0</v>
      </c>
      <c r="H732" s="74">
        <f t="shared" ref="H732:I732" si="192">H733+H737</f>
        <v>0</v>
      </c>
      <c r="I732" s="74">
        <f t="shared" si="192"/>
        <v>0</v>
      </c>
    </row>
    <row r="733" spans="1:9" s="22" customFormat="1" ht="53.25" hidden="1" customHeight="1">
      <c r="A733" s="16" t="s">
        <v>530</v>
      </c>
      <c r="B733" s="14">
        <v>793</v>
      </c>
      <c r="C733" s="15" t="s">
        <v>183</v>
      </c>
      <c r="D733" s="15" t="s">
        <v>72</v>
      </c>
      <c r="E733" s="15" t="s">
        <v>309</v>
      </c>
      <c r="F733" s="36"/>
      <c r="G733" s="74">
        <f t="shared" ref="G733:I735" si="193">G734</f>
        <v>0</v>
      </c>
      <c r="H733" s="74">
        <f t="shared" si="193"/>
        <v>0</v>
      </c>
      <c r="I733" s="74">
        <f t="shared" si="193"/>
        <v>0</v>
      </c>
    </row>
    <row r="734" spans="1:9" s="46" customFormat="1" ht="17.25" hidden="1" customHeight="1">
      <c r="A734" s="16" t="s">
        <v>397</v>
      </c>
      <c r="B734" s="14">
        <v>793</v>
      </c>
      <c r="C734" s="15" t="s">
        <v>183</v>
      </c>
      <c r="D734" s="15" t="s">
        <v>72</v>
      </c>
      <c r="E734" s="15" t="s">
        <v>396</v>
      </c>
      <c r="F734" s="15"/>
      <c r="G734" s="74">
        <f t="shared" si="193"/>
        <v>0</v>
      </c>
      <c r="H734" s="74">
        <f t="shared" si="193"/>
        <v>0</v>
      </c>
      <c r="I734" s="74">
        <f t="shared" si="193"/>
        <v>0</v>
      </c>
    </row>
    <row r="735" spans="1:9" s="46" customFormat="1" ht="17.25" hidden="1" customHeight="1">
      <c r="A735" s="16" t="s">
        <v>339</v>
      </c>
      <c r="B735" s="14">
        <v>793</v>
      </c>
      <c r="C735" s="15" t="s">
        <v>183</v>
      </c>
      <c r="D735" s="15" t="s">
        <v>72</v>
      </c>
      <c r="E735" s="15" t="s">
        <v>396</v>
      </c>
      <c r="F735" s="15" t="s">
        <v>38</v>
      </c>
      <c r="G735" s="74">
        <f t="shared" si="193"/>
        <v>0</v>
      </c>
      <c r="H735" s="74">
        <f t="shared" si="193"/>
        <v>0</v>
      </c>
      <c r="I735" s="74">
        <f t="shared" si="193"/>
        <v>0</v>
      </c>
    </row>
    <row r="736" spans="1:9" s="46" customFormat="1" ht="31.5" hidden="1" customHeight="1">
      <c r="A736" s="16" t="s">
        <v>39</v>
      </c>
      <c r="B736" s="14">
        <v>793</v>
      </c>
      <c r="C736" s="15" t="s">
        <v>183</v>
      </c>
      <c r="D736" s="15" t="s">
        <v>72</v>
      </c>
      <c r="E736" s="15" t="s">
        <v>396</v>
      </c>
      <c r="F736" s="15" t="s">
        <v>40</v>
      </c>
      <c r="G736" s="74"/>
      <c r="H736" s="74"/>
      <c r="I736" s="74"/>
    </row>
    <row r="737" spans="1:9" ht="30.75" hidden="1" customHeight="1">
      <c r="A737" s="16" t="s">
        <v>510</v>
      </c>
      <c r="B737" s="14">
        <v>793</v>
      </c>
      <c r="C737" s="15" t="s">
        <v>183</v>
      </c>
      <c r="D737" s="15" t="s">
        <v>72</v>
      </c>
      <c r="E737" s="15" t="s">
        <v>274</v>
      </c>
      <c r="F737" s="15"/>
      <c r="G737" s="74">
        <f>G738</f>
        <v>0</v>
      </c>
      <c r="H737" s="74">
        <v>0</v>
      </c>
      <c r="I737" s="74">
        <v>0</v>
      </c>
    </row>
    <row r="738" spans="1:9" ht="21.75" hidden="1" customHeight="1">
      <c r="A738" s="50" t="s">
        <v>557</v>
      </c>
      <c r="B738" s="14">
        <v>793</v>
      </c>
      <c r="C738" s="15" t="s">
        <v>183</v>
      </c>
      <c r="D738" s="15" t="s">
        <v>72</v>
      </c>
      <c r="E738" s="15" t="s">
        <v>562</v>
      </c>
      <c r="F738" s="15"/>
      <c r="G738" s="74">
        <f>G739</f>
        <v>0</v>
      </c>
      <c r="H738" s="74">
        <v>0</v>
      </c>
      <c r="I738" s="74">
        <v>0</v>
      </c>
    </row>
    <row r="739" spans="1:9" ht="21" hidden="1" customHeight="1">
      <c r="A739" s="16" t="s">
        <v>165</v>
      </c>
      <c r="B739" s="14">
        <v>793</v>
      </c>
      <c r="C739" s="15" t="s">
        <v>183</v>
      </c>
      <c r="D739" s="15" t="s">
        <v>72</v>
      </c>
      <c r="E739" s="15" t="s">
        <v>562</v>
      </c>
      <c r="F739" s="15" t="s">
        <v>166</v>
      </c>
      <c r="G739" s="74">
        <f>G740</f>
        <v>0</v>
      </c>
      <c r="H739" s="74">
        <v>0</v>
      </c>
      <c r="I739" s="74">
        <v>0</v>
      </c>
    </row>
    <row r="740" spans="1:9" ht="15" hidden="1" customHeight="1">
      <c r="A740" s="16" t="s">
        <v>180</v>
      </c>
      <c r="B740" s="14">
        <v>793</v>
      </c>
      <c r="C740" s="15" t="s">
        <v>183</v>
      </c>
      <c r="D740" s="15" t="s">
        <v>72</v>
      </c>
      <c r="E740" s="15" t="s">
        <v>562</v>
      </c>
      <c r="F740" s="15" t="s">
        <v>181</v>
      </c>
      <c r="G740" s="74"/>
      <c r="H740" s="74">
        <v>0</v>
      </c>
      <c r="I740" s="74">
        <v>0</v>
      </c>
    </row>
    <row r="741" spans="1:9">
      <c r="A741" s="11" t="s">
        <v>152</v>
      </c>
      <c r="B741" s="19">
        <v>793</v>
      </c>
      <c r="C741" s="7" t="s">
        <v>71</v>
      </c>
      <c r="D741" s="7"/>
      <c r="E741" s="7"/>
      <c r="F741" s="7"/>
      <c r="G741" s="38">
        <f>G742+G747+G773</f>
        <v>24020823.079999998</v>
      </c>
      <c r="H741" s="38">
        <f t="shared" ref="H741:I741" si="194">H742+H747+H773</f>
        <v>24808873.390000001</v>
      </c>
      <c r="I741" s="38">
        <f t="shared" si="194"/>
        <v>16869060.32</v>
      </c>
    </row>
    <row r="742" spans="1:9">
      <c r="A742" s="16" t="s">
        <v>153</v>
      </c>
      <c r="B742" s="14">
        <v>793</v>
      </c>
      <c r="C742" s="15" t="s">
        <v>71</v>
      </c>
      <c r="D742" s="15" t="s">
        <v>20</v>
      </c>
      <c r="E742" s="15"/>
      <c r="F742" s="15"/>
      <c r="G742" s="74">
        <f t="shared" ref="G742:I745" si="195">G743</f>
        <v>310000</v>
      </c>
      <c r="H742" s="74">
        <f t="shared" si="195"/>
        <v>310000</v>
      </c>
      <c r="I742" s="74">
        <f t="shared" si="195"/>
        <v>310000</v>
      </c>
    </row>
    <row r="743" spans="1:9" s="28" customFormat="1" ht="25.5">
      <c r="A743" s="16" t="s">
        <v>522</v>
      </c>
      <c r="B743" s="14">
        <v>793</v>
      </c>
      <c r="C743" s="15" t="s">
        <v>71</v>
      </c>
      <c r="D743" s="15" t="s">
        <v>20</v>
      </c>
      <c r="E743" s="15" t="s">
        <v>300</v>
      </c>
      <c r="F743" s="39"/>
      <c r="G743" s="74">
        <f t="shared" si="195"/>
        <v>310000</v>
      </c>
      <c r="H743" s="74">
        <f t="shared" si="195"/>
        <v>310000</v>
      </c>
      <c r="I743" s="74">
        <f t="shared" si="195"/>
        <v>310000</v>
      </c>
    </row>
    <row r="744" spans="1:9" s="28" customFormat="1">
      <c r="A744" s="16" t="s">
        <v>154</v>
      </c>
      <c r="B744" s="14">
        <v>793</v>
      </c>
      <c r="C744" s="15" t="s">
        <v>71</v>
      </c>
      <c r="D744" s="15" t="s">
        <v>20</v>
      </c>
      <c r="E744" s="15" t="s">
        <v>304</v>
      </c>
      <c r="F744" s="39"/>
      <c r="G744" s="74">
        <f t="shared" si="195"/>
        <v>310000</v>
      </c>
      <c r="H744" s="74">
        <f t="shared" si="195"/>
        <v>310000</v>
      </c>
      <c r="I744" s="74">
        <f t="shared" si="195"/>
        <v>310000</v>
      </c>
    </row>
    <row r="745" spans="1:9" s="28" customFormat="1">
      <c r="A745" s="16" t="s">
        <v>155</v>
      </c>
      <c r="B745" s="14">
        <v>793</v>
      </c>
      <c r="C745" s="15" t="s">
        <v>71</v>
      </c>
      <c r="D745" s="15" t="s">
        <v>20</v>
      </c>
      <c r="E745" s="15" t="s">
        <v>304</v>
      </c>
      <c r="F745" s="15" t="s">
        <v>156</v>
      </c>
      <c r="G745" s="74">
        <f t="shared" si="195"/>
        <v>310000</v>
      </c>
      <c r="H745" s="74">
        <f t="shared" si="195"/>
        <v>310000</v>
      </c>
      <c r="I745" s="74">
        <f t="shared" si="195"/>
        <v>310000</v>
      </c>
    </row>
    <row r="746" spans="1:9" s="28" customFormat="1" ht="25.5">
      <c r="A746" s="16" t="s">
        <v>370</v>
      </c>
      <c r="B746" s="14">
        <v>793</v>
      </c>
      <c r="C746" s="15" t="s">
        <v>71</v>
      </c>
      <c r="D746" s="15" t="s">
        <v>20</v>
      </c>
      <c r="E746" s="15" t="s">
        <v>304</v>
      </c>
      <c r="F746" s="15" t="s">
        <v>371</v>
      </c>
      <c r="G746" s="74">
        <v>310000</v>
      </c>
      <c r="H746" s="74">
        <v>310000</v>
      </c>
      <c r="I746" s="74">
        <v>310000</v>
      </c>
    </row>
    <row r="747" spans="1:9">
      <c r="A747" s="16" t="s">
        <v>70</v>
      </c>
      <c r="B747" s="14">
        <v>793</v>
      </c>
      <c r="C747" s="15" t="s">
        <v>71</v>
      </c>
      <c r="D747" s="15" t="s">
        <v>72</v>
      </c>
      <c r="E747" s="15"/>
      <c r="F747" s="15"/>
      <c r="G747" s="74">
        <f>G762+G758+G769+G748</f>
        <v>1753677.42</v>
      </c>
      <c r="H747" s="74">
        <f t="shared" ref="H747:I747" si="196">H762+H758+H769+H748</f>
        <v>1753677.42</v>
      </c>
      <c r="I747" s="74">
        <f t="shared" si="196"/>
        <v>1813677.42</v>
      </c>
    </row>
    <row r="748" spans="1:9" ht="27.75" customHeight="1">
      <c r="A748" s="16" t="s">
        <v>510</v>
      </c>
      <c r="B748" s="14">
        <v>793</v>
      </c>
      <c r="C748" s="15" t="s">
        <v>71</v>
      </c>
      <c r="D748" s="15" t="s">
        <v>72</v>
      </c>
      <c r="E748" s="15" t="s">
        <v>274</v>
      </c>
      <c r="F748" s="15"/>
      <c r="G748" s="74">
        <f>G749+G752+G755</f>
        <v>200000</v>
      </c>
      <c r="H748" s="74">
        <f t="shared" ref="H748:I748" si="197">H749+H752+H755</f>
        <v>200000</v>
      </c>
      <c r="I748" s="74">
        <f t="shared" si="197"/>
        <v>200000</v>
      </c>
    </row>
    <row r="749" spans="1:9" ht="28.5" customHeight="1">
      <c r="A749" s="50" t="s">
        <v>555</v>
      </c>
      <c r="B749" s="14">
        <v>793</v>
      </c>
      <c r="C749" s="15" t="s">
        <v>71</v>
      </c>
      <c r="D749" s="15" t="s">
        <v>72</v>
      </c>
      <c r="E749" s="15" t="s">
        <v>563</v>
      </c>
      <c r="F749" s="15"/>
      <c r="G749" s="74">
        <f>G750</f>
        <v>200000</v>
      </c>
      <c r="H749" s="74">
        <f t="shared" ref="H749:I749" si="198">H750</f>
        <v>200000</v>
      </c>
      <c r="I749" s="74">
        <f t="shared" si="198"/>
        <v>200000</v>
      </c>
    </row>
    <row r="750" spans="1:9" ht="21" customHeight="1">
      <c r="A750" s="16" t="s">
        <v>155</v>
      </c>
      <c r="B750" s="14">
        <v>793</v>
      </c>
      <c r="C750" s="15" t="s">
        <v>71</v>
      </c>
      <c r="D750" s="15" t="s">
        <v>72</v>
      </c>
      <c r="E750" s="15" t="s">
        <v>563</v>
      </c>
      <c r="F750" s="15" t="s">
        <v>156</v>
      </c>
      <c r="G750" s="74">
        <f>G751</f>
        <v>200000</v>
      </c>
      <c r="H750" s="74">
        <f t="shared" ref="H750:I750" si="199">H751</f>
        <v>200000</v>
      </c>
      <c r="I750" s="74">
        <f t="shared" si="199"/>
        <v>200000</v>
      </c>
    </row>
    <row r="751" spans="1:9" ht="30.75" customHeight="1">
      <c r="A751" s="16" t="s">
        <v>157</v>
      </c>
      <c r="B751" s="14">
        <v>793</v>
      </c>
      <c r="C751" s="15" t="s">
        <v>71</v>
      </c>
      <c r="D751" s="15" t="s">
        <v>72</v>
      </c>
      <c r="E751" s="15" t="s">
        <v>563</v>
      </c>
      <c r="F751" s="15" t="s">
        <v>158</v>
      </c>
      <c r="G751" s="74">
        <v>200000</v>
      </c>
      <c r="H751" s="74">
        <v>200000</v>
      </c>
      <c r="I751" s="74">
        <v>200000</v>
      </c>
    </row>
    <row r="752" spans="1:9" ht="39.75" hidden="1" customHeight="1">
      <c r="A752" s="50" t="s">
        <v>286</v>
      </c>
      <c r="B752" s="14">
        <v>793</v>
      </c>
      <c r="C752" s="15" t="s">
        <v>71</v>
      </c>
      <c r="D752" s="15" t="s">
        <v>72</v>
      </c>
      <c r="E752" s="15" t="s">
        <v>285</v>
      </c>
      <c r="F752" s="15"/>
      <c r="G752" s="74">
        <f>G753</f>
        <v>0</v>
      </c>
      <c r="H752" s="74">
        <f t="shared" ref="H752:I752" si="200">H753</f>
        <v>0</v>
      </c>
      <c r="I752" s="74">
        <f t="shared" si="200"/>
        <v>0</v>
      </c>
    </row>
    <row r="753" spans="1:9" ht="21" hidden="1" customHeight="1">
      <c r="A753" s="16" t="s">
        <v>155</v>
      </c>
      <c r="B753" s="14">
        <v>793</v>
      </c>
      <c r="C753" s="15" t="s">
        <v>71</v>
      </c>
      <c r="D753" s="15" t="s">
        <v>72</v>
      </c>
      <c r="E753" s="15" t="s">
        <v>285</v>
      </c>
      <c r="F753" s="15" t="s">
        <v>156</v>
      </c>
      <c r="G753" s="74">
        <f>G754</f>
        <v>0</v>
      </c>
      <c r="H753" s="74">
        <f t="shared" ref="H753:I753" si="201">H754</f>
        <v>0</v>
      </c>
      <c r="I753" s="74">
        <f t="shared" si="201"/>
        <v>0</v>
      </c>
    </row>
    <row r="754" spans="1:9" ht="30.75" hidden="1" customHeight="1">
      <c r="A754" s="16" t="s">
        <v>157</v>
      </c>
      <c r="B754" s="14">
        <v>793</v>
      </c>
      <c r="C754" s="15" t="s">
        <v>71</v>
      </c>
      <c r="D754" s="15" t="s">
        <v>72</v>
      </c>
      <c r="E754" s="15" t="s">
        <v>285</v>
      </c>
      <c r="F754" s="15" t="s">
        <v>158</v>
      </c>
      <c r="G754" s="74"/>
      <c r="H754" s="74"/>
      <c r="I754" s="74"/>
    </row>
    <row r="755" spans="1:9" ht="30.75" hidden="1" customHeight="1">
      <c r="A755" s="16" t="s">
        <v>483</v>
      </c>
      <c r="B755" s="14">
        <v>793</v>
      </c>
      <c r="C755" s="15" t="s">
        <v>71</v>
      </c>
      <c r="D755" s="15" t="s">
        <v>72</v>
      </c>
      <c r="E755" s="15" t="s">
        <v>482</v>
      </c>
      <c r="F755" s="15"/>
      <c r="G755" s="74">
        <f>G756</f>
        <v>0</v>
      </c>
      <c r="H755" s="74">
        <f t="shared" ref="H755:I755" si="202">H756</f>
        <v>0</v>
      </c>
      <c r="I755" s="74">
        <f t="shared" si="202"/>
        <v>0</v>
      </c>
    </row>
    <row r="756" spans="1:9" ht="17.25" hidden="1" customHeight="1">
      <c r="A756" s="16" t="s">
        <v>65</v>
      </c>
      <c r="B756" s="14">
        <v>793</v>
      </c>
      <c r="C756" s="15" t="s">
        <v>71</v>
      </c>
      <c r="D756" s="15" t="s">
        <v>72</v>
      </c>
      <c r="E756" s="15" t="s">
        <v>482</v>
      </c>
      <c r="F756" s="15" t="s">
        <v>66</v>
      </c>
      <c r="G756" s="74">
        <f>G757</f>
        <v>0</v>
      </c>
      <c r="H756" s="74">
        <f t="shared" ref="H756:I756" si="203">H757</f>
        <v>0</v>
      </c>
      <c r="I756" s="74">
        <f t="shared" si="203"/>
        <v>0</v>
      </c>
    </row>
    <row r="757" spans="1:9" ht="23.25" hidden="1" customHeight="1">
      <c r="A757" s="16" t="s">
        <v>190</v>
      </c>
      <c r="B757" s="14">
        <v>793</v>
      </c>
      <c r="C757" s="15" t="s">
        <v>71</v>
      </c>
      <c r="D757" s="15" t="s">
        <v>72</v>
      </c>
      <c r="E757" s="15" t="s">
        <v>482</v>
      </c>
      <c r="F757" s="15" t="s">
        <v>191</v>
      </c>
      <c r="G757" s="74">
        <f>11000+17010+71990-99000-1000</f>
        <v>0</v>
      </c>
      <c r="H757" s="74"/>
      <c r="I757" s="74"/>
    </row>
    <row r="758" spans="1:9" s="18" customFormat="1" ht="25.5">
      <c r="A758" s="13" t="s">
        <v>518</v>
      </c>
      <c r="B758" s="14">
        <v>793</v>
      </c>
      <c r="C758" s="15" t="s">
        <v>71</v>
      </c>
      <c r="D758" s="15" t="s">
        <v>72</v>
      </c>
      <c r="E758" s="15" t="s">
        <v>231</v>
      </c>
      <c r="F758" s="15"/>
      <c r="G758" s="74">
        <f t="shared" ref="G758:I760" si="204">G759</f>
        <v>1260000</v>
      </c>
      <c r="H758" s="74">
        <f t="shared" si="204"/>
        <v>1260000</v>
      </c>
      <c r="I758" s="74">
        <f t="shared" si="204"/>
        <v>1320000</v>
      </c>
    </row>
    <row r="759" spans="1:9" s="18" customFormat="1" ht="25.5">
      <c r="A759" s="16" t="s">
        <v>104</v>
      </c>
      <c r="B759" s="14">
        <v>793</v>
      </c>
      <c r="C759" s="15" t="s">
        <v>71</v>
      </c>
      <c r="D759" s="15" t="s">
        <v>72</v>
      </c>
      <c r="E759" s="15" t="s">
        <v>232</v>
      </c>
      <c r="F759" s="15"/>
      <c r="G759" s="74">
        <f t="shared" si="204"/>
        <v>1260000</v>
      </c>
      <c r="H759" s="74">
        <f t="shared" si="204"/>
        <v>1260000</v>
      </c>
      <c r="I759" s="74">
        <f t="shared" si="204"/>
        <v>1320000</v>
      </c>
    </row>
    <row r="760" spans="1:9" s="18" customFormat="1" ht="10.5" customHeight="1">
      <c r="A760" s="219" t="s">
        <v>369</v>
      </c>
      <c r="B760" s="14">
        <v>793</v>
      </c>
      <c r="C760" s="15" t="s">
        <v>71</v>
      </c>
      <c r="D760" s="15" t="s">
        <v>72</v>
      </c>
      <c r="E760" s="15" t="s">
        <v>232</v>
      </c>
      <c r="F760" s="15" t="s">
        <v>156</v>
      </c>
      <c r="G760" s="74">
        <f t="shared" si="204"/>
        <v>1260000</v>
      </c>
      <c r="H760" s="74">
        <f t="shared" si="204"/>
        <v>1260000</v>
      </c>
      <c r="I760" s="74">
        <f t="shared" si="204"/>
        <v>1320000</v>
      </c>
    </row>
    <row r="761" spans="1:9" s="18" customFormat="1" ht="29.25" customHeight="1">
      <c r="A761" s="16" t="s">
        <v>157</v>
      </c>
      <c r="B761" s="14">
        <v>793</v>
      </c>
      <c r="C761" s="15" t="s">
        <v>71</v>
      </c>
      <c r="D761" s="15" t="s">
        <v>72</v>
      </c>
      <c r="E761" s="15" t="s">
        <v>232</v>
      </c>
      <c r="F761" s="15" t="s">
        <v>158</v>
      </c>
      <c r="G761" s="74">
        <v>1260000</v>
      </c>
      <c r="H761" s="74">
        <v>1260000</v>
      </c>
      <c r="I761" s="74">
        <v>1320000</v>
      </c>
    </row>
    <row r="762" spans="1:9" s="28" customFormat="1" ht="27.75" customHeight="1">
      <c r="A762" s="16" t="s">
        <v>522</v>
      </c>
      <c r="B762" s="14">
        <v>793</v>
      </c>
      <c r="C762" s="15" t="s">
        <v>71</v>
      </c>
      <c r="D762" s="15" t="s">
        <v>72</v>
      </c>
      <c r="E762" s="15" t="s">
        <v>300</v>
      </c>
      <c r="F762" s="39"/>
      <c r="G762" s="74">
        <f>G763+G766</f>
        <v>293677.42</v>
      </c>
      <c r="H762" s="74">
        <f>H763+H766</f>
        <v>293677.42</v>
      </c>
      <c r="I762" s="74">
        <f>I763+I766</f>
        <v>293677.42</v>
      </c>
    </row>
    <row r="763" spans="1:9" s="28" customFormat="1" ht="54" customHeight="1">
      <c r="A763" s="16" t="s">
        <v>372</v>
      </c>
      <c r="B763" s="14">
        <v>793</v>
      </c>
      <c r="C763" s="15" t="s">
        <v>71</v>
      </c>
      <c r="D763" s="15" t="s">
        <v>72</v>
      </c>
      <c r="E763" s="15" t="s">
        <v>391</v>
      </c>
      <c r="F763" s="39"/>
      <c r="G763" s="74">
        <f t="shared" ref="G763:I764" si="205">G764</f>
        <v>25879.42</v>
      </c>
      <c r="H763" s="74">
        <f t="shared" si="205"/>
        <v>25879.42</v>
      </c>
      <c r="I763" s="74">
        <f t="shared" si="205"/>
        <v>25879.42</v>
      </c>
    </row>
    <row r="764" spans="1:9" s="28" customFormat="1" ht="16.5" customHeight="1">
      <c r="A764" s="16" t="s">
        <v>65</v>
      </c>
      <c r="B764" s="14">
        <v>793</v>
      </c>
      <c r="C764" s="15" t="s">
        <v>71</v>
      </c>
      <c r="D764" s="15" t="s">
        <v>72</v>
      </c>
      <c r="E764" s="15" t="s">
        <v>391</v>
      </c>
      <c r="F764" s="15" t="s">
        <v>66</v>
      </c>
      <c r="G764" s="74">
        <f t="shared" si="205"/>
        <v>25879.42</v>
      </c>
      <c r="H764" s="74">
        <f t="shared" si="205"/>
        <v>25879.42</v>
      </c>
      <c r="I764" s="74">
        <f t="shared" si="205"/>
        <v>25879.42</v>
      </c>
    </row>
    <row r="765" spans="1:9" ht="38.25">
      <c r="A765" s="16" t="s">
        <v>356</v>
      </c>
      <c r="B765" s="14">
        <v>793</v>
      </c>
      <c r="C765" s="15" t="s">
        <v>71</v>
      </c>
      <c r="D765" s="15" t="s">
        <v>72</v>
      </c>
      <c r="E765" s="15" t="s">
        <v>391</v>
      </c>
      <c r="F765" s="15" t="s">
        <v>357</v>
      </c>
      <c r="G765" s="74">
        <v>25879.42</v>
      </c>
      <c r="H765" s="74">
        <v>25879.42</v>
      </c>
      <c r="I765" s="74">
        <v>25879.42</v>
      </c>
    </row>
    <row r="766" spans="1:9" ht="25.5" customHeight="1">
      <c r="A766" s="16" t="s">
        <v>731</v>
      </c>
      <c r="B766" s="14">
        <v>793</v>
      </c>
      <c r="C766" s="15" t="s">
        <v>71</v>
      </c>
      <c r="D766" s="15" t="s">
        <v>72</v>
      </c>
      <c r="E766" s="15" t="s">
        <v>730</v>
      </c>
      <c r="F766" s="15"/>
      <c r="G766" s="74">
        <f t="shared" ref="G766:I767" si="206">G767</f>
        <v>267798</v>
      </c>
      <c r="H766" s="74">
        <f t="shared" si="206"/>
        <v>267798</v>
      </c>
      <c r="I766" s="74">
        <f t="shared" si="206"/>
        <v>267798</v>
      </c>
    </row>
    <row r="767" spans="1:9" ht="15.75" customHeight="1">
      <c r="A767" s="16" t="s">
        <v>374</v>
      </c>
      <c r="B767" s="14">
        <v>793</v>
      </c>
      <c r="C767" s="15" t="s">
        <v>71</v>
      </c>
      <c r="D767" s="15" t="s">
        <v>72</v>
      </c>
      <c r="E767" s="15" t="s">
        <v>730</v>
      </c>
      <c r="F767" s="15" t="s">
        <v>156</v>
      </c>
      <c r="G767" s="74">
        <f t="shared" si="206"/>
        <v>267798</v>
      </c>
      <c r="H767" s="74">
        <f t="shared" si="206"/>
        <v>267798</v>
      </c>
      <c r="I767" s="74">
        <f t="shared" si="206"/>
        <v>267798</v>
      </c>
    </row>
    <row r="768" spans="1:9" ht="25.5" customHeight="1">
      <c r="A768" s="16" t="s">
        <v>740</v>
      </c>
      <c r="B768" s="14">
        <v>793</v>
      </c>
      <c r="C768" s="15" t="s">
        <v>71</v>
      </c>
      <c r="D768" s="15" t="s">
        <v>72</v>
      </c>
      <c r="E768" s="15" t="s">
        <v>730</v>
      </c>
      <c r="F768" s="15" t="s">
        <v>739</v>
      </c>
      <c r="G768" s="74">
        <v>267798</v>
      </c>
      <c r="H768" s="74">
        <v>267798</v>
      </c>
      <c r="I768" s="74">
        <v>267798</v>
      </c>
    </row>
    <row r="769" spans="1:9" ht="26.25" hidden="1" customHeight="1">
      <c r="A769" s="16" t="s">
        <v>179</v>
      </c>
      <c r="B769" s="14">
        <v>793</v>
      </c>
      <c r="C769" s="15" t="s">
        <v>71</v>
      </c>
      <c r="D769" s="15" t="s">
        <v>72</v>
      </c>
      <c r="E769" s="15" t="s">
        <v>245</v>
      </c>
      <c r="F769" s="15"/>
      <c r="G769" s="74">
        <f>G770</f>
        <v>0</v>
      </c>
      <c r="H769" s="74">
        <f>H770</f>
        <v>0</v>
      </c>
      <c r="I769" s="74">
        <f>I770</f>
        <v>0</v>
      </c>
    </row>
    <row r="770" spans="1:9" ht="29.25" hidden="1" customHeight="1">
      <c r="A770" s="16" t="s">
        <v>179</v>
      </c>
      <c r="B770" s="14">
        <v>793</v>
      </c>
      <c r="C770" s="15" t="s">
        <v>71</v>
      </c>
      <c r="D770" s="15" t="s">
        <v>72</v>
      </c>
      <c r="E770" s="15" t="s">
        <v>289</v>
      </c>
      <c r="F770" s="15"/>
      <c r="G770" s="74">
        <f>G772</f>
        <v>0</v>
      </c>
      <c r="H770" s="74">
        <f>H772</f>
        <v>0</v>
      </c>
      <c r="I770" s="74">
        <f>I772</f>
        <v>0</v>
      </c>
    </row>
    <row r="771" spans="1:9" ht="25.5" hidden="1" customHeight="1">
      <c r="A771" s="16" t="s">
        <v>374</v>
      </c>
      <c r="B771" s="14">
        <v>793</v>
      </c>
      <c r="C771" s="15" t="s">
        <v>71</v>
      </c>
      <c r="D771" s="15" t="s">
        <v>72</v>
      </c>
      <c r="E771" s="15" t="s">
        <v>289</v>
      </c>
      <c r="F771" s="15" t="s">
        <v>156</v>
      </c>
      <c r="G771" s="74">
        <f>G772</f>
        <v>0</v>
      </c>
      <c r="H771" s="74">
        <f>H772</f>
        <v>0</v>
      </c>
      <c r="I771" s="74">
        <f>I772</f>
        <v>0</v>
      </c>
    </row>
    <row r="772" spans="1:9" ht="30.75" hidden="1" customHeight="1">
      <c r="A772" s="16" t="s">
        <v>159</v>
      </c>
      <c r="B772" s="14">
        <v>793</v>
      </c>
      <c r="C772" s="15" t="s">
        <v>71</v>
      </c>
      <c r="D772" s="15" t="s">
        <v>72</v>
      </c>
      <c r="E772" s="15" t="s">
        <v>289</v>
      </c>
      <c r="F772" s="15" t="s">
        <v>158</v>
      </c>
      <c r="G772" s="74"/>
      <c r="H772" s="74"/>
      <c r="I772" s="74"/>
    </row>
    <row r="773" spans="1:9">
      <c r="A773" s="13" t="s">
        <v>160</v>
      </c>
      <c r="B773" s="14">
        <v>793</v>
      </c>
      <c r="C773" s="15" t="s">
        <v>71</v>
      </c>
      <c r="D773" s="15" t="s">
        <v>56</v>
      </c>
      <c r="E773" s="15"/>
      <c r="F773" s="15"/>
      <c r="G773" s="74">
        <f>G774</f>
        <v>21957145.66</v>
      </c>
      <c r="H773" s="74">
        <f>H774</f>
        <v>22745195.969999999</v>
      </c>
      <c r="I773" s="74">
        <f>I774</f>
        <v>14745382.9</v>
      </c>
    </row>
    <row r="774" spans="1:9" s="46" customFormat="1" ht="25.5">
      <c r="A774" s="16" t="s">
        <v>522</v>
      </c>
      <c r="B774" s="14">
        <v>793</v>
      </c>
      <c r="C774" s="15" t="s">
        <v>71</v>
      </c>
      <c r="D774" s="15" t="s">
        <v>56</v>
      </c>
      <c r="E774" s="15" t="s">
        <v>300</v>
      </c>
      <c r="F774" s="15"/>
      <c r="G774" s="74">
        <f>G775+G781+G778</f>
        <v>21957145.66</v>
      </c>
      <c r="H774" s="74">
        <f>H775+H781+H778</f>
        <v>22745195.969999999</v>
      </c>
      <c r="I774" s="74">
        <f>I775+I781+I778</f>
        <v>14745382.9</v>
      </c>
    </row>
    <row r="775" spans="1:9" ht="58.5" customHeight="1">
      <c r="A775" s="84" t="s">
        <v>302</v>
      </c>
      <c r="B775" s="14">
        <v>793</v>
      </c>
      <c r="C775" s="15" t="s">
        <v>71</v>
      </c>
      <c r="D775" s="15" t="s">
        <v>56</v>
      </c>
      <c r="E775" s="15" t="s">
        <v>301</v>
      </c>
      <c r="F775" s="15"/>
      <c r="G775" s="74">
        <f>G776</f>
        <v>5594187.8600000003</v>
      </c>
      <c r="H775" s="74">
        <f t="shared" ref="H775:I775" si="207">H776</f>
        <v>5923107.0099999998</v>
      </c>
      <c r="I775" s="74">
        <f t="shared" si="207"/>
        <v>5923107.0099999998</v>
      </c>
    </row>
    <row r="776" spans="1:9" ht="38.25">
      <c r="A776" s="16" t="s">
        <v>363</v>
      </c>
      <c r="B776" s="14">
        <v>793</v>
      </c>
      <c r="C776" s="15" t="s">
        <v>71</v>
      </c>
      <c r="D776" s="15" t="s">
        <v>56</v>
      </c>
      <c r="E776" s="15" t="s">
        <v>301</v>
      </c>
      <c r="F776" s="15" t="s">
        <v>364</v>
      </c>
      <c r="G776" s="74">
        <f>G777</f>
        <v>5594187.8600000003</v>
      </c>
      <c r="H776" s="74">
        <f>H777</f>
        <v>5923107.0099999998</v>
      </c>
      <c r="I776" s="74">
        <f>I777</f>
        <v>5923107.0099999998</v>
      </c>
    </row>
    <row r="777" spans="1:9">
      <c r="A777" s="16" t="s">
        <v>365</v>
      </c>
      <c r="B777" s="14">
        <v>793</v>
      </c>
      <c r="C777" s="15" t="s">
        <v>71</v>
      </c>
      <c r="D777" s="15" t="s">
        <v>56</v>
      </c>
      <c r="E777" s="15" t="s">
        <v>301</v>
      </c>
      <c r="F777" s="15" t="s">
        <v>366</v>
      </c>
      <c r="G777" s="74">
        <v>5594187.8600000003</v>
      </c>
      <c r="H777" s="74">
        <v>5923107.0099999998</v>
      </c>
      <c r="I777" s="74">
        <v>5923107.0099999998</v>
      </c>
    </row>
    <row r="778" spans="1:9" ht="55.5" customHeight="1">
      <c r="A778" s="84" t="s">
        <v>303</v>
      </c>
      <c r="B778" s="14">
        <v>793</v>
      </c>
      <c r="C778" s="15" t="s">
        <v>71</v>
      </c>
      <c r="D778" s="15" t="s">
        <v>56</v>
      </c>
      <c r="E778" s="15" t="s">
        <v>389</v>
      </c>
      <c r="F778" s="15"/>
      <c r="G778" s="74">
        <f t="shared" ref="G778:I779" si="208">G779</f>
        <v>16170957.800000001</v>
      </c>
      <c r="H778" s="74">
        <f t="shared" si="208"/>
        <v>16630088.960000001</v>
      </c>
      <c r="I778" s="74">
        <f t="shared" si="208"/>
        <v>8630275.8900000006</v>
      </c>
    </row>
    <row r="779" spans="1:9" ht="38.25">
      <c r="A779" s="16" t="s">
        <v>363</v>
      </c>
      <c r="B779" s="14">
        <v>793</v>
      </c>
      <c r="C779" s="15" t="s">
        <v>71</v>
      </c>
      <c r="D779" s="15" t="s">
        <v>56</v>
      </c>
      <c r="E779" s="15" t="s">
        <v>389</v>
      </c>
      <c r="F779" s="15" t="s">
        <v>364</v>
      </c>
      <c r="G779" s="74">
        <f t="shared" si="208"/>
        <v>16170957.800000001</v>
      </c>
      <c r="H779" s="74">
        <f t="shared" si="208"/>
        <v>16630088.960000001</v>
      </c>
      <c r="I779" s="74">
        <f t="shared" si="208"/>
        <v>8630275.8900000006</v>
      </c>
    </row>
    <row r="780" spans="1:9">
      <c r="A780" s="16" t="s">
        <v>365</v>
      </c>
      <c r="B780" s="14">
        <v>793</v>
      </c>
      <c r="C780" s="15" t="s">
        <v>71</v>
      </c>
      <c r="D780" s="15" t="s">
        <v>56</v>
      </c>
      <c r="E780" s="15" t="s">
        <v>389</v>
      </c>
      <c r="F780" s="15" t="s">
        <v>366</v>
      </c>
      <c r="G780" s="74">
        <v>16170957.800000001</v>
      </c>
      <c r="H780" s="74">
        <v>16630088.960000001</v>
      </c>
      <c r="I780" s="74">
        <v>8630275.8900000006</v>
      </c>
    </row>
    <row r="781" spans="1:9" s="18" customFormat="1" ht="25.5">
      <c r="A781" s="16" t="s">
        <v>375</v>
      </c>
      <c r="B781" s="14">
        <v>793</v>
      </c>
      <c r="C781" s="15" t="s">
        <v>71</v>
      </c>
      <c r="D781" s="15" t="s">
        <v>56</v>
      </c>
      <c r="E781" s="15" t="s">
        <v>305</v>
      </c>
      <c r="F781" s="15"/>
      <c r="G781" s="74">
        <f t="shared" ref="G781:I782" si="209">G782</f>
        <v>192000</v>
      </c>
      <c r="H781" s="74">
        <f t="shared" si="209"/>
        <v>192000</v>
      </c>
      <c r="I781" s="74">
        <f t="shared" si="209"/>
        <v>192000</v>
      </c>
    </row>
    <row r="782" spans="1:9" s="18" customFormat="1" ht="25.5">
      <c r="A782" s="16" t="s">
        <v>373</v>
      </c>
      <c r="B782" s="14">
        <v>793</v>
      </c>
      <c r="C782" s="15" t="s">
        <v>71</v>
      </c>
      <c r="D782" s="15" t="s">
        <v>56</v>
      </c>
      <c r="E782" s="15" t="s">
        <v>305</v>
      </c>
      <c r="F782" s="15" t="s">
        <v>156</v>
      </c>
      <c r="G782" s="74">
        <f t="shared" si="209"/>
        <v>192000</v>
      </c>
      <c r="H782" s="74">
        <f t="shared" si="209"/>
        <v>192000</v>
      </c>
      <c r="I782" s="74">
        <f t="shared" si="209"/>
        <v>192000</v>
      </c>
    </row>
    <row r="783" spans="1:9" s="18" customFormat="1" ht="25.5">
      <c r="A783" s="16" t="s">
        <v>370</v>
      </c>
      <c r="B783" s="14">
        <v>793</v>
      </c>
      <c r="C783" s="15" t="s">
        <v>71</v>
      </c>
      <c r="D783" s="15" t="s">
        <v>56</v>
      </c>
      <c r="E783" s="15" t="s">
        <v>305</v>
      </c>
      <c r="F783" s="15" t="s">
        <v>371</v>
      </c>
      <c r="G783" s="74">
        <v>192000</v>
      </c>
      <c r="H783" s="74">
        <v>192000</v>
      </c>
      <c r="I783" s="74">
        <v>192000</v>
      </c>
    </row>
    <row r="784" spans="1:9" ht="25.5">
      <c r="A784" s="54" t="s">
        <v>315</v>
      </c>
      <c r="B784" s="19">
        <v>793</v>
      </c>
      <c r="C784" s="7" t="s">
        <v>24</v>
      </c>
      <c r="D784" s="7"/>
      <c r="E784" s="7"/>
      <c r="F784" s="7"/>
      <c r="G784" s="38">
        <f t="shared" ref="G784:G789" si="210">G785</f>
        <v>5130000</v>
      </c>
      <c r="H784" s="38">
        <f t="shared" ref="H784:I789" si="211">H785</f>
        <v>5130000</v>
      </c>
      <c r="I784" s="38">
        <f t="shared" si="211"/>
        <v>5130000</v>
      </c>
    </row>
    <row r="785" spans="1:11" ht="28.5" customHeight="1">
      <c r="A785" s="13" t="s">
        <v>316</v>
      </c>
      <c r="B785" s="14">
        <v>793</v>
      </c>
      <c r="C785" s="15" t="s">
        <v>24</v>
      </c>
      <c r="D785" s="15" t="s">
        <v>20</v>
      </c>
      <c r="E785" s="36"/>
      <c r="F785" s="36"/>
      <c r="G785" s="74">
        <f t="shared" si="210"/>
        <v>5130000</v>
      </c>
      <c r="H785" s="74">
        <f t="shared" si="211"/>
        <v>5130000</v>
      </c>
      <c r="I785" s="74">
        <f t="shared" si="211"/>
        <v>5130000</v>
      </c>
    </row>
    <row r="786" spans="1:11" s="28" customFormat="1" ht="38.25">
      <c r="A786" s="16" t="s">
        <v>473</v>
      </c>
      <c r="B786" s="14">
        <v>793</v>
      </c>
      <c r="C786" s="15" t="s">
        <v>24</v>
      </c>
      <c r="D786" s="15" t="s">
        <v>20</v>
      </c>
      <c r="E786" s="15" t="s">
        <v>241</v>
      </c>
      <c r="F786" s="39"/>
      <c r="G786" s="74">
        <f t="shared" si="210"/>
        <v>5130000</v>
      </c>
      <c r="H786" s="74">
        <f t="shared" si="211"/>
        <v>5130000</v>
      </c>
      <c r="I786" s="74">
        <f t="shared" si="211"/>
        <v>5130000</v>
      </c>
    </row>
    <row r="787" spans="1:11" s="28" customFormat="1" ht="25.5">
      <c r="A787" s="16" t="s">
        <v>317</v>
      </c>
      <c r="B787" s="14">
        <v>793</v>
      </c>
      <c r="C787" s="15" t="s">
        <v>24</v>
      </c>
      <c r="D787" s="15" t="s">
        <v>20</v>
      </c>
      <c r="E787" s="15" t="s">
        <v>247</v>
      </c>
      <c r="F787" s="39"/>
      <c r="G787" s="74">
        <f t="shared" si="210"/>
        <v>5130000</v>
      </c>
      <c r="H787" s="74">
        <f t="shared" si="211"/>
        <v>5130000</v>
      </c>
      <c r="I787" s="74">
        <f t="shared" si="211"/>
        <v>5130000</v>
      </c>
    </row>
    <row r="788" spans="1:11">
      <c r="A788" s="16" t="s">
        <v>318</v>
      </c>
      <c r="B788" s="14">
        <v>793</v>
      </c>
      <c r="C788" s="15" t="s">
        <v>24</v>
      </c>
      <c r="D788" s="15" t="s">
        <v>20</v>
      </c>
      <c r="E788" s="15" t="s">
        <v>248</v>
      </c>
      <c r="F788" s="15"/>
      <c r="G788" s="74">
        <f t="shared" si="210"/>
        <v>5130000</v>
      </c>
      <c r="H788" s="74">
        <f t="shared" si="211"/>
        <v>5130000</v>
      </c>
      <c r="I788" s="74">
        <f t="shared" si="211"/>
        <v>5130000</v>
      </c>
    </row>
    <row r="789" spans="1:11" ht="25.5">
      <c r="A789" s="16" t="s">
        <v>319</v>
      </c>
      <c r="B789" s="14">
        <v>793</v>
      </c>
      <c r="C789" s="15" t="s">
        <v>24</v>
      </c>
      <c r="D789" s="15" t="s">
        <v>20</v>
      </c>
      <c r="E789" s="15" t="s">
        <v>248</v>
      </c>
      <c r="F789" s="15" t="s">
        <v>320</v>
      </c>
      <c r="G789" s="74">
        <f t="shared" si="210"/>
        <v>5130000</v>
      </c>
      <c r="H789" s="74">
        <f t="shared" si="211"/>
        <v>5130000</v>
      </c>
      <c r="I789" s="74">
        <f t="shared" si="211"/>
        <v>5130000</v>
      </c>
    </row>
    <row r="790" spans="1:11">
      <c r="A790" s="16" t="s">
        <v>321</v>
      </c>
      <c r="B790" s="14">
        <v>793</v>
      </c>
      <c r="C790" s="15" t="s">
        <v>24</v>
      </c>
      <c r="D790" s="15" t="s">
        <v>20</v>
      </c>
      <c r="E790" s="15" t="s">
        <v>248</v>
      </c>
      <c r="F790" s="15" t="s">
        <v>322</v>
      </c>
      <c r="G790" s="74">
        <v>5130000</v>
      </c>
      <c r="H790" s="74">
        <v>5130000</v>
      </c>
      <c r="I790" s="74">
        <v>5130000</v>
      </c>
      <c r="J790" s="1" t="s">
        <v>499</v>
      </c>
      <c r="K790" s="1" t="s">
        <v>500</v>
      </c>
    </row>
    <row r="791" spans="1:11" s="203" customFormat="1">
      <c r="A791" s="189" t="s">
        <v>76</v>
      </c>
      <c r="B791" s="186"/>
      <c r="C791" s="187"/>
      <c r="D791" s="187"/>
      <c r="E791" s="187"/>
      <c r="F791" s="187"/>
      <c r="G791" s="188">
        <f>G545++G648+G697+G741+G731+G784</f>
        <v>88595439.769999996</v>
      </c>
      <c r="H791" s="188">
        <f t="shared" ref="H791:I791" si="212">H545++H648+H697+H741+H731+H784</f>
        <v>87964491.689999998</v>
      </c>
      <c r="I791" s="188">
        <f t="shared" si="212"/>
        <v>84953384.299999997</v>
      </c>
      <c r="J791" s="202" t="e">
        <f>G551+G561+G563+G565+G608+G612+#REF!+G615+G619+G626+G629+G633+G635+G640+G656+G658+G661+G684+G689+G696+G703+G708+#REF!+G716+G726+G730+G736+G746+G757+G761+G768+G790+G595</f>
        <v>#REF!</v>
      </c>
      <c r="K791" s="202">
        <f>G556+G568+G570+G573+G577+G580+G582+G585+G590+G713+G765+G780</f>
        <v>23225563.289999999</v>
      </c>
    </row>
    <row r="792" spans="1:11" s="105" customFormat="1" ht="25.5">
      <c r="A792" s="98" t="s">
        <v>421</v>
      </c>
      <c r="B792" s="91">
        <v>794</v>
      </c>
      <c r="C792" s="97"/>
      <c r="D792" s="97"/>
      <c r="E792" s="97"/>
      <c r="F792" s="97"/>
      <c r="G792" s="96"/>
      <c r="H792" s="96"/>
      <c r="I792" s="96"/>
      <c r="J792" s="207">
        <v>453900</v>
      </c>
      <c r="K792" s="105">
        <v>1361500</v>
      </c>
    </row>
    <row r="793" spans="1:11">
      <c r="A793" s="59" t="s">
        <v>19</v>
      </c>
      <c r="B793" s="19">
        <v>794</v>
      </c>
      <c r="C793" s="7" t="s">
        <v>20</v>
      </c>
      <c r="D793" s="7"/>
      <c r="E793" s="7"/>
      <c r="F793" s="7"/>
      <c r="G793" s="38">
        <f>G794+G811</f>
        <v>5161647</v>
      </c>
      <c r="H793" s="38">
        <f>H794+H811</f>
        <v>5235056.95</v>
      </c>
      <c r="I793" s="38">
        <f>I794+I811</f>
        <v>5275810.7984499997</v>
      </c>
      <c r="J793" s="1">
        <v>200000</v>
      </c>
      <c r="K793" s="1">
        <v>4377500</v>
      </c>
    </row>
    <row r="794" spans="1:11" ht="38.25">
      <c r="A794" s="16" t="s">
        <v>377</v>
      </c>
      <c r="B794" s="14">
        <v>794</v>
      </c>
      <c r="C794" s="15" t="s">
        <v>20</v>
      </c>
      <c r="D794" s="15" t="s">
        <v>72</v>
      </c>
      <c r="E794" s="15"/>
      <c r="F794" s="15"/>
      <c r="G794" s="74">
        <f>G795</f>
        <v>3186768</v>
      </c>
      <c r="H794" s="74">
        <f>H795</f>
        <v>3229735.95</v>
      </c>
      <c r="I794" s="74">
        <f>I795</f>
        <v>3249822.7984499997</v>
      </c>
      <c r="J794" s="2" t="e">
        <f>J791+J792+J793</f>
        <v>#REF!</v>
      </c>
      <c r="K794" s="2">
        <f>K791+K792+K793</f>
        <v>28964563.289999999</v>
      </c>
    </row>
    <row r="795" spans="1:11" s="46" customFormat="1">
      <c r="A795" s="16" t="s">
        <v>378</v>
      </c>
      <c r="B795" s="14">
        <v>794</v>
      </c>
      <c r="C795" s="15" t="s">
        <v>20</v>
      </c>
      <c r="D795" s="15" t="s">
        <v>72</v>
      </c>
      <c r="E795" s="15" t="s">
        <v>275</v>
      </c>
      <c r="F795" s="15"/>
      <c r="G795" s="74">
        <f>G796+G800+G804</f>
        <v>3186768</v>
      </c>
      <c r="H795" s="74">
        <f>H796+H800+H804</f>
        <v>3229735.95</v>
      </c>
      <c r="I795" s="74">
        <f>I796+I800+I804</f>
        <v>3249822.7984499997</v>
      </c>
    </row>
    <row r="796" spans="1:11" s="33" customFormat="1" ht="25.5">
      <c r="A796" s="16" t="s">
        <v>379</v>
      </c>
      <c r="B796" s="14">
        <v>794</v>
      </c>
      <c r="C796" s="15" t="s">
        <v>20</v>
      </c>
      <c r="D796" s="15" t="s">
        <v>72</v>
      </c>
      <c r="E796" s="15" t="s">
        <v>276</v>
      </c>
      <c r="F796" s="39"/>
      <c r="G796" s="74">
        <f t="shared" ref="G796:I798" si="213">G797</f>
        <v>1164450</v>
      </c>
      <c r="H796" s="74">
        <f t="shared" si="213"/>
        <v>1177258.95</v>
      </c>
      <c r="I796" s="74">
        <f t="shared" si="213"/>
        <v>1190208.7984499999</v>
      </c>
    </row>
    <row r="797" spans="1:11" s="33" customFormat="1" ht="25.5">
      <c r="A797" s="16" t="s">
        <v>79</v>
      </c>
      <c r="B797" s="14">
        <v>794</v>
      </c>
      <c r="C797" s="15" t="s">
        <v>20</v>
      </c>
      <c r="D797" s="15" t="s">
        <v>72</v>
      </c>
      <c r="E797" s="15" t="s">
        <v>277</v>
      </c>
      <c r="F797" s="15"/>
      <c r="G797" s="74">
        <f t="shared" si="213"/>
        <v>1164450</v>
      </c>
      <c r="H797" s="74">
        <f t="shared" si="213"/>
        <v>1177258.95</v>
      </c>
      <c r="I797" s="74">
        <f t="shared" si="213"/>
        <v>1190208.7984499999</v>
      </c>
    </row>
    <row r="798" spans="1:11" s="33" customFormat="1" ht="63.75">
      <c r="A798" s="56" t="s">
        <v>57</v>
      </c>
      <c r="B798" s="14">
        <v>794</v>
      </c>
      <c r="C798" s="15" t="s">
        <v>20</v>
      </c>
      <c r="D798" s="15" t="s">
        <v>72</v>
      </c>
      <c r="E798" s="15" t="s">
        <v>277</v>
      </c>
      <c r="F798" s="15" t="s">
        <v>60</v>
      </c>
      <c r="G798" s="74">
        <f t="shared" si="213"/>
        <v>1164450</v>
      </c>
      <c r="H798" s="74">
        <f t="shared" si="213"/>
        <v>1177258.95</v>
      </c>
      <c r="I798" s="74">
        <f t="shared" si="213"/>
        <v>1190208.7984499999</v>
      </c>
    </row>
    <row r="799" spans="1:11" ht="25.5">
      <c r="A799" s="56" t="s">
        <v>58</v>
      </c>
      <c r="B799" s="14">
        <v>794</v>
      </c>
      <c r="C799" s="15" t="s">
        <v>20</v>
      </c>
      <c r="D799" s="15" t="s">
        <v>72</v>
      </c>
      <c r="E799" s="15" t="s">
        <v>277</v>
      </c>
      <c r="F799" s="15" t="s">
        <v>61</v>
      </c>
      <c r="G799" s="74">
        <f>1164450</f>
        <v>1164450</v>
      </c>
      <c r="H799" s="74">
        <f>G799*1.011</f>
        <v>1177258.95</v>
      </c>
      <c r="I799" s="74">
        <f>H799*1.011</f>
        <v>1190208.7984499999</v>
      </c>
    </row>
    <row r="800" spans="1:11" s="33" customFormat="1" ht="25.5">
      <c r="A800" s="16" t="s">
        <v>380</v>
      </c>
      <c r="B800" s="14">
        <v>794</v>
      </c>
      <c r="C800" s="15" t="s">
        <v>20</v>
      </c>
      <c r="D800" s="15" t="s">
        <v>72</v>
      </c>
      <c r="E800" s="15" t="s">
        <v>278</v>
      </c>
      <c r="F800" s="39"/>
      <c r="G800" s="74">
        <f t="shared" ref="G800:I802" si="214">G801</f>
        <v>541620</v>
      </c>
      <c r="H800" s="74">
        <f t="shared" si="214"/>
        <v>541620</v>
      </c>
      <c r="I800" s="74">
        <f t="shared" si="214"/>
        <v>541620</v>
      </c>
    </row>
    <row r="801" spans="1:12" s="33" customFormat="1" ht="25.5">
      <c r="A801" s="16" t="s">
        <v>79</v>
      </c>
      <c r="B801" s="14">
        <v>794</v>
      </c>
      <c r="C801" s="15" t="s">
        <v>20</v>
      </c>
      <c r="D801" s="15" t="s">
        <v>72</v>
      </c>
      <c r="E801" s="15" t="s">
        <v>279</v>
      </c>
      <c r="F801" s="15"/>
      <c r="G801" s="74">
        <f t="shared" si="214"/>
        <v>541620</v>
      </c>
      <c r="H801" s="74">
        <f t="shared" si="214"/>
        <v>541620</v>
      </c>
      <c r="I801" s="74">
        <f t="shared" si="214"/>
        <v>541620</v>
      </c>
    </row>
    <row r="802" spans="1:12" s="33" customFormat="1" ht="63.75">
      <c r="A802" s="56" t="s">
        <v>57</v>
      </c>
      <c r="B802" s="14">
        <v>794</v>
      </c>
      <c r="C802" s="15" t="s">
        <v>20</v>
      </c>
      <c r="D802" s="15" t="s">
        <v>72</v>
      </c>
      <c r="E802" s="15" t="s">
        <v>279</v>
      </c>
      <c r="F802" s="15" t="s">
        <v>60</v>
      </c>
      <c r="G802" s="74">
        <f t="shared" si="214"/>
        <v>541620</v>
      </c>
      <c r="H802" s="74">
        <f t="shared" si="214"/>
        <v>541620</v>
      </c>
      <c r="I802" s="74">
        <f t="shared" si="214"/>
        <v>541620</v>
      </c>
      <c r="J802" s="166"/>
    </row>
    <row r="803" spans="1:12" s="33" customFormat="1" ht="25.5">
      <c r="A803" s="56" t="s">
        <v>58</v>
      </c>
      <c r="B803" s="14">
        <v>794</v>
      </c>
      <c r="C803" s="15" t="s">
        <v>20</v>
      </c>
      <c r="D803" s="15" t="s">
        <v>72</v>
      </c>
      <c r="E803" s="15" t="s">
        <v>279</v>
      </c>
      <c r="F803" s="15" t="s">
        <v>61</v>
      </c>
      <c r="G803" s="74">
        <v>541620</v>
      </c>
      <c r="H803" s="74">
        <v>541620</v>
      </c>
      <c r="I803" s="74">
        <v>541620</v>
      </c>
      <c r="L803" s="166"/>
    </row>
    <row r="804" spans="1:12" ht="25.5">
      <c r="A804" s="56" t="s">
        <v>381</v>
      </c>
      <c r="B804" s="14">
        <v>794</v>
      </c>
      <c r="C804" s="15" t="s">
        <v>20</v>
      </c>
      <c r="D804" s="15" t="s">
        <v>72</v>
      </c>
      <c r="E804" s="15" t="s">
        <v>280</v>
      </c>
      <c r="F804" s="15"/>
      <c r="G804" s="74">
        <f>G805</f>
        <v>1480698</v>
      </c>
      <c r="H804" s="74">
        <f>H805</f>
        <v>1510857</v>
      </c>
      <c r="I804" s="74">
        <f>I805</f>
        <v>1517994</v>
      </c>
    </row>
    <row r="805" spans="1:12" s="33" customFormat="1" ht="25.5">
      <c r="A805" s="16" t="s">
        <v>79</v>
      </c>
      <c r="B805" s="14">
        <v>794</v>
      </c>
      <c r="C805" s="15" t="s">
        <v>20</v>
      </c>
      <c r="D805" s="15" t="s">
        <v>72</v>
      </c>
      <c r="E805" s="15" t="s">
        <v>281</v>
      </c>
      <c r="F805" s="39"/>
      <c r="G805" s="74">
        <f>G806+G808</f>
        <v>1480698</v>
      </c>
      <c r="H805" s="74">
        <f t="shared" ref="H805:I805" si="215">H806+H808</f>
        <v>1510857</v>
      </c>
      <c r="I805" s="74">
        <f t="shared" si="215"/>
        <v>1517994</v>
      </c>
    </row>
    <row r="806" spans="1:12" ht="63.75">
      <c r="A806" s="56" t="s">
        <v>57</v>
      </c>
      <c r="B806" s="14">
        <v>794</v>
      </c>
      <c r="C806" s="15" t="s">
        <v>20</v>
      </c>
      <c r="D806" s="15" t="s">
        <v>72</v>
      </c>
      <c r="E806" s="15" t="s">
        <v>281</v>
      </c>
      <c r="F806" s="15" t="s">
        <v>60</v>
      </c>
      <c r="G806" s="74">
        <f>G807</f>
        <v>788635</v>
      </c>
      <c r="H806" s="74">
        <f>H807</f>
        <v>818794</v>
      </c>
      <c r="I806" s="74">
        <f>I807</f>
        <v>825931</v>
      </c>
    </row>
    <row r="807" spans="1:12" ht="25.5">
      <c r="A807" s="56" t="s">
        <v>58</v>
      </c>
      <c r="B807" s="14">
        <v>794</v>
      </c>
      <c r="C807" s="15" t="s">
        <v>20</v>
      </c>
      <c r="D807" s="15" t="s">
        <v>72</v>
      </c>
      <c r="E807" s="15" t="s">
        <v>281</v>
      </c>
      <c r="F807" s="15" t="s">
        <v>61</v>
      </c>
      <c r="G807" s="74">
        <v>788635</v>
      </c>
      <c r="H807" s="74">
        <f>648794+170000</f>
        <v>818794</v>
      </c>
      <c r="I807" s="74">
        <f>655931+170000</f>
        <v>825931</v>
      </c>
    </row>
    <row r="808" spans="1:12" ht="25.5">
      <c r="A808" s="16" t="s">
        <v>37</v>
      </c>
      <c r="B808" s="14">
        <v>794</v>
      </c>
      <c r="C808" s="15" t="s">
        <v>20</v>
      </c>
      <c r="D808" s="15" t="s">
        <v>72</v>
      </c>
      <c r="E808" s="15" t="s">
        <v>281</v>
      </c>
      <c r="F808" s="15" t="s">
        <v>38</v>
      </c>
      <c r="G808" s="74">
        <f>G809</f>
        <v>692063</v>
      </c>
      <c r="H808" s="74">
        <f>H809</f>
        <v>692063</v>
      </c>
      <c r="I808" s="74">
        <f>I809</f>
        <v>692063</v>
      </c>
    </row>
    <row r="809" spans="1:12" ht="25.5">
      <c r="A809" s="16" t="s">
        <v>39</v>
      </c>
      <c r="B809" s="14">
        <v>794</v>
      </c>
      <c r="C809" s="15" t="s">
        <v>20</v>
      </c>
      <c r="D809" s="15" t="s">
        <v>72</v>
      </c>
      <c r="E809" s="15" t="s">
        <v>281</v>
      </c>
      <c r="F809" s="15" t="s">
        <v>40</v>
      </c>
      <c r="G809" s="74">
        <v>692063</v>
      </c>
      <c r="H809" s="74">
        <v>692063</v>
      </c>
      <c r="I809" s="74">
        <v>692063</v>
      </c>
    </row>
    <row r="810" spans="1:12" s="33" customFormat="1" ht="39" customHeight="1">
      <c r="A810" s="30" t="s">
        <v>382</v>
      </c>
      <c r="B810" s="14">
        <v>794</v>
      </c>
      <c r="C810" s="15" t="s">
        <v>20</v>
      </c>
      <c r="D810" s="15" t="s">
        <v>170</v>
      </c>
      <c r="E810" s="15"/>
      <c r="F810" s="15"/>
      <c r="G810" s="74">
        <f t="shared" ref="G810:I812" si="216">G811</f>
        <v>1974879</v>
      </c>
      <c r="H810" s="74">
        <f t="shared" si="216"/>
        <v>2005321</v>
      </c>
      <c r="I810" s="74">
        <f t="shared" si="216"/>
        <v>2025988</v>
      </c>
    </row>
    <row r="811" spans="1:12" s="3" customFormat="1" ht="38.25" hidden="1">
      <c r="A811" s="16" t="s">
        <v>169</v>
      </c>
      <c r="B811" s="14">
        <v>794</v>
      </c>
      <c r="C811" s="15" t="s">
        <v>20</v>
      </c>
      <c r="D811" s="15" t="s">
        <v>170</v>
      </c>
      <c r="E811" s="15"/>
      <c r="F811" s="15"/>
      <c r="G811" s="74">
        <f t="shared" si="216"/>
        <v>1974879</v>
      </c>
      <c r="H811" s="74">
        <f t="shared" si="216"/>
        <v>2005321</v>
      </c>
      <c r="I811" s="74">
        <f t="shared" si="216"/>
        <v>2025988</v>
      </c>
    </row>
    <row r="812" spans="1:12" s="46" customFormat="1">
      <c r="A812" s="16" t="s">
        <v>378</v>
      </c>
      <c r="B812" s="14">
        <v>794</v>
      </c>
      <c r="C812" s="15" t="s">
        <v>20</v>
      </c>
      <c r="D812" s="15" t="s">
        <v>170</v>
      </c>
      <c r="E812" s="15" t="s">
        <v>275</v>
      </c>
      <c r="F812" s="15"/>
      <c r="G812" s="74">
        <f t="shared" si="216"/>
        <v>1974879</v>
      </c>
      <c r="H812" s="74">
        <f t="shared" si="216"/>
        <v>2005321</v>
      </c>
      <c r="I812" s="74">
        <f t="shared" si="216"/>
        <v>2025988</v>
      </c>
    </row>
    <row r="813" spans="1:12" s="46" customFormat="1" ht="25.5">
      <c r="A813" s="56" t="s">
        <v>383</v>
      </c>
      <c r="B813" s="14">
        <v>794</v>
      </c>
      <c r="C813" s="15" t="s">
        <v>20</v>
      </c>
      <c r="D813" s="15" t="s">
        <v>170</v>
      </c>
      <c r="E813" s="15" t="s">
        <v>282</v>
      </c>
      <c r="F813" s="15"/>
      <c r="G813" s="74">
        <f>G814+G819</f>
        <v>1974879</v>
      </c>
      <c r="H813" s="74">
        <f>H814+H819</f>
        <v>2005321</v>
      </c>
      <c r="I813" s="74">
        <f>I814+I819</f>
        <v>2025988</v>
      </c>
    </row>
    <row r="814" spans="1:12" s="46" customFormat="1" ht="25.5">
      <c r="A814" s="16" t="s">
        <v>79</v>
      </c>
      <c r="B814" s="14">
        <v>794</v>
      </c>
      <c r="C814" s="15" t="s">
        <v>20</v>
      </c>
      <c r="D814" s="15" t="s">
        <v>170</v>
      </c>
      <c r="E814" s="15" t="s">
        <v>287</v>
      </c>
      <c r="F814" s="15"/>
      <c r="G814" s="74">
        <f>G815+G817</f>
        <v>1974879</v>
      </c>
      <c r="H814" s="74">
        <f t="shared" ref="H814:I814" si="217">H815+H817</f>
        <v>2005321</v>
      </c>
      <c r="I814" s="74">
        <f t="shared" si="217"/>
        <v>2025988</v>
      </c>
    </row>
    <row r="815" spans="1:12" s="3" customFormat="1" ht="63.75">
      <c r="A815" s="56" t="s">
        <v>57</v>
      </c>
      <c r="B815" s="14">
        <v>794</v>
      </c>
      <c r="C815" s="15" t="s">
        <v>20</v>
      </c>
      <c r="D815" s="15" t="s">
        <v>170</v>
      </c>
      <c r="E815" s="15" t="s">
        <v>287</v>
      </c>
      <c r="F815" s="15" t="s">
        <v>60</v>
      </c>
      <c r="G815" s="74">
        <f>G816</f>
        <v>1917379</v>
      </c>
      <c r="H815" s="74">
        <f>H816</f>
        <v>1947821</v>
      </c>
      <c r="I815" s="74">
        <f>I816</f>
        <v>1968488</v>
      </c>
    </row>
    <row r="816" spans="1:12" s="3" customFormat="1" ht="25.5">
      <c r="A816" s="56" t="s">
        <v>58</v>
      </c>
      <c r="B816" s="14">
        <v>794</v>
      </c>
      <c r="C816" s="15" t="s">
        <v>20</v>
      </c>
      <c r="D816" s="15" t="s">
        <v>170</v>
      </c>
      <c r="E816" s="15" t="s">
        <v>287</v>
      </c>
      <c r="F816" s="15" t="s">
        <v>61</v>
      </c>
      <c r="G816" s="74">
        <v>1917379</v>
      </c>
      <c r="H816" s="74">
        <f>1878821+69000</f>
        <v>1947821</v>
      </c>
      <c r="I816" s="74">
        <f>1899488+69000</f>
        <v>1968488</v>
      </c>
    </row>
    <row r="817" spans="1:16" s="3" customFormat="1" ht="25.5">
      <c r="A817" s="16" t="s">
        <v>37</v>
      </c>
      <c r="B817" s="14">
        <v>794</v>
      </c>
      <c r="C817" s="15" t="s">
        <v>20</v>
      </c>
      <c r="D817" s="15" t="s">
        <v>170</v>
      </c>
      <c r="E817" s="15" t="s">
        <v>287</v>
      </c>
      <c r="F817" s="15" t="s">
        <v>38</v>
      </c>
      <c r="G817" s="74">
        <f>G818</f>
        <v>57500</v>
      </c>
      <c r="H817" s="74">
        <f>H818</f>
        <v>57500</v>
      </c>
      <c r="I817" s="74">
        <f>I818</f>
        <v>57500</v>
      </c>
    </row>
    <row r="818" spans="1:16" s="3" customFormat="1" ht="25.5">
      <c r="A818" s="16" t="s">
        <v>39</v>
      </c>
      <c r="B818" s="14">
        <v>794</v>
      </c>
      <c r="C818" s="15" t="s">
        <v>20</v>
      </c>
      <c r="D818" s="15" t="s">
        <v>170</v>
      </c>
      <c r="E818" s="15" t="s">
        <v>287</v>
      </c>
      <c r="F818" s="15" t="s">
        <v>40</v>
      </c>
      <c r="G818" s="74">
        <v>57500</v>
      </c>
      <c r="H818" s="74">
        <v>57500</v>
      </c>
      <c r="I818" s="74">
        <v>57500</v>
      </c>
    </row>
    <row r="819" spans="1:16" s="3" customFormat="1" ht="66" hidden="1" customHeight="1">
      <c r="A819" s="30" t="s">
        <v>147</v>
      </c>
      <c r="B819" s="14">
        <v>794</v>
      </c>
      <c r="C819" s="15" t="s">
        <v>20</v>
      </c>
      <c r="D819" s="15" t="s">
        <v>170</v>
      </c>
      <c r="E819" s="15" t="s">
        <v>288</v>
      </c>
      <c r="F819" s="15"/>
      <c r="G819" s="74">
        <f t="shared" ref="G819:I820" si="218">G820</f>
        <v>0</v>
      </c>
      <c r="H819" s="74">
        <f t="shared" si="218"/>
        <v>0</v>
      </c>
      <c r="I819" s="74">
        <f t="shared" si="218"/>
        <v>0</v>
      </c>
    </row>
    <row r="820" spans="1:16" s="3" customFormat="1" ht="25.5" hidden="1">
      <c r="A820" s="16" t="s">
        <v>37</v>
      </c>
      <c r="B820" s="14">
        <v>794</v>
      </c>
      <c r="C820" s="15" t="s">
        <v>20</v>
      </c>
      <c r="D820" s="15" t="s">
        <v>170</v>
      </c>
      <c r="E820" s="15" t="s">
        <v>288</v>
      </c>
      <c r="F820" s="15" t="s">
        <v>38</v>
      </c>
      <c r="G820" s="74">
        <f t="shared" si="218"/>
        <v>0</v>
      </c>
      <c r="H820" s="74">
        <f t="shared" si="218"/>
        <v>0</v>
      </c>
      <c r="I820" s="74">
        <f t="shared" si="218"/>
        <v>0</v>
      </c>
    </row>
    <row r="821" spans="1:16" s="3" customFormat="1" ht="25.5" hidden="1">
      <c r="A821" s="16" t="s">
        <v>39</v>
      </c>
      <c r="B821" s="14">
        <v>794</v>
      </c>
      <c r="C821" s="15" t="s">
        <v>20</v>
      </c>
      <c r="D821" s="15" t="s">
        <v>170</v>
      </c>
      <c r="E821" s="15" t="s">
        <v>288</v>
      </c>
      <c r="F821" s="15" t="s">
        <v>40</v>
      </c>
      <c r="G821" s="74"/>
      <c r="H821" s="74">
        <v>0</v>
      </c>
      <c r="I821" s="74">
        <v>0</v>
      </c>
    </row>
    <row r="822" spans="1:16" s="203" customFormat="1">
      <c r="A822" s="189" t="s">
        <v>76</v>
      </c>
      <c r="B822" s="186"/>
      <c r="C822" s="187"/>
      <c r="D822" s="187"/>
      <c r="E822" s="187"/>
      <c r="F822" s="187"/>
      <c r="G822" s="188">
        <f>G793</f>
        <v>5161647</v>
      </c>
      <c r="H822" s="188">
        <f>H793</f>
        <v>5235056.95</v>
      </c>
      <c r="I822" s="188">
        <f>I793</f>
        <v>5275810.7984499997</v>
      </c>
    </row>
    <row r="823" spans="1:16" s="203" customFormat="1" ht="38.25">
      <c r="A823" s="98" t="s">
        <v>422</v>
      </c>
      <c r="B823" s="99">
        <v>795</v>
      </c>
      <c r="C823" s="100"/>
      <c r="D823" s="100"/>
      <c r="E823" s="100"/>
      <c r="F823" s="100"/>
      <c r="G823" s="101"/>
      <c r="H823" s="101"/>
      <c r="I823" s="101"/>
    </row>
    <row r="824" spans="1:16" hidden="1">
      <c r="A824" s="5" t="s">
        <v>19</v>
      </c>
      <c r="B824" s="19">
        <v>795</v>
      </c>
      <c r="C824" s="7" t="s">
        <v>20</v>
      </c>
      <c r="D824" s="7"/>
      <c r="E824" s="7"/>
      <c r="F824" s="7"/>
      <c r="G824" s="38">
        <f>G825</f>
        <v>0</v>
      </c>
      <c r="H824" s="38">
        <f t="shared" ref="H824:I824" si="219">H825</f>
        <v>0</v>
      </c>
      <c r="I824" s="38">
        <f t="shared" si="219"/>
        <v>0</v>
      </c>
    </row>
    <row r="825" spans="1:16" hidden="1">
      <c r="A825" s="40" t="s">
        <v>23</v>
      </c>
      <c r="B825" s="14">
        <v>795</v>
      </c>
      <c r="C825" s="15" t="s">
        <v>20</v>
      </c>
      <c r="D825" s="15" t="s">
        <v>24</v>
      </c>
      <c r="E825" s="15"/>
      <c r="F825" s="15"/>
      <c r="G825" s="74">
        <f>G826</f>
        <v>0</v>
      </c>
      <c r="H825" s="74">
        <f t="shared" ref="H825:I825" si="220">H826</f>
        <v>0</v>
      </c>
      <c r="I825" s="74">
        <f t="shared" si="220"/>
        <v>0</v>
      </c>
    </row>
    <row r="826" spans="1:16" ht="25.5" hidden="1" customHeight="1">
      <c r="A826" s="16" t="s">
        <v>173</v>
      </c>
      <c r="B826" s="49">
        <v>795</v>
      </c>
      <c r="C826" s="15" t="s">
        <v>20</v>
      </c>
      <c r="D826" s="15" t="s">
        <v>24</v>
      </c>
      <c r="E826" s="15" t="s">
        <v>221</v>
      </c>
      <c r="F826" s="15"/>
      <c r="G826" s="74">
        <f t="shared" ref="G826:I827" si="221">G827</f>
        <v>0</v>
      </c>
      <c r="H826" s="74">
        <f t="shared" si="221"/>
        <v>0</v>
      </c>
      <c r="I826" s="74">
        <f t="shared" si="221"/>
        <v>0</v>
      </c>
    </row>
    <row r="827" spans="1:16" ht="27" hidden="1" customHeight="1">
      <c r="A827" s="16" t="s">
        <v>426</v>
      </c>
      <c r="B827" s="49">
        <v>795</v>
      </c>
      <c r="C827" s="15" t="s">
        <v>20</v>
      </c>
      <c r="D827" s="15" t="s">
        <v>24</v>
      </c>
      <c r="E827" s="15" t="s">
        <v>425</v>
      </c>
      <c r="F827" s="15"/>
      <c r="G827" s="74">
        <f t="shared" si="221"/>
        <v>0</v>
      </c>
      <c r="H827" s="74">
        <f t="shared" si="221"/>
        <v>0</v>
      </c>
      <c r="I827" s="74">
        <f t="shared" si="221"/>
        <v>0</v>
      </c>
    </row>
    <row r="828" spans="1:16" ht="19.5" hidden="1" customHeight="1">
      <c r="A828" s="16" t="s">
        <v>65</v>
      </c>
      <c r="B828" s="49">
        <v>795</v>
      </c>
      <c r="C828" s="15" t="s">
        <v>20</v>
      </c>
      <c r="D828" s="15" t="s">
        <v>24</v>
      </c>
      <c r="E828" s="15" t="s">
        <v>425</v>
      </c>
      <c r="F828" s="15" t="s">
        <v>66</v>
      </c>
      <c r="G828" s="74">
        <f>G829</f>
        <v>0</v>
      </c>
      <c r="H828" s="74">
        <v>0</v>
      </c>
      <c r="I828" s="74">
        <v>0</v>
      </c>
    </row>
    <row r="829" spans="1:16" ht="18.75" hidden="1" customHeight="1">
      <c r="A829" s="16" t="s">
        <v>344</v>
      </c>
      <c r="B829" s="49">
        <v>795</v>
      </c>
      <c r="C829" s="15" t="s">
        <v>20</v>
      </c>
      <c r="D829" s="15" t="s">
        <v>24</v>
      </c>
      <c r="E829" s="15" t="s">
        <v>425</v>
      </c>
      <c r="F829" s="15" t="s">
        <v>343</v>
      </c>
      <c r="G829" s="74"/>
      <c r="H829" s="74">
        <v>0</v>
      </c>
      <c r="I829" s="74">
        <v>0</v>
      </c>
    </row>
    <row r="830" spans="1:16" s="22" customFormat="1">
      <c r="A830" s="11" t="s">
        <v>89</v>
      </c>
      <c r="B830" s="19">
        <v>795</v>
      </c>
      <c r="C830" s="20" t="s">
        <v>56</v>
      </c>
      <c r="D830" s="20"/>
      <c r="E830" s="20"/>
      <c r="F830" s="20"/>
      <c r="G830" s="12">
        <f>G898+G831</f>
        <v>44580299</v>
      </c>
      <c r="H830" s="12">
        <f>H898+H831</f>
        <v>268429484</v>
      </c>
      <c r="I830" s="12">
        <f>I898+I831</f>
        <v>48193665</v>
      </c>
    </row>
    <row r="831" spans="1:16" s="3" customFormat="1">
      <c r="A831" s="81" t="s">
        <v>182</v>
      </c>
      <c r="B831" s="19">
        <v>795</v>
      </c>
      <c r="C831" s="36" t="s">
        <v>56</v>
      </c>
      <c r="D831" s="36" t="s">
        <v>128</v>
      </c>
      <c r="E831" s="36"/>
      <c r="F831" s="36"/>
      <c r="G831" s="75">
        <f>G832+G888+G895</f>
        <v>32314214</v>
      </c>
      <c r="H831" s="75">
        <f>H832+H888+H892</f>
        <v>256035725</v>
      </c>
      <c r="I831" s="75">
        <f>I832+I888</f>
        <v>35670827</v>
      </c>
    </row>
    <row r="832" spans="1:16" s="18" customFormat="1" ht="27" customHeight="1">
      <c r="A832" s="16" t="s">
        <v>525</v>
      </c>
      <c r="B832" s="49">
        <v>795</v>
      </c>
      <c r="C832" s="15" t="s">
        <v>56</v>
      </c>
      <c r="D832" s="15" t="s">
        <v>128</v>
      </c>
      <c r="E832" s="15" t="s">
        <v>246</v>
      </c>
      <c r="F832" s="15"/>
      <c r="G832" s="74">
        <f>G833+G857+G876+G873</f>
        <v>31559214</v>
      </c>
      <c r="H832" s="74">
        <f t="shared" ref="H832:N832" si="222">H833+H857+H876+H873</f>
        <v>33813503</v>
      </c>
      <c r="I832" s="74">
        <f t="shared" si="222"/>
        <v>35670827</v>
      </c>
      <c r="J832" s="74">
        <f t="shared" si="222"/>
        <v>0</v>
      </c>
      <c r="K832" s="74">
        <f t="shared" si="222"/>
        <v>0</v>
      </c>
      <c r="L832" s="74">
        <f t="shared" si="222"/>
        <v>20606343</v>
      </c>
      <c r="M832" s="74">
        <f t="shared" si="222"/>
        <v>0</v>
      </c>
      <c r="N832" s="74">
        <f t="shared" si="222"/>
        <v>0</v>
      </c>
      <c r="P832" s="17">
        <f>G832-G831</f>
        <v>-755000</v>
      </c>
    </row>
    <row r="833" spans="1:16" s="18" customFormat="1" ht="75" customHeight="1">
      <c r="A833" s="50" t="s">
        <v>407</v>
      </c>
      <c r="B833" s="49">
        <v>795</v>
      </c>
      <c r="C833" s="15" t="s">
        <v>56</v>
      </c>
      <c r="D833" s="15" t="s">
        <v>128</v>
      </c>
      <c r="E833" s="15" t="s">
        <v>106</v>
      </c>
      <c r="F833" s="15"/>
      <c r="G833" s="74">
        <f>G837+G840+G849+G846+G843+G854+G834</f>
        <v>13076887</v>
      </c>
      <c r="H833" s="74">
        <f t="shared" ref="H833" si="223">H837+H840+H849+H846+H843+H854+H834</f>
        <v>14255603</v>
      </c>
      <c r="I833" s="74">
        <f>I837+I840+I849+I846+I843+I854+I834</f>
        <v>15205091</v>
      </c>
      <c r="P833" s="17">
        <f>I836+I839+I842+I862+I864+I887</f>
        <v>35670827</v>
      </c>
    </row>
    <row r="834" spans="1:16" s="18" customFormat="1" ht="76.5" customHeight="1">
      <c r="A834" s="50" t="s">
        <v>736</v>
      </c>
      <c r="B834" s="49">
        <v>795</v>
      </c>
      <c r="C834" s="15" t="s">
        <v>56</v>
      </c>
      <c r="D834" s="15" t="s">
        <v>128</v>
      </c>
      <c r="E834" s="15" t="s">
        <v>735</v>
      </c>
      <c r="F834" s="15"/>
      <c r="G834" s="74">
        <f t="shared" ref="G834:I835" si="224">G835</f>
        <v>4842179</v>
      </c>
      <c r="H834" s="74">
        <f t="shared" si="224"/>
        <v>5294722</v>
      </c>
      <c r="I834" s="74">
        <f t="shared" si="224"/>
        <v>5658986</v>
      </c>
    </row>
    <row r="835" spans="1:16" s="18" customFormat="1" ht="15" customHeight="1">
      <c r="A835" s="16" t="s">
        <v>339</v>
      </c>
      <c r="B835" s="49">
        <v>795</v>
      </c>
      <c r="C835" s="15" t="s">
        <v>56</v>
      </c>
      <c r="D835" s="15" t="s">
        <v>128</v>
      </c>
      <c r="E835" s="15" t="s">
        <v>735</v>
      </c>
      <c r="F835" s="15" t="s">
        <v>38</v>
      </c>
      <c r="G835" s="74">
        <f t="shared" si="224"/>
        <v>4842179</v>
      </c>
      <c r="H835" s="74">
        <f t="shared" si="224"/>
        <v>5294722</v>
      </c>
      <c r="I835" s="74">
        <f t="shared" si="224"/>
        <v>5658986</v>
      </c>
    </row>
    <row r="836" spans="1:16" s="18" customFormat="1" ht="32.25" customHeight="1">
      <c r="A836" s="16" t="s">
        <v>39</v>
      </c>
      <c r="B836" s="49">
        <v>795</v>
      </c>
      <c r="C836" s="15" t="s">
        <v>56</v>
      </c>
      <c r="D836" s="15" t="s">
        <v>128</v>
      </c>
      <c r="E836" s="15" t="s">
        <v>735</v>
      </c>
      <c r="F836" s="15" t="s">
        <v>40</v>
      </c>
      <c r="G836" s="74">
        <v>4842179</v>
      </c>
      <c r="H836" s="74">
        <v>5294722</v>
      </c>
      <c r="I836" s="74">
        <v>5658986</v>
      </c>
      <c r="J836" s="18" t="s">
        <v>498</v>
      </c>
      <c r="L836" s="18">
        <v>26808448</v>
      </c>
    </row>
    <row r="837" spans="1:16" s="18" customFormat="1" ht="41.25" customHeight="1">
      <c r="A837" s="50" t="s">
        <v>408</v>
      </c>
      <c r="B837" s="49">
        <v>795</v>
      </c>
      <c r="C837" s="15" t="s">
        <v>56</v>
      </c>
      <c r="D837" s="15" t="s">
        <v>128</v>
      </c>
      <c r="E837" s="15" t="s">
        <v>107</v>
      </c>
      <c r="F837" s="15"/>
      <c r="G837" s="74">
        <f t="shared" ref="G837:I838" si="225">G838</f>
        <v>2108868</v>
      </c>
      <c r="H837" s="74">
        <f t="shared" si="225"/>
        <v>2294836</v>
      </c>
      <c r="I837" s="74">
        <f t="shared" si="225"/>
        <v>2444712</v>
      </c>
    </row>
    <row r="838" spans="1:16" s="18" customFormat="1" ht="15" customHeight="1">
      <c r="A838" s="16" t="s">
        <v>339</v>
      </c>
      <c r="B838" s="49">
        <v>795</v>
      </c>
      <c r="C838" s="15" t="s">
        <v>56</v>
      </c>
      <c r="D838" s="15" t="s">
        <v>128</v>
      </c>
      <c r="E838" s="15" t="s">
        <v>107</v>
      </c>
      <c r="F838" s="15" t="s">
        <v>38</v>
      </c>
      <c r="G838" s="74">
        <f t="shared" si="225"/>
        <v>2108868</v>
      </c>
      <c r="H838" s="74">
        <f t="shared" si="225"/>
        <v>2294836</v>
      </c>
      <c r="I838" s="74">
        <f t="shared" si="225"/>
        <v>2444712</v>
      </c>
    </row>
    <row r="839" spans="1:16" s="18" customFormat="1" ht="32.25" customHeight="1">
      <c r="A839" s="16" t="s">
        <v>39</v>
      </c>
      <c r="B839" s="49">
        <v>795</v>
      </c>
      <c r="C839" s="15" t="s">
        <v>56</v>
      </c>
      <c r="D839" s="15" t="s">
        <v>128</v>
      </c>
      <c r="E839" s="15" t="s">
        <v>107</v>
      </c>
      <c r="F839" s="15" t="s">
        <v>40</v>
      </c>
      <c r="G839" s="74">
        <v>2108868</v>
      </c>
      <c r="H839" s="74">
        <v>2294836</v>
      </c>
      <c r="I839" s="74">
        <v>2444712</v>
      </c>
      <c r="J839" s="18" t="s">
        <v>498</v>
      </c>
      <c r="L839" s="18">
        <v>26808448</v>
      </c>
    </row>
    <row r="840" spans="1:16" ht="63" customHeight="1">
      <c r="A840" s="221" t="s">
        <v>407</v>
      </c>
      <c r="B840" s="49">
        <v>795</v>
      </c>
      <c r="C840" s="15" t="s">
        <v>56</v>
      </c>
      <c r="D840" s="15" t="s">
        <v>128</v>
      </c>
      <c r="E840" s="15" t="s">
        <v>138</v>
      </c>
      <c r="F840" s="15"/>
      <c r="G840" s="74">
        <f>G841</f>
        <v>6125840</v>
      </c>
      <c r="H840" s="74">
        <f t="shared" ref="H840:I840" si="226">H841</f>
        <v>6666045</v>
      </c>
      <c r="I840" s="74">
        <f t="shared" si="226"/>
        <v>7101393</v>
      </c>
      <c r="L840" s="2" t="e">
        <f>#REF!+G839+G842</f>
        <v>#REF!</v>
      </c>
    </row>
    <row r="841" spans="1:16" ht="15" customHeight="1">
      <c r="A841" s="86" t="s">
        <v>165</v>
      </c>
      <c r="B841" s="49">
        <v>795</v>
      </c>
      <c r="C841" s="15" t="s">
        <v>56</v>
      </c>
      <c r="D841" s="15" t="s">
        <v>128</v>
      </c>
      <c r="E841" s="15" t="s">
        <v>136</v>
      </c>
      <c r="F841" s="15" t="s">
        <v>166</v>
      </c>
      <c r="G841" s="74">
        <f>G842</f>
        <v>6125840</v>
      </c>
      <c r="H841" s="74">
        <f>H842</f>
        <v>6666045</v>
      </c>
      <c r="I841" s="74">
        <f>I842</f>
        <v>7101393</v>
      </c>
    </row>
    <row r="842" spans="1:16" ht="15" customHeight="1">
      <c r="A842" s="86" t="s">
        <v>188</v>
      </c>
      <c r="B842" s="49">
        <v>795</v>
      </c>
      <c r="C842" s="15" t="s">
        <v>56</v>
      </c>
      <c r="D842" s="15" t="s">
        <v>128</v>
      </c>
      <c r="E842" s="15" t="s">
        <v>136</v>
      </c>
      <c r="F842" s="15" t="s">
        <v>189</v>
      </c>
      <c r="G842" s="74">
        <v>6125840</v>
      </c>
      <c r="H842" s="74">
        <v>6666045</v>
      </c>
      <c r="I842" s="74">
        <v>7101393</v>
      </c>
    </row>
    <row r="843" spans="1:16" ht="81.75" hidden="1" customHeight="1">
      <c r="A843" s="221" t="s">
        <v>447</v>
      </c>
      <c r="B843" s="49">
        <v>795</v>
      </c>
      <c r="C843" s="15" t="s">
        <v>56</v>
      </c>
      <c r="D843" s="15" t="s">
        <v>128</v>
      </c>
      <c r="E843" s="15" t="s">
        <v>139</v>
      </c>
      <c r="F843" s="15"/>
      <c r="G843" s="74">
        <f>G844</f>
        <v>0</v>
      </c>
      <c r="H843" s="74">
        <v>0</v>
      </c>
      <c r="I843" s="74">
        <v>0</v>
      </c>
    </row>
    <row r="844" spans="1:16" ht="24" hidden="1" customHeight="1">
      <c r="A844" s="86" t="s">
        <v>339</v>
      </c>
      <c r="B844" s="49">
        <v>795</v>
      </c>
      <c r="C844" s="15" t="s">
        <v>56</v>
      </c>
      <c r="D844" s="15" t="s">
        <v>128</v>
      </c>
      <c r="E844" s="15" t="s">
        <v>137</v>
      </c>
      <c r="F844" s="15" t="s">
        <v>38</v>
      </c>
      <c r="G844" s="74">
        <f>G845</f>
        <v>0</v>
      </c>
      <c r="H844" s="74">
        <v>0</v>
      </c>
      <c r="I844" s="74">
        <v>0</v>
      </c>
    </row>
    <row r="845" spans="1:16" ht="41.25" hidden="1" customHeight="1">
      <c r="A845" s="16" t="s">
        <v>39</v>
      </c>
      <c r="B845" s="49">
        <v>795</v>
      </c>
      <c r="C845" s="15" t="s">
        <v>56</v>
      </c>
      <c r="D845" s="15" t="s">
        <v>128</v>
      </c>
      <c r="E845" s="15" t="s">
        <v>137</v>
      </c>
      <c r="F845" s="15" t="s">
        <v>40</v>
      </c>
      <c r="G845" s="74"/>
      <c r="H845" s="74">
        <v>0</v>
      </c>
      <c r="I845" s="74">
        <v>0</v>
      </c>
    </row>
    <row r="846" spans="1:16" ht="78" hidden="1" customHeight="1">
      <c r="A846" s="50" t="s">
        <v>574</v>
      </c>
      <c r="B846" s="49">
        <v>795</v>
      </c>
      <c r="C846" s="15" t="s">
        <v>56</v>
      </c>
      <c r="D846" s="15" t="s">
        <v>128</v>
      </c>
      <c r="E846" s="15" t="s">
        <v>573</v>
      </c>
      <c r="F846" s="15"/>
      <c r="G846" s="74">
        <f>G847</f>
        <v>0</v>
      </c>
      <c r="H846" s="74">
        <v>0</v>
      </c>
      <c r="I846" s="74">
        <v>0</v>
      </c>
    </row>
    <row r="847" spans="1:16" ht="18" hidden="1" customHeight="1">
      <c r="A847" s="16" t="s">
        <v>339</v>
      </c>
      <c r="B847" s="49">
        <v>795</v>
      </c>
      <c r="C847" s="15" t="s">
        <v>56</v>
      </c>
      <c r="D847" s="15" t="s">
        <v>128</v>
      </c>
      <c r="E847" s="15" t="s">
        <v>572</v>
      </c>
      <c r="F847" s="15" t="s">
        <v>38</v>
      </c>
      <c r="G847" s="74">
        <f>G848</f>
        <v>0</v>
      </c>
      <c r="H847" s="74">
        <v>0</v>
      </c>
      <c r="I847" s="74">
        <v>0</v>
      </c>
    </row>
    <row r="848" spans="1:16" ht="27.75" hidden="1" customHeight="1">
      <c r="A848" s="16" t="s">
        <v>39</v>
      </c>
      <c r="B848" s="49">
        <v>795</v>
      </c>
      <c r="C848" s="15" t="s">
        <v>56</v>
      </c>
      <c r="D848" s="15" t="s">
        <v>128</v>
      </c>
      <c r="E848" s="15" t="s">
        <v>572</v>
      </c>
      <c r="F848" s="15" t="s">
        <v>40</v>
      </c>
      <c r="G848" s="74"/>
      <c r="H848" s="74">
        <v>0</v>
      </c>
      <c r="I848" s="74">
        <v>0</v>
      </c>
    </row>
    <row r="849" spans="1:12" s="18" customFormat="1" ht="62.25" hidden="1" customHeight="1">
      <c r="A849" s="16" t="s">
        <v>571</v>
      </c>
      <c r="B849" s="49">
        <v>795</v>
      </c>
      <c r="C849" s="15" t="s">
        <v>56</v>
      </c>
      <c r="D849" s="15" t="s">
        <v>128</v>
      </c>
      <c r="E849" s="15" t="s">
        <v>198</v>
      </c>
      <c r="F849" s="15"/>
      <c r="G849" s="74">
        <f>G850+G852</f>
        <v>0</v>
      </c>
      <c r="H849" s="74">
        <v>0</v>
      </c>
      <c r="I849" s="74">
        <v>0</v>
      </c>
    </row>
    <row r="850" spans="1:12" s="18" customFormat="1" ht="32.25" hidden="1" customHeight="1">
      <c r="A850" s="16" t="s">
        <v>339</v>
      </c>
      <c r="B850" s="49">
        <v>795</v>
      </c>
      <c r="C850" s="15" t="s">
        <v>56</v>
      </c>
      <c r="D850" s="15" t="s">
        <v>128</v>
      </c>
      <c r="E850" s="15" t="s">
        <v>198</v>
      </c>
      <c r="F850" s="15" t="s">
        <v>38</v>
      </c>
      <c r="G850" s="74">
        <f>G851</f>
        <v>0</v>
      </c>
      <c r="H850" s="74">
        <v>0</v>
      </c>
      <c r="I850" s="74">
        <v>0</v>
      </c>
    </row>
    <row r="851" spans="1:12" s="18" customFormat="1" ht="32.25" hidden="1" customHeight="1">
      <c r="A851" s="16" t="s">
        <v>39</v>
      </c>
      <c r="B851" s="49">
        <v>795</v>
      </c>
      <c r="C851" s="15" t="s">
        <v>56</v>
      </c>
      <c r="D851" s="15" t="s">
        <v>128</v>
      </c>
      <c r="E851" s="15" t="s">
        <v>198</v>
      </c>
      <c r="F851" s="15" t="s">
        <v>40</v>
      </c>
      <c r="G851" s="74"/>
      <c r="H851" s="74">
        <v>0</v>
      </c>
      <c r="I851" s="74">
        <v>0</v>
      </c>
    </row>
    <row r="852" spans="1:12" ht="18" hidden="1" customHeight="1">
      <c r="A852" s="16" t="s">
        <v>165</v>
      </c>
      <c r="B852" s="49">
        <v>795</v>
      </c>
      <c r="C852" s="15" t="s">
        <v>56</v>
      </c>
      <c r="D852" s="15" t="s">
        <v>128</v>
      </c>
      <c r="E852" s="15" t="s">
        <v>198</v>
      </c>
      <c r="F852" s="15" t="s">
        <v>166</v>
      </c>
      <c r="G852" s="74">
        <f>G853</f>
        <v>0</v>
      </c>
      <c r="H852" s="74">
        <v>0</v>
      </c>
      <c r="I852" s="74">
        <v>0</v>
      </c>
    </row>
    <row r="853" spans="1:12" ht="15" hidden="1" customHeight="1">
      <c r="A853" s="16" t="s">
        <v>188</v>
      </c>
      <c r="B853" s="49">
        <v>795</v>
      </c>
      <c r="C853" s="15" t="s">
        <v>56</v>
      </c>
      <c r="D853" s="15" t="s">
        <v>128</v>
      </c>
      <c r="E853" s="15" t="s">
        <v>198</v>
      </c>
      <c r="F853" s="15" t="s">
        <v>189</v>
      </c>
      <c r="G853" s="74"/>
      <c r="H853" s="74">
        <v>0</v>
      </c>
      <c r="I853" s="74">
        <v>0</v>
      </c>
    </row>
    <row r="854" spans="1:12" ht="78" hidden="1" customHeight="1">
      <c r="A854" s="50" t="s">
        <v>713</v>
      </c>
      <c r="B854" s="49">
        <v>795</v>
      </c>
      <c r="C854" s="15" t="s">
        <v>56</v>
      </c>
      <c r="D854" s="15" t="s">
        <v>128</v>
      </c>
      <c r="E854" s="15" t="s">
        <v>715</v>
      </c>
      <c r="F854" s="15"/>
      <c r="G854" s="74">
        <f>G855</f>
        <v>0</v>
      </c>
      <c r="H854" s="74">
        <v>0</v>
      </c>
      <c r="I854" s="74">
        <v>0</v>
      </c>
    </row>
    <row r="855" spans="1:12" ht="18" hidden="1" customHeight="1">
      <c r="A855" s="16" t="s">
        <v>165</v>
      </c>
      <c r="B855" s="49">
        <v>795</v>
      </c>
      <c r="C855" s="15" t="s">
        <v>56</v>
      </c>
      <c r="D855" s="15" t="s">
        <v>128</v>
      </c>
      <c r="E855" s="15" t="s">
        <v>715</v>
      </c>
      <c r="F855" s="15" t="s">
        <v>166</v>
      </c>
      <c r="G855" s="74">
        <f>G856</f>
        <v>0</v>
      </c>
      <c r="H855" s="74">
        <v>0</v>
      </c>
      <c r="I855" s="74">
        <v>0</v>
      </c>
    </row>
    <row r="856" spans="1:12" ht="27.75" hidden="1" customHeight="1">
      <c r="A856" s="16" t="s">
        <v>188</v>
      </c>
      <c r="B856" s="49">
        <v>795</v>
      </c>
      <c r="C856" s="15" t="s">
        <v>56</v>
      </c>
      <c r="D856" s="15" t="s">
        <v>128</v>
      </c>
      <c r="E856" s="15" t="s">
        <v>715</v>
      </c>
      <c r="F856" s="15" t="s">
        <v>189</v>
      </c>
      <c r="G856" s="74"/>
      <c r="H856" s="74">
        <v>0</v>
      </c>
      <c r="I856" s="74">
        <v>0</v>
      </c>
    </row>
    <row r="857" spans="1:12" ht="63.75" customHeight="1">
      <c r="A857" s="86" t="s">
        <v>409</v>
      </c>
      <c r="B857" s="49">
        <v>795</v>
      </c>
      <c r="C857" s="15" t="s">
        <v>56</v>
      </c>
      <c r="D857" s="15" t="s">
        <v>128</v>
      </c>
      <c r="E857" s="15" t="s">
        <v>110</v>
      </c>
      <c r="F857" s="15"/>
      <c r="G857" s="74">
        <f>G858+G865+G870</f>
        <v>12392063</v>
      </c>
      <c r="H857" s="74">
        <f t="shared" ref="H857:I857" si="227">H858+H865+H870</f>
        <v>13441321</v>
      </c>
      <c r="I857" s="74">
        <f t="shared" si="227"/>
        <v>14319157</v>
      </c>
      <c r="L857" s="2">
        <f>H839+H842+H862</f>
        <v>20606343</v>
      </c>
    </row>
    <row r="858" spans="1:12" ht="48.75" customHeight="1">
      <c r="A858" s="86" t="s">
        <v>410</v>
      </c>
      <c r="B858" s="49">
        <v>795</v>
      </c>
      <c r="C858" s="15" t="s">
        <v>56</v>
      </c>
      <c r="D858" s="15" t="s">
        <v>128</v>
      </c>
      <c r="E858" s="15" t="s">
        <v>111</v>
      </c>
      <c r="F858" s="15"/>
      <c r="G858" s="74">
        <f>G859+G861+G863</f>
        <v>12392063</v>
      </c>
      <c r="H858" s="74">
        <f t="shared" ref="H858:I858" si="228">H859+H861+H863</f>
        <v>13441321</v>
      </c>
      <c r="I858" s="74">
        <f t="shared" si="228"/>
        <v>14319157</v>
      </c>
      <c r="L858" s="2">
        <f>I839+I842+I862</f>
        <v>21952117</v>
      </c>
    </row>
    <row r="859" spans="1:12" s="18" customFormat="1" ht="15.75" customHeight="1">
      <c r="A859" s="86" t="s">
        <v>65</v>
      </c>
      <c r="B859" s="49">
        <v>795</v>
      </c>
      <c r="C859" s="15" t="s">
        <v>56</v>
      </c>
      <c r="D859" s="15" t="s">
        <v>128</v>
      </c>
      <c r="E859" s="15" t="s">
        <v>111</v>
      </c>
      <c r="F859" s="15" t="s">
        <v>66</v>
      </c>
      <c r="G859" s="74">
        <f>G860</f>
        <v>0</v>
      </c>
      <c r="H859" s="184">
        <v>0</v>
      </c>
      <c r="I859" s="184">
        <v>0</v>
      </c>
      <c r="J859" s="180"/>
    </row>
    <row r="860" spans="1:12" s="18" customFormat="1" ht="15.75" customHeight="1">
      <c r="A860" s="86" t="s">
        <v>190</v>
      </c>
      <c r="B860" s="49">
        <v>795</v>
      </c>
      <c r="C860" s="15" t="s">
        <v>56</v>
      </c>
      <c r="D860" s="15" t="s">
        <v>128</v>
      </c>
      <c r="E860" s="15" t="s">
        <v>111</v>
      </c>
      <c r="F860" s="15" t="s">
        <v>191</v>
      </c>
      <c r="G860" s="74">
        <f>5198269.13-268287.5-423091+149078.6-4655969.23</f>
        <v>0</v>
      </c>
      <c r="H860" s="184">
        <v>0</v>
      </c>
      <c r="I860" s="184">
        <v>0</v>
      </c>
      <c r="J860" s="180"/>
    </row>
    <row r="861" spans="1:12" ht="22.5" customHeight="1">
      <c r="A861" s="86" t="s">
        <v>165</v>
      </c>
      <c r="B861" s="49">
        <v>795</v>
      </c>
      <c r="C861" s="15" t="s">
        <v>56</v>
      </c>
      <c r="D861" s="15" t="s">
        <v>128</v>
      </c>
      <c r="E861" s="15" t="s">
        <v>111</v>
      </c>
      <c r="F861" s="15" t="s">
        <v>166</v>
      </c>
      <c r="G861" s="74">
        <f>G862</f>
        <v>10741737</v>
      </c>
      <c r="H861" s="74">
        <f>H862</f>
        <v>11645462</v>
      </c>
      <c r="I861" s="74">
        <f>I862</f>
        <v>12406012</v>
      </c>
    </row>
    <row r="862" spans="1:12" ht="16.5" customHeight="1">
      <c r="A862" s="86" t="s">
        <v>188</v>
      </c>
      <c r="B862" s="49">
        <v>795</v>
      </c>
      <c r="C862" s="15" t="s">
        <v>56</v>
      </c>
      <c r="D862" s="15" t="s">
        <v>128</v>
      </c>
      <c r="E862" s="15" t="s">
        <v>111</v>
      </c>
      <c r="F862" s="15" t="s">
        <v>189</v>
      </c>
      <c r="G862" s="74">
        <v>10741737</v>
      </c>
      <c r="H862" s="74">
        <v>11645462</v>
      </c>
      <c r="I862" s="74">
        <v>12406012</v>
      </c>
    </row>
    <row r="863" spans="1:12" ht="22.5" customHeight="1">
      <c r="A863" s="86" t="s">
        <v>339</v>
      </c>
      <c r="B863" s="49">
        <v>795</v>
      </c>
      <c r="C863" s="15" t="s">
        <v>56</v>
      </c>
      <c r="D863" s="15" t="s">
        <v>128</v>
      </c>
      <c r="E863" s="15" t="s">
        <v>111</v>
      </c>
      <c r="F863" s="15" t="s">
        <v>38</v>
      </c>
      <c r="G863" s="74">
        <f>G864</f>
        <v>1650326</v>
      </c>
      <c r="H863" s="74">
        <f>H864</f>
        <v>1795859</v>
      </c>
      <c r="I863" s="74">
        <f>I864</f>
        <v>1913145</v>
      </c>
    </row>
    <row r="864" spans="1:12" ht="30.75" customHeight="1">
      <c r="A864" s="86" t="s">
        <v>39</v>
      </c>
      <c r="B864" s="49">
        <v>795</v>
      </c>
      <c r="C864" s="15" t="s">
        <v>56</v>
      </c>
      <c r="D864" s="15" t="s">
        <v>128</v>
      </c>
      <c r="E864" s="15" t="s">
        <v>111</v>
      </c>
      <c r="F864" s="15" t="s">
        <v>40</v>
      </c>
      <c r="G864" s="74">
        <v>1650326</v>
      </c>
      <c r="H864" s="74">
        <v>1795859</v>
      </c>
      <c r="I864" s="74">
        <v>1913145</v>
      </c>
    </row>
    <row r="865" spans="1:10" s="18" customFormat="1" ht="65.25" hidden="1" customHeight="1">
      <c r="A865" s="16" t="s">
        <v>570</v>
      </c>
      <c r="B865" s="49">
        <v>795</v>
      </c>
      <c r="C865" s="15" t="s">
        <v>56</v>
      </c>
      <c r="D865" s="15" t="s">
        <v>128</v>
      </c>
      <c r="E865" s="15" t="s">
        <v>48</v>
      </c>
      <c r="F865" s="15"/>
      <c r="G865" s="74">
        <f>G866+G868</f>
        <v>0</v>
      </c>
      <c r="H865" s="74">
        <v>0</v>
      </c>
      <c r="I865" s="74">
        <v>0</v>
      </c>
      <c r="J865" s="180"/>
    </row>
    <row r="866" spans="1:10" s="18" customFormat="1" ht="15.75" hidden="1" customHeight="1">
      <c r="A866" s="16" t="s">
        <v>339</v>
      </c>
      <c r="B866" s="49">
        <v>795</v>
      </c>
      <c r="C866" s="15" t="s">
        <v>56</v>
      </c>
      <c r="D866" s="15" t="s">
        <v>128</v>
      </c>
      <c r="E866" s="15" t="s">
        <v>48</v>
      </c>
      <c r="F866" s="15" t="s">
        <v>38</v>
      </c>
      <c r="G866" s="74">
        <f>G867</f>
        <v>0</v>
      </c>
      <c r="H866" s="74">
        <v>0</v>
      </c>
      <c r="I866" s="74">
        <v>0</v>
      </c>
      <c r="J866" s="180"/>
    </row>
    <row r="867" spans="1:10" s="18" customFormat="1" ht="15.75" hidden="1" customHeight="1">
      <c r="A867" s="16" t="s">
        <v>39</v>
      </c>
      <c r="B867" s="49">
        <v>795</v>
      </c>
      <c r="C867" s="15" t="s">
        <v>56</v>
      </c>
      <c r="D867" s="15" t="s">
        <v>128</v>
      </c>
      <c r="E867" s="15" t="s">
        <v>48</v>
      </c>
      <c r="F867" s="15" t="s">
        <v>40</v>
      </c>
      <c r="G867" s="74"/>
      <c r="H867" s="74">
        <v>0</v>
      </c>
      <c r="I867" s="74">
        <v>0</v>
      </c>
      <c r="J867" s="180"/>
    </row>
    <row r="868" spans="1:10" ht="22.5" hidden="1" customHeight="1">
      <c r="A868" s="16" t="s">
        <v>165</v>
      </c>
      <c r="B868" s="49">
        <v>795</v>
      </c>
      <c r="C868" s="15" t="s">
        <v>56</v>
      </c>
      <c r="D868" s="15" t="s">
        <v>128</v>
      </c>
      <c r="E868" s="15" t="s">
        <v>48</v>
      </c>
      <c r="F868" s="15" t="s">
        <v>166</v>
      </c>
      <c r="G868" s="74">
        <f>G869</f>
        <v>0</v>
      </c>
      <c r="H868" s="74">
        <v>0</v>
      </c>
      <c r="I868" s="74">
        <v>0</v>
      </c>
    </row>
    <row r="869" spans="1:10" ht="16.5" hidden="1" customHeight="1">
      <c r="A869" s="16" t="s">
        <v>188</v>
      </c>
      <c r="B869" s="49">
        <v>795</v>
      </c>
      <c r="C869" s="15" t="s">
        <v>56</v>
      </c>
      <c r="D869" s="15" t="s">
        <v>128</v>
      </c>
      <c r="E869" s="15" t="s">
        <v>48</v>
      </c>
      <c r="F869" s="15" t="s">
        <v>189</v>
      </c>
      <c r="G869" s="74"/>
      <c r="H869" s="74">
        <v>0</v>
      </c>
      <c r="I869" s="74">
        <v>0</v>
      </c>
    </row>
    <row r="870" spans="1:10" ht="68.25" hidden="1" customHeight="1">
      <c r="A870" s="16" t="s">
        <v>448</v>
      </c>
      <c r="B870" s="49">
        <v>795</v>
      </c>
      <c r="C870" s="15" t="s">
        <v>56</v>
      </c>
      <c r="D870" s="15" t="s">
        <v>128</v>
      </c>
      <c r="E870" s="15" t="s">
        <v>10</v>
      </c>
      <c r="F870" s="15"/>
      <c r="G870" s="74">
        <f>G871</f>
        <v>0</v>
      </c>
      <c r="H870" s="74">
        <v>0</v>
      </c>
      <c r="I870" s="74">
        <v>0</v>
      </c>
    </row>
    <row r="871" spans="1:10" ht="22.5" hidden="1" customHeight="1">
      <c r="A871" s="16" t="s">
        <v>165</v>
      </c>
      <c r="B871" s="49">
        <v>795</v>
      </c>
      <c r="C871" s="15" t="s">
        <v>56</v>
      </c>
      <c r="D871" s="15" t="s">
        <v>128</v>
      </c>
      <c r="E871" s="15" t="s">
        <v>10</v>
      </c>
      <c r="F871" s="15" t="s">
        <v>166</v>
      </c>
      <c r="G871" s="74">
        <f>G872</f>
        <v>0</v>
      </c>
      <c r="H871" s="74">
        <v>0</v>
      </c>
      <c r="I871" s="74">
        <v>0</v>
      </c>
    </row>
    <row r="872" spans="1:10" ht="16.5" hidden="1" customHeight="1">
      <c r="A872" s="16" t="s">
        <v>188</v>
      </c>
      <c r="B872" s="49">
        <v>795</v>
      </c>
      <c r="C872" s="15" t="s">
        <v>56</v>
      </c>
      <c r="D872" s="15" t="s">
        <v>128</v>
      </c>
      <c r="E872" s="15" t="s">
        <v>10</v>
      </c>
      <c r="F872" s="15" t="s">
        <v>189</v>
      </c>
      <c r="G872" s="74"/>
      <c r="H872" s="74">
        <v>0</v>
      </c>
      <c r="I872" s="74">
        <v>0</v>
      </c>
    </row>
    <row r="873" spans="1:10" ht="63" hidden="1" customHeight="1">
      <c r="A873" s="16" t="s">
        <v>714</v>
      </c>
      <c r="B873" s="49">
        <v>795</v>
      </c>
      <c r="C873" s="15" t="s">
        <v>56</v>
      </c>
      <c r="D873" s="15" t="s">
        <v>128</v>
      </c>
      <c r="E873" s="15" t="s">
        <v>314</v>
      </c>
      <c r="F873" s="15"/>
      <c r="G873" s="74">
        <f>G874</f>
        <v>0</v>
      </c>
      <c r="H873" s="74"/>
      <c r="I873" s="74"/>
    </row>
    <row r="874" spans="1:10" ht="16.5" hidden="1" customHeight="1">
      <c r="A874" s="16" t="s">
        <v>339</v>
      </c>
      <c r="B874" s="49">
        <v>795</v>
      </c>
      <c r="C874" s="15" t="s">
        <v>56</v>
      </c>
      <c r="D874" s="15" t="s">
        <v>128</v>
      </c>
      <c r="E874" s="15" t="s">
        <v>314</v>
      </c>
      <c r="F874" s="15" t="s">
        <v>38</v>
      </c>
      <c r="G874" s="74">
        <f>G875</f>
        <v>0</v>
      </c>
      <c r="H874" s="74"/>
      <c r="I874" s="74"/>
    </row>
    <row r="875" spans="1:10" ht="28.5" hidden="1" customHeight="1">
      <c r="A875" s="16" t="s">
        <v>39</v>
      </c>
      <c r="B875" s="49">
        <v>795</v>
      </c>
      <c r="C875" s="15" t="s">
        <v>56</v>
      </c>
      <c r="D875" s="15" t="s">
        <v>128</v>
      </c>
      <c r="E875" s="15" t="s">
        <v>314</v>
      </c>
      <c r="F875" s="15" t="s">
        <v>40</v>
      </c>
      <c r="G875" s="74"/>
      <c r="H875" s="74"/>
      <c r="I875" s="74"/>
    </row>
    <row r="876" spans="1:10" ht="87" customHeight="1">
      <c r="A876" s="16" t="s">
        <v>11</v>
      </c>
      <c r="B876" s="49">
        <v>795</v>
      </c>
      <c r="C876" s="15" t="s">
        <v>56</v>
      </c>
      <c r="D876" s="15" t="s">
        <v>128</v>
      </c>
      <c r="E876" s="15" t="s">
        <v>12</v>
      </c>
      <c r="F876" s="15"/>
      <c r="G876" s="74">
        <f>G877+G880+G883</f>
        <v>6090264</v>
      </c>
      <c r="H876" s="74">
        <f>H877+H880+H883</f>
        <v>6116579</v>
      </c>
      <c r="I876" s="74">
        <f t="shared" ref="I876" si="229">I877+I880+I883</f>
        <v>6146579</v>
      </c>
    </row>
    <row r="877" spans="1:10" ht="91.5" hidden="1" customHeight="1">
      <c r="A877" s="16" t="s">
        <v>669</v>
      </c>
      <c r="B877" s="49">
        <v>795</v>
      </c>
      <c r="C877" s="15" t="s">
        <v>56</v>
      </c>
      <c r="D877" s="15" t="s">
        <v>128</v>
      </c>
      <c r="E877" s="88" t="s">
        <v>668</v>
      </c>
      <c r="F877" s="15"/>
      <c r="G877" s="74">
        <f>G878</f>
        <v>0</v>
      </c>
      <c r="H877" s="74">
        <v>0</v>
      </c>
      <c r="I877" s="74">
        <v>0</v>
      </c>
    </row>
    <row r="878" spans="1:10" ht="22.5" hidden="1" customHeight="1">
      <c r="A878" s="16" t="s">
        <v>165</v>
      </c>
      <c r="B878" s="49">
        <v>795</v>
      </c>
      <c r="C878" s="15" t="s">
        <v>56</v>
      </c>
      <c r="D878" s="15" t="s">
        <v>128</v>
      </c>
      <c r="E878" s="88" t="s">
        <v>668</v>
      </c>
      <c r="F878" s="15" t="s">
        <v>166</v>
      </c>
      <c r="G878" s="74">
        <f>G879</f>
        <v>0</v>
      </c>
      <c r="H878" s="74">
        <v>0</v>
      </c>
      <c r="I878" s="74">
        <v>0</v>
      </c>
    </row>
    <row r="879" spans="1:10" ht="16.5" hidden="1" customHeight="1">
      <c r="A879" s="16" t="s">
        <v>180</v>
      </c>
      <c r="B879" s="49">
        <v>795</v>
      </c>
      <c r="C879" s="15" t="s">
        <v>56</v>
      </c>
      <c r="D879" s="15" t="s">
        <v>128</v>
      </c>
      <c r="E879" s="88" t="s">
        <v>668</v>
      </c>
      <c r="F879" s="15" t="s">
        <v>181</v>
      </c>
      <c r="G879" s="74"/>
      <c r="H879" s="74">
        <v>0</v>
      </c>
      <c r="I879" s="74">
        <v>0</v>
      </c>
    </row>
    <row r="880" spans="1:10" ht="48" hidden="1" customHeight="1">
      <c r="A880" s="16" t="s">
        <v>653</v>
      </c>
      <c r="B880" s="49">
        <v>795</v>
      </c>
      <c r="C880" s="15" t="s">
        <v>56</v>
      </c>
      <c r="D880" s="15" t="s">
        <v>128</v>
      </c>
      <c r="E880" s="88" t="s">
        <v>427</v>
      </c>
      <c r="F880" s="15"/>
      <c r="G880" s="74">
        <f>G881</f>
        <v>0</v>
      </c>
      <c r="H880" s="74">
        <v>0</v>
      </c>
      <c r="I880" s="74">
        <v>0</v>
      </c>
    </row>
    <row r="881" spans="1:10" ht="22.5" hidden="1" customHeight="1">
      <c r="A881" s="16" t="s">
        <v>165</v>
      </c>
      <c r="B881" s="49">
        <v>795</v>
      </c>
      <c r="C881" s="15" t="s">
        <v>56</v>
      </c>
      <c r="D881" s="15" t="s">
        <v>128</v>
      </c>
      <c r="E881" s="15" t="s">
        <v>427</v>
      </c>
      <c r="F881" s="15" t="s">
        <v>166</v>
      </c>
      <c r="G881" s="74">
        <f>G882</f>
        <v>0</v>
      </c>
      <c r="H881" s="74">
        <v>0</v>
      </c>
      <c r="I881" s="74">
        <v>0</v>
      </c>
    </row>
    <row r="882" spans="1:10" ht="16.5" hidden="1" customHeight="1">
      <c r="A882" s="16" t="s">
        <v>180</v>
      </c>
      <c r="B882" s="49">
        <v>795</v>
      </c>
      <c r="C882" s="15" t="s">
        <v>56</v>
      </c>
      <c r="D882" s="15" t="s">
        <v>128</v>
      </c>
      <c r="E882" s="15" t="s">
        <v>427</v>
      </c>
      <c r="F882" s="15" t="s">
        <v>181</v>
      </c>
      <c r="G882" s="74"/>
      <c r="H882" s="74">
        <v>0</v>
      </c>
      <c r="I882" s="74">
        <v>0</v>
      </c>
    </row>
    <row r="883" spans="1:10" s="18" customFormat="1" ht="96" customHeight="1">
      <c r="A883" s="84" t="s">
        <v>650</v>
      </c>
      <c r="B883" s="49">
        <v>795</v>
      </c>
      <c r="C883" s="15" t="s">
        <v>56</v>
      </c>
      <c r="D883" s="15" t="s">
        <v>128</v>
      </c>
      <c r="E883" s="15" t="s">
        <v>670</v>
      </c>
      <c r="F883" s="15"/>
      <c r="G883" s="74">
        <f>G884+G886</f>
        <v>6090264</v>
      </c>
      <c r="H883" s="74">
        <f t="shared" ref="H883:I883" si="230">H884+H886</f>
        <v>6116579</v>
      </c>
      <c r="I883" s="74">
        <f t="shared" si="230"/>
        <v>6146579</v>
      </c>
    </row>
    <row r="884" spans="1:10" s="18" customFormat="1" ht="24.75" hidden="1" customHeight="1">
      <c r="A884" s="16" t="s">
        <v>339</v>
      </c>
      <c r="B884" s="49">
        <v>795</v>
      </c>
      <c r="C884" s="15" t="s">
        <v>56</v>
      </c>
      <c r="D884" s="15" t="s">
        <v>128</v>
      </c>
      <c r="E884" s="15" t="s">
        <v>670</v>
      </c>
      <c r="F884" s="15" t="s">
        <v>38</v>
      </c>
      <c r="G884" s="74">
        <f t="shared" ref="G884:I884" si="231">G885</f>
        <v>0</v>
      </c>
      <c r="H884" s="74">
        <f t="shared" si="231"/>
        <v>0</v>
      </c>
      <c r="I884" s="74">
        <f t="shared" si="231"/>
        <v>0</v>
      </c>
    </row>
    <row r="885" spans="1:10" s="18" customFormat="1" ht="30.75" hidden="1" customHeight="1">
      <c r="A885" s="16" t="s">
        <v>39</v>
      </c>
      <c r="B885" s="49">
        <v>795</v>
      </c>
      <c r="C885" s="15" t="s">
        <v>56</v>
      </c>
      <c r="D885" s="15" t="s">
        <v>128</v>
      </c>
      <c r="E885" s="15" t="s">
        <v>670</v>
      </c>
      <c r="F885" s="15" t="s">
        <v>40</v>
      </c>
      <c r="G885" s="74">
        <f>5365800-50+268287.5-5634037.5</f>
        <v>0</v>
      </c>
      <c r="H885" s="74"/>
      <c r="I885" s="74"/>
    </row>
    <row r="886" spans="1:10" s="105" customFormat="1" ht="22.5" customHeight="1">
      <c r="A886" s="86" t="s">
        <v>165</v>
      </c>
      <c r="B886" s="87">
        <v>795</v>
      </c>
      <c r="C886" s="88" t="s">
        <v>56</v>
      </c>
      <c r="D886" s="88" t="s">
        <v>128</v>
      </c>
      <c r="E886" s="88" t="s">
        <v>670</v>
      </c>
      <c r="F886" s="88" t="s">
        <v>166</v>
      </c>
      <c r="G886" s="74">
        <f>G887</f>
        <v>6090264</v>
      </c>
      <c r="H886" s="74">
        <f t="shared" ref="H886:I886" si="232">H887</f>
        <v>6116579</v>
      </c>
      <c r="I886" s="74">
        <f t="shared" si="232"/>
        <v>6146579</v>
      </c>
    </row>
    <row r="887" spans="1:10" s="105" customFormat="1" ht="16.5" customHeight="1">
      <c r="A887" s="86" t="s">
        <v>180</v>
      </c>
      <c r="B887" s="87">
        <v>795</v>
      </c>
      <c r="C887" s="88" t="s">
        <v>56</v>
      </c>
      <c r="D887" s="88" t="s">
        <v>128</v>
      </c>
      <c r="E887" s="88" t="s">
        <v>670</v>
      </c>
      <c r="F887" s="88" t="s">
        <v>181</v>
      </c>
      <c r="G887" s="74">
        <f>5785750+304514</f>
        <v>6090264</v>
      </c>
      <c r="H887" s="119">
        <f>5810750+305829</f>
        <v>6116579</v>
      </c>
      <c r="I887" s="119">
        <f>5839250+307329</f>
        <v>6146579</v>
      </c>
    </row>
    <row r="888" spans="1:10" s="18" customFormat="1" ht="32.25" customHeight="1">
      <c r="A888" s="16" t="s">
        <v>560</v>
      </c>
      <c r="B888" s="49">
        <v>795</v>
      </c>
      <c r="C888" s="15" t="s">
        <v>56</v>
      </c>
      <c r="D888" s="15" t="s">
        <v>128</v>
      </c>
      <c r="E888" s="15" t="s">
        <v>213</v>
      </c>
      <c r="F888" s="15"/>
      <c r="G888" s="74">
        <f t="shared" ref="G888:I893" si="233">G889</f>
        <v>755000</v>
      </c>
      <c r="H888" s="74">
        <f t="shared" si="233"/>
        <v>0</v>
      </c>
      <c r="I888" s="74">
        <f>I889+I892</f>
        <v>0</v>
      </c>
    </row>
    <row r="889" spans="1:10" s="18" customFormat="1" ht="36.75" customHeight="1">
      <c r="A889" s="16" t="s">
        <v>550</v>
      </c>
      <c r="B889" s="49">
        <v>795</v>
      </c>
      <c r="C889" s="15" t="s">
        <v>56</v>
      </c>
      <c r="D889" s="15" t="s">
        <v>128</v>
      </c>
      <c r="E889" s="15" t="s">
        <v>444</v>
      </c>
      <c r="F889" s="15"/>
      <c r="G889" s="74">
        <f t="shared" si="233"/>
        <v>755000</v>
      </c>
      <c r="H889" s="74">
        <f t="shared" si="233"/>
        <v>0</v>
      </c>
      <c r="I889" s="74">
        <f t="shared" si="233"/>
        <v>0</v>
      </c>
    </row>
    <row r="890" spans="1:10" s="18" customFormat="1" ht="39" customHeight="1">
      <c r="A890" s="16" t="s">
        <v>100</v>
      </c>
      <c r="B890" s="49">
        <v>795</v>
      </c>
      <c r="C890" s="15" t="s">
        <v>56</v>
      </c>
      <c r="D890" s="15" t="s">
        <v>128</v>
      </c>
      <c r="E890" s="15" t="s">
        <v>444</v>
      </c>
      <c r="F890" s="15" t="s">
        <v>364</v>
      </c>
      <c r="G890" s="74">
        <f t="shared" si="233"/>
        <v>755000</v>
      </c>
      <c r="H890" s="74">
        <f t="shared" si="233"/>
        <v>0</v>
      </c>
      <c r="I890" s="74">
        <f t="shared" si="233"/>
        <v>0</v>
      </c>
    </row>
    <row r="891" spans="1:10" s="18" customFormat="1" ht="15.75" customHeight="1">
      <c r="A891" s="16" t="s">
        <v>365</v>
      </c>
      <c r="B891" s="49">
        <v>795</v>
      </c>
      <c r="C891" s="15" t="s">
        <v>56</v>
      </c>
      <c r="D891" s="15" t="s">
        <v>128</v>
      </c>
      <c r="E891" s="15" t="s">
        <v>444</v>
      </c>
      <c r="F891" s="15" t="s">
        <v>366</v>
      </c>
      <c r="G891" s="74">
        <v>755000</v>
      </c>
      <c r="H891" s="74">
        <v>0</v>
      </c>
      <c r="I891" s="74">
        <v>0</v>
      </c>
    </row>
    <row r="892" spans="1:10" s="18" customFormat="1" ht="70.5" customHeight="1">
      <c r="A892" s="16" t="s">
        <v>639</v>
      </c>
      <c r="B892" s="49">
        <v>795</v>
      </c>
      <c r="C892" s="15" t="s">
        <v>56</v>
      </c>
      <c r="D892" s="15" t="s">
        <v>128</v>
      </c>
      <c r="E892" s="15" t="s">
        <v>638</v>
      </c>
      <c r="F892" s="15"/>
      <c r="G892" s="74">
        <f t="shared" si="233"/>
        <v>0</v>
      </c>
      <c r="H892" s="74">
        <f t="shared" si="233"/>
        <v>222222222</v>
      </c>
      <c r="I892" s="74">
        <f t="shared" si="233"/>
        <v>0</v>
      </c>
    </row>
    <row r="893" spans="1:10" s="18" customFormat="1" ht="39" customHeight="1">
      <c r="A893" s="16" t="s">
        <v>100</v>
      </c>
      <c r="B893" s="49">
        <v>795</v>
      </c>
      <c r="C893" s="15" t="s">
        <v>56</v>
      </c>
      <c r="D893" s="15" t="s">
        <v>128</v>
      </c>
      <c r="E893" s="15" t="s">
        <v>638</v>
      </c>
      <c r="F893" s="15" t="s">
        <v>364</v>
      </c>
      <c r="G893" s="74">
        <f t="shared" si="233"/>
        <v>0</v>
      </c>
      <c r="H893" s="74">
        <f t="shared" si="233"/>
        <v>222222222</v>
      </c>
      <c r="I893" s="74">
        <f t="shared" si="233"/>
        <v>0</v>
      </c>
    </row>
    <row r="894" spans="1:10" s="18" customFormat="1" ht="15.75" customHeight="1">
      <c r="A894" s="16" t="s">
        <v>365</v>
      </c>
      <c r="B894" s="49">
        <v>795</v>
      </c>
      <c r="C894" s="15" t="s">
        <v>56</v>
      </c>
      <c r="D894" s="15" t="s">
        <v>128</v>
      </c>
      <c r="E894" s="15" t="s">
        <v>638</v>
      </c>
      <c r="F894" s="15" t="s">
        <v>366</v>
      </c>
      <c r="G894" s="74">
        <v>0</v>
      </c>
      <c r="H894" s="74">
        <v>222222222</v>
      </c>
      <c r="I894" s="74">
        <v>0</v>
      </c>
    </row>
    <row r="895" spans="1:10" ht="25.5" hidden="1">
      <c r="A895" s="37" t="s">
        <v>179</v>
      </c>
      <c r="B895" s="14">
        <v>793</v>
      </c>
      <c r="C895" s="15" t="s">
        <v>56</v>
      </c>
      <c r="D895" s="15" t="s">
        <v>128</v>
      </c>
      <c r="E895" s="15" t="s">
        <v>245</v>
      </c>
      <c r="F895" s="14"/>
      <c r="G895" s="74">
        <f>G896</f>
        <v>0</v>
      </c>
      <c r="H895" s="74">
        <f t="shared" ref="H895:I895" si="234">H896</f>
        <v>0</v>
      </c>
      <c r="I895" s="74">
        <f t="shared" si="234"/>
        <v>0</v>
      </c>
      <c r="J895" s="2"/>
    </row>
    <row r="896" spans="1:10" ht="25.5" hidden="1">
      <c r="A896" s="16" t="s">
        <v>339</v>
      </c>
      <c r="B896" s="14">
        <v>793</v>
      </c>
      <c r="C896" s="15" t="s">
        <v>56</v>
      </c>
      <c r="D896" s="15" t="s">
        <v>128</v>
      </c>
      <c r="E896" s="15" t="s">
        <v>289</v>
      </c>
      <c r="F896" s="15" t="s">
        <v>38</v>
      </c>
      <c r="G896" s="74">
        <f>G897</f>
        <v>0</v>
      </c>
      <c r="H896" s="74">
        <f>H897</f>
        <v>0</v>
      </c>
      <c r="I896" s="74">
        <f>I897</f>
        <v>0</v>
      </c>
      <c r="J896" s="2"/>
    </row>
    <row r="897" spans="1:10" ht="35.25" hidden="1" customHeight="1">
      <c r="A897" s="16" t="s">
        <v>39</v>
      </c>
      <c r="B897" s="14">
        <v>793</v>
      </c>
      <c r="C897" s="15" t="s">
        <v>56</v>
      </c>
      <c r="D897" s="15" t="s">
        <v>128</v>
      </c>
      <c r="E897" s="15" t="s">
        <v>289</v>
      </c>
      <c r="F897" s="15" t="s">
        <v>40</v>
      </c>
      <c r="G897" s="74"/>
      <c r="H897" s="74"/>
      <c r="I897" s="74"/>
      <c r="J897" s="2"/>
    </row>
    <row r="898" spans="1:10" s="46" customFormat="1" ht="23.25" customHeight="1">
      <c r="A898" s="16" t="s">
        <v>90</v>
      </c>
      <c r="B898" s="49">
        <v>795</v>
      </c>
      <c r="C898" s="70" t="s">
        <v>56</v>
      </c>
      <c r="D898" s="70" t="s">
        <v>91</v>
      </c>
      <c r="E898" s="15"/>
      <c r="F898" s="15"/>
      <c r="G898" s="112">
        <f>G899</f>
        <v>12266085</v>
      </c>
      <c r="H898" s="74">
        <f t="shared" ref="H898:I898" si="235">H899</f>
        <v>12393759</v>
      </c>
      <c r="I898" s="74">
        <f t="shared" si="235"/>
        <v>12522838</v>
      </c>
    </row>
    <row r="899" spans="1:10" s="22" customFormat="1" ht="57" customHeight="1">
      <c r="A899" s="16" t="s">
        <v>530</v>
      </c>
      <c r="B899" s="49">
        <v>795</v>
      </c>
      <c r="C899" s="70" t="s">
        <v>56</v>
      </c>
      <c r="D899" s="70" t="s">
        <v>91</v>
      </c>
      <c r="E899" s="41" t="s">
        <v>309</v>
      </c>
      <c r="F899" s="70"/>
      <c r="G899" s="29">
        <f>G900</f>
        <v>12266085</v>
      </c>
      <c r="H899" s="29">
        <f>H900</f>
        <v>12393759</v>
      </c>
      <c r="I899" s="29">
        <f>I900</f>
        <v>12522838</v>
      </c>
    </row>
    <row r="900" spans="1:10" s="22" customFormat="1" ht="25.5">
      <c r="A900" s="16" t="s">
        <v>79</v>
      </c>
      <c r="B900" s="49">
        <v>795</v>
      </c>
      <c r="C900" s="70" t="s">
        <v>56</v>
      </c>
      <c r="D900" s="70" t="s">
        <v>91</v>
      </c>
      <c r="E900" s="41" t="s">
        <v>296</v>
      </c>
      <c r="F900" s="70"/>
      <c r="G900" s="29">
        <f>G901+G904+G905</f>
        <v>12266085</v>
      </c>
      <c r="H900" s="29">
        <f t="shared" ref="H900:I900" si="236">H901+H904+H905</f>
        <v>12393759</v>
      </c>
      <c r="I900" s="29">
        <f t="shared" si="236"/>
        <v>12522838</v>
      </c>
    </row>
    <row r="901" spans="1:10" s="22" customFormat="1" ht="63.75">
      <c r="A901" s="56" t="s">
        <v>57</v>
      </c>
      <c r="B901" s="49">
        <v>795</v>
      </c>
      <c r="C901" s="70" t="s">
        <v>56</v>
      </c>
      <c r="D901" s="70" t="s">
        <v>91</v>
      </c>
      <c r="E901" s="41" t="s">
        <v>296</v>
      </c>
      <c r="F901" s="41" t="s">
        <v>60</v>
      </c>
      <c r="G901" s="29">
        <f>G902</f>
        <v>11750763</v>
      </c>
      <c r="H901" s="29">
        <f>H902</f>
        <v>11878437</v>
      </c>
      <c r="I901" s="29">
        <f>I902</f>
        <v>12007516</v>
      </c>
    </row>
    <row r="902" spans="1:10" s="22" customFormat="1" ht="25.5">
      <c r="A902" s="56" t="s">
        <v>58</v>
      </c>
      <c r="B902" s="49">
        <v>795</v>
      </c>
      <c r="C902" s="70" t="s">
        <v>56</v>
      </c>
      <c r="D902" s="70" t="s">
        <v>91</v>
      </c>
      <c r="E902" s="41" t="s">
        <v>296</v>
      </c>
      <c r="F902" s="41" t="s">
        <v>61</v>
      </c>
      <c r="G902" s="108">
        <f>11606763+144000</f>
        <v>11750763</v>
      </c>
      <c r="H902" s="29">
        <f>11734437+144000</f>
        <v>11878437</v>
      </c>
      <c r="I902" s="29">
        <f>11863516+144000</f>
        <v>12007516</v>
      </c>
    </row>
    <row r="903" spans="1:10" ht="25.5">
      <c r="A903" s="16" t="s">
        <v>37</v>
      </c>
      <c r="B903" s="49">
        <v>795</v>
      </c>
      <c r="C903" s="70" t="s">
        <v>56</v>
      </c>
      <c r="D903" s="70" t="s">
        <v>91</v>
      </c>
      <c r="E903" s="41" t="s">
        <v>296</v>
      </c>
      <c r="F903" s="15" t="s">
        <v>38</v>
      </c>
      <c r="G903" s="102">
        <f>G904</f>
        <v>453013</v>
      </c>
      <c r="H903" s="74">
        <f>H904</f>
        <v>453013</v>
      </c>
      <c r="I903" s="74">
        <f>I904</f>
        <v>453013</v>
      </c>
    </row>
    <row r="904" spans="1:10" ht="25.5">
      <c r="A904" s="16" t="s">
        <v>39</v>
      </c>
      <c r="B904" s="49">
        <v>795</v>
      </c>
      <c r="C904" s="70" t="s">
        <v>56</v>
      </c>
      <c r="D904" s="70" t="s">
        <v>91</v>
      </c>
      <c r="E904" s="41" t="s">
        <v>296</v>
      </c>
      <c r="F904" s="15" t="s">
        <v>40</v>
      </c>
      <c r="G904" s="102">
        <v>453013</v>
      </c>
      <c r="H904" s="74">
        <f>G904</f>
        <v>453013</v>
      </c>
      <c r="I904" s="74">
        <f>H904</f>
        <v>453013</v>
      </c>
    </row>
    <row r="905" spans="1:10" s="46" customFormat="1">
      <c r="A905" s="16" t="s">
        <v>65</v>
      </c>
      <c r="B905" s="14">
        <v>795</v>
      </c>
      <c r="C905" s="70" t="s">
        <v>56</v>
      </c>
      <c r="D905" s="70" t="s">
        <v>91</v>
      </c>
      <c r="E905" s="41" t="s">
        <v>296</v>
      </c>
      <c r="F905" s="15" t="s">
        <v>66</v>
      </c>
      <c r="G905" s="102">
        <f>G906</f>
        <v>62309</v>
      </c>
      <c r="H905" s="74">
        <f>H906</f>
        <v>62309</v>
      </c>
      <c r="I905" s="74">
        <f>I906</f>
        <v>62309</v>
      </c>
    </row>
    <row r="906" spans="1:10" s="46" customFormat="1">
      <c r="A906" s="16" t="s">
        <v>151</v>
      </c>
      <c r="B906" s="14">
        <v>795</v>
      </c>
      <c r="C906" s="70" t="s">
        <v>56</v>
      </c>
      <c r="D906" s="70" t="s">
        <v>91</v>
      </c>
      <c r="E906" s="41" t="s">
        <v>296</v>
      </c>
      <c r="F906" s="15" t="s">
        <v>69</v>
      </c>
      <c r="G906" s="102">
        <v>62309</v>
      </c>
      <c r="H906" s="74">
        <f>G906</f>
        <v>62309</v>
      </c>
      <c r="I906" s="74">
        <f>H906</f>
        <v>62309</v>
      </c>
    </row>
    <row r="907" spans="1:10">
      <c r="A907" s="54" t="s">
        <v>362</v>
      </c>
      <c r="B907" s="19">
        <v>795</v>
      </c>
      <c r="C907" s="7" t="s">
        <v>183</v>
      </c>
      <c r="D907" s="7"/>
      <c r="E907" s="7"/>
      <c r="F907" s="7"/>
      <c r="G907" s="38">
        <f>G935+G908+G972+G995</f>
        <v>38473465</v>
      </c>
      <c r="H907" s="38">
        <f>H935+H908+H972+H995</f>
        <v>344514503.50999999</v>
      </c>
      <c r="I907" s="38">
        <f>I935+I908+I972+I995</f>
        <v>472016141.54000002</v>
      </c>
    </row>
    <row r="908" spans="1:10">
      <c r="A908" s="220" t="s">
        <v>184</v>
      </c>
      <c r="B908" s="49">
        <v>795</v>
      </c>
      <c r="C908" s="10" t="s">
        <v>183</v>
      </c>
      <c r="D908" s="10" t="s">
        <v>20</v>
      </c>
      <c r="E908" s="7"/>
      <c r="F908" s="7"/>
      <c r="G908" s="27">
        <f>G909+G922+G932</f>
        <v>34355750</v>
      </c>
      <c r="H908" s="27">
        <f>H909+H922+H932</f>
        <v>340396788.50999999</v>
      </c>
      <c r="I908" s="27">
        <f>I909+I922+I932</f>
        <v>467898426.54000002</v>
      </c>
    </row>
    <row r="909" spans="1:10" s="3" customFormat="1" ht="52.5" customHeight="1">
      <c r="A909" s="86" t="s">
        <v>530</v>
      </c>
      <c r="B909" s="49">
        <v>795</v>
      </c>
      <c r="C909" s="15" t="s">
        <v>183</v>
      </c>
      <c r="D909" s="15" t="s">
        <v>20</v>
      </c>
      <c r="E909" s="15" t="s">
        <v>309</v>
      </c>
      <c r="F909" s="15"/>
      <c r="G909" s="74">
        <f>G910+G913+G916+G919</f>
        <v>2950000</v>
      </c>
      <c r="H909" s="74">
        <f t="shared" ref="H909:I909" si="237">H910+H913+H916+H919</f>
        <v>2950000</v>
      </c>
      <c r="I909" s="74">
        <f t="shared" si="237"/>
        <v>2950000</v>
      </c>
    </row>
    <row r="910" spans="1:10" s="18" customFormat="1" ht="63" customHeight="1">
      <c r="A910" s="86" t="s">
        <v>84</v>
      </c>
      <c r="B910" s="49">
        <v>795</v>
      </c>
      <c r="C910" s="15" t="s">
        <v>183</v>
      </c>
      <c r="D910" s="15" t="s">
        <v>20</v>
      </c>
      <c r="E910" s="15" t="s">
        <v>83</v>
      </c>
      <c r="F910" s="15"/>
      <c r="G910" s="74">
        <f t="shared" ref="G910:I911" si="238">G911</f>
        <v>1600000</v>
      </c>
      <c r="H910" s="74">
        <f t="shared" si="238"/>
        <v>1600000</v>
      </c>
      <c r="I910" s="74">
        <f t="shared" si="238"/>
        <v>1600000</v>
      </c>
    </row>
    <row r="911" spans="1:10" ht="30.75" customHeight="1">
      <c r="A911" s="16" t="s">
        <v>37</v>
      </c>
      <c r="B911" s="49">
        <v>795</v>
      </c>
      <c r="C911" s="15" t="s">
        <v>183</v>
      </c>
      <c r="D911" s="15" t="s">
        <v>20</v>
      </c>
      <c r="E911" s="15" t="s">
        <v>83</v>
      </c>
      <c r="F911" s="15" t="s">
        <v>38</v>
      </c>
      <c r="G911" s="74">
        <f t="shared" si="238"/>
        <v>1600000</v>
      </c>
      <c r="H911" s="74">
        <f t="shared" si="238"/>
        <v>1600000</v>
      </c>
      <c r="I911" s="74">
        <f t="shared" si="238"/>
        <v>1600000</v>
      </c>
    </row>
    <row r="912" spans="1:10" s="18" customFormat="1" ht="34.5" customHeight="1">
      <c r="A912" s="16" t="s">
        <v>39</v>
      </c>
      <c r="B912" s="49">
        <v>795</v>
      </c>
      <c r="C912" s="15" t="s">
        <v>183</v>
      </c>
      <c r="D912" s="15" t="s">
        <v>20</v>
      </c>
      <c r="E912" s="15" t="s">
        <v>83</v>
      </c>
      <c r="F912" s="15" t="s">
        <v>40</v>
      </c>
      <c r="G912" s="74">
        <v>1600000</v>
      </c>
      <c r="H912" s="74">
        <v>1600000</v>
      </c>
      <c r="I912" s="74">
        <v>1600000</v>
      </c>
    </row>
    <row r="913" spans="1:9" s="18" customFormat="1" ht="20.25" customHeight="1">
      <c r="A913" s="16" t="s">
        <v>86</v>
      </c>
      <c r="B913" s="49">
        <v>795</v>
      </c>
      <c r="C913" s="15" t="s">
        <v>183</v>
      </c>
      <c r="D913" s="15" t="s">
        <v>20</v>
      </c>
      <c r="E913" s="15" t="s">
        <v>85</v>
      </c>
      <c r="F913" s="15"/>
      <c r="G913" s="112">
        <f t="shared" ref="G913:I914" si="239">G914</f>
        <v>800000</v>
      </c>
      <c r="H913" s="74">
        <f t="shared" si="239"/>
        <v>800000</v>
      </c>
      <c r="I913" s="74">
        <f t="shared" si="239"/>
        <v>800000</v>
      </c>
    </row>
    <row r="914" spans="1:9" ht="30.75" customHeight="1">
      <c r="A914" s="16" t="s">
        <v>37</v>
      </c>
      <c r="B914" s="49">
        <v>795</v>
      </c>
      <c r="C914" s="15" t="s">
        <v>183</v>
      </c>
      <c r="D914" s="15" t="s">
        <v>20</v>
      </c>
      <c r="E914" s="15" t="s">
        <v>85</v>
      </c>
      <c r="F914" s="15" t="s">
        <v>38</v>
      </c>
      <c r="G914" s="74">
        <f t="shared" si="239"/>
        <v>800000</v>
      </c>
      <c r="H914" s="74">
        <f t="shared" si="239"/>
        <v>800000</v>
      </c>
      <c r="I914" s="74">
        <f t="shared" si="239"/>
        <v>800000</v>
      </c>
    </row>
    <row r="915" spans="1:9" s="18" customFormat="1" ht="34.5" customHeight="1">
      <c r="A915" s="16" t="s">
        <v>39</v>
      </c>
      <c r="B915" s="49">
        <v>795</v>
      </c>
      <c r="C915" s="15" t="s">
        <v>183</v>
      </c>
      <c r="D915" s="15" t="s">
        <v>20</v>
      </c>
      <c r="E915" s="15" t="s">
        <v>85</v>
      </c>
      <c r="F915" s="15" t="s">
        <v>40</v>
      </c>
      <c r="G915" s="74">
        <v>800000</v>
      </c>
      <c r="H915" s="74">
        <f>G915</f>
        <v>800000</v>
      </c>
      <c r="I915" s="74">
        <f>H915</f>
        <v>800000</v>
      </c>
    </row>
    <row r="916" spans="1:9" s="18" customFormat="1" ht="20.25" customHeight="1">
      <c r="A916" s="16" t="s">
        <v>88</v>
      </c>
      <c r="B916" s="49">
        <v>795</v>
      </c>
      <c r="C916" s="15" t="s">
        <v>183</v>
      </c>
      <c r="D916" s="15" t="s">
        <v>20</v>
      </c>
      <c r="E916" s="15" t="s">
        <v>87</v>
      </c>
      <c r="F916" s="15"/>
      <c r="G916" s="112">
        <f t="shared" ref="G916:I917" si="240">G917</f>
        <v>550000</v>
      </c>
      <c r="H916" s="74">
        <f t="shared" si="240"/>
        <v>550000</v>
      </c>
      <c r="I916" s="74">
        <f t="shared" si="240"/>
        <v>550000</v>
      </c>
    </row>
    <row r="917" spans="1:9" ht="30.75" customHeight="1">
      <c r="A917" s="16" t="s">
        <v>37</v>
      </c>
      <c r="B917" s="49">
        <v>795</v>
      </c>
      <c r="C917" s="15" t="s">
        <v>183</v>
      </c>
      <c r="D917" s="15" t="s">
        <v>20</v>
      </c>
      <c r="E917" s="15" t="s">
        <v>87</v>
      </c>
      <c r="F917" s="15" t="s">
        <v>38</v>
      </c>
      <c r="G917" s="74">
        <f t="shared" si="240"/>
        <v>550000</v>
      </c>
      <c r="H917" s="74">
        <f t="shared" si="240"/>
        <v>550000</v>
      </c>
      <c r="I917" s="74">
        <f t="shared" si="240"/>
        <v>550000</v>
      </c>
    </row>
    <row r="918" spans="1:9" s="18" customFormat="1" ht="34.5" customHeight="1">
      <c r="A918" s="16" t="s">
        <v>39</v>
      </c>
      <c r="B918" s="49">
        <v>795</v>
      </c>
      <c r="C918" s="15" t="s">
        <v>183</v>
      </c>
      <c r="D918" s="15" t="s">
        <v>20</v>
      </c>
      <c r="E918" s="15" t="s">
        <v>87</v>
      </c>
      <c r="F918" s="15" t="s">
        <v>40</v>
      </c>
      <c r="G918" s="74">
        <f>550000</f>
        <v>550000</v>
      </c>
      <c r="H918" s="74">
        <f>G918</f>
        <v>550000</v>
      </c>
      <c r="I918" s="74">
        <f>H918</f>
        <v>550000</v>
      </c>
    </row>
    <row r="919" spans="1:9" s="46" customFormat="1" ht="24" hidden="1" customHeight="1">
      <c r="A919" s="16" t="s">
        <v>581</v>
      </c>
      <c r="B919" s="49">
        <v>795</v>
      </c>
      <c r="C919" s="10" t="s">
        <v>183</v>
      </c>
      <c r="D919" s="10" t="s">
        <v>20</v>
      </c>
      <c r="E919" s="15" t="s">
        <v>580</v>
      </c>
      <c r="F919" s="15"/>
      <c r="G919" s="74">
        <f t="shared" ref="G919:I920" si="241">G920</f>
        <v>0</v>
      </c>
      <c r="H919" s="74">
        <f t="shared" si="241"/>
        <v>0</v>
      </c>
      <c r="I919" s="74">
        <f t="shared" si="241"/>
        <v>0</v>
      </c>
    </row>
    <row r="920" spans="1:9" s="46" customFormat="1" ht="28.5" hidden="1" customHeight="1">
      <c r="A920" s="16" t="s">
        <v>339</v>
      </c>
      <c r="B920" s="49">
        <v>795</v>
      </c>
      <c r="C920" s="10" t="s">
        <v>183</v>
      </c>
      <c r="D920" s="10" t="s">
        <v>20</v>
      </c>
      <c r="E920" s="15" t="s">
        <v>580</v>
      </c>
      <c r="F920" s="15" t="s">
        <v>38</v>
      </c>
      <c r="G920" s="74">
        <f t="shared" si="241"/>
        <v>0</v>
      </c>
      <c r="H920" s="74">
        <f t="shared" si="241"/>
        <v>0</v>
      </c>
      <c r="I920" s="74">
        <f t="shared" si="241"/>
        <v>0</v>
      </c>
    </row>
    <row r="921" spans="1:9" s="46" customFormat="1" ht="28.5" hidden="1" customHeight="1">
      <c r="A921" s="16" t="s">
        <v>39</v>
      </c>
      <c r="B921" s="49">
        <v>795</v>
      </c>
      <c r="C921" s="10" t="s">
        <v>183</v>
      </c>
      <c r="D921" s="10" t="s">
        <v>20</v>
      </c>
      <c r="E921" s="15" t="s">
        <v>580</v>
      </c>
      <c r="F921" s="15" t="s">
        <v>40</v>
      </c>
      <c r="G921" s="74"/>
      <c r="H921" s="74">
        <v>0</v>
      </c>
      <c r="I921" s="74">
        <v>0</v>
      </c>
    </row>
    <row r="922" spans="1:9" s="18" customFormat="1" ht="51">
      <c r="A922" s="16" t="s">
        <v>553</v>
      </c>
      <c r="B922" s="49">
        <v>795</v>
      </c>
      <c r="C922" s="10" t="s">
        <v>183</v>
      </c>
      <c r="D922" s="10" t="s">
        <v>20</v>
      </c>
      <c r="E922" s="15" t="s">
        <v>225</v>
      </c>
      <c r="F922" s="15"/>
      <c r="G922" s="74">
        <f>G923+G929</f>
        <v>31405750</v>
      </c>
      <c r="H922" s="74">
        <f>H923+H926+H929</f>
        <v>337446788.50999999</v>
      </c>
      <c r="I922" s="74">
        <f>I923+I926+I929</f>
        <v>464948426.54000002</v>
      </c>
    </row>
    <row r="923" spans="1:9" s="18" customFormat="1" ht="89.25">
      <c r="A923" s="16" t="s">
        <v>468</v>
      </c>
      <c r="B923" s="49">
        <v>795</v>
      </c>
      <c r="C923" s="10" t="s">
        <v>183</v>
      </c>
      <c r="D923" s="10" t="s">
        <v>20</v>
      </c>
      <c r="E923" s="15" t="s">
        <v>568</v>
      </c>
      <c r="F923" s="15"/>
      <c r="G923" s="74">
        <f>G924</f>
        <v>29005750</v>
      </c>
      <c r="H923" s="74">
        <f t="shared" ref="H923:I927" si="242">H924</f>
        <v>90874250</v>
      </c>
      <c r="I923" s="74">
        <f t="shared" si="242"/>
        <v>462548426.54000002</v>
      </c>
    </row>
    <row r="924" spans="1:9" s="18" customFormat="1" ht="36" customHeight="1">
      <c r="A924" s="16" t="s">
        <v>100</v>
      </c>
      <c r="B924" s="49">
        <v>795</v>
      </c>
      <c r="C924" s="10" t="s">
        <v>183</v>
      </c>
      <c r="D924" s="10" t="s">
        <v>20</v>
      </c>
      <c r="E924" s="15" t="s">
        <v>568</v>
      </c>
      <c r="F924" s="15" t="s">
        <v>364</v>
      </c>
      <c r="G924" s="74">
        <f>G925</f>
        <v>29005750</v>
      </c>
      <c r="H924" s="74">
        <f t="shared" si="242"/>
        <v>90874250</v>
      </c>
      <c r="I924" s="74">
        <f t="shared" si="242"/>
        <v>462548426.54000002</v>
      </c>
    </row>
    <row r="925" spans="1:9" s="18" customFormat="1" ht="20.25" customHeight="1">
      <c r="A925" s="50" t="s">
        <v>365</v>
      </c>
      <c r="B925" s="49">
        <v>795</v>
      </c>
      <c r="C925" s="10" t="s">
        <v>183</v>
      </c>
      <c r="D925" s="10" t="s">
        <v>20</v>
      </c>
      <c r="E925" s="15" t="s">
        <v>568</v>
      </c>
      <c r="F925" s="15" t="s">
        <v>366</v>
      </c>
      <c r="G925" s="74">
        <v>29005750</v>
      </c>
      <c r="H925" s="74">
        <v>90874250</v>
      </c>
      <c r="I925" s="74">
        <v>462548426.54000002</v>
      </c>
    </row>
    <row r="926" spans="1:9" s="18" customFormat="1" ht="76.5">
      <c r="A926" s="16" t="s">
        <v>469</v>
      </c>
      <c r="B926" s="49">
        <v>795</v>
      </c>
      <c r="C926" s="10" t="s">
        <v>183</v>
      </c>
      <c r="D926" s="10" t="s">
        <v>20</v>
      </c>
      <c r="E926" s="15" t="s">
        <v>569</v>
      </c>
      <c r="F926" s="15"/>
      <c r="G926" s="74">
        <f>G927</f>
        <v>0</v>
      </c>
      <c r="H926" s="74">
        <f t="shared" si="242"/>
        <v>244172538.50999999</v>
      </c>
      <c r="I926" s="74">
        <f t="shared" si="242"/>
        <v>0</v>
      </c>
    </row>
    <row r="927" spans="1:9" s="18" customFormat="1" ht="36" customHeight="1">
      <c r="A927" s="16" t="s">
        <v>100</v>
      </c>
      <c r="B927" s="49">
        <v>795</v>
      </c>
      <c r="C927" s="10" t="s">
        <v>183</v>
      </c>
      <c r="D927" s="10" t="s">
        <v>20</v>
      </c>
      <c r="E927" s="15" t="s">
        <v>569</v>
      </c>
      <c r="F927" s="15" t="s">
        <v>364</v>
      </c>
      <c r="G927" s="74">
        <f>G928</f>
        <v>0</v>
      </c>
      <c r="H927" s="74">
        <f t="shared" si="242"/>
        <v>244172538.50999999</v>
      </c>
      <c r="I927" s="74">
        <f t="shared" si="242"/>
        <v>0</v>
      </c>
    </row>
    <row r="928" spans="1:9" s="18" customFormat="1" ht="17.25" customHeight="1">
      <c r="A928" s="50" t="s">
        <v>365</v>
      </c>
      <c r="B928" s="49">
        <v>795</v>
      </c>
      <c r="C928" s="10" t="s">
        <v>183</v>
      </c>
      <c r="D928" s="10" t="s">
        <v>20</v>
      </c>
      <c r="E928" s="15" t="s">
        <v>569</v>
      </c>
      <c r="F928" s="15" t="s">
        <v>366</v>
      </c>
      <c r="G928" s="74">
        <v>0</v>
      </c>
      <c r="H928" s="74">
        <v>244172538.50999999</v>
      </c>
      <c r="I928" s="74">
        <v>0</v>
      </c>
    </row>
    <row r="929" spans="1:9" s="46" customFormat="1" ht="48.75" customHeight="1">
      <c r="A929" s="16" t="s">
        <v>449</v>
      </c>
      <c r="B929" s="49">
        <v>795</v>
      </c>
      <c r="C929" s="10" t="s">
        <v>183</v>
      </c>
      <c r="D929" s="10" t="s">
        <v>20</v>
      </c>
      <c r="E929" s="15" t="s">
        <v>394</v>
      </c>
      <c r="F929" s="15"/>
      <c r="G929" s="74">
        <f t="shared" ref="G929:I930" si="243">G930</f>
        <v>2400000</v>
      </c>
      <c r="H929" s="74">
        <f t="shared" si="243"/>
        <v>2400000</v>
      </c>
      <c r="I929" s="74">
        <f t="shared" si="243"/>
        <v>2400000</v>
      </c>
    </row>
    <row r="930" spans="1:9" s="46" customFormat="1" ht="21" customHeight="1">
      <c r="A930" s="16" t="s">
        <v>339</v>
      </c>
      <c r="B930" s="49">
        <v>795</v>
      </c>
      <c r="C930" s="10" t="s">
        <v>183</v>
      </c>
      <c r="D930" s="10" t="s">
        <v>20</v>
      </c>
      <c r="E930" s="15" t="s">
        <v>394</v>
      </c>
      <c r="F930" s="15" t="s">
        <v>38</v>
      </c>
      <c r="G930" s="74">
        <f t="shared" si="243"/>
        <v>2400000</v>
      </c>
      <c r="H930" s="74">
        <f t="shared" si="243"/>
        <v>2400000</v>
      </c>
      <c r="I930" s="74">
        <f t="shared" si="243"/>
        <v>2400000</v>
      </c>
    </row>
    <row r="931" spans="1:9" s="46" customFormat="1" ht="28.5" customHeight="1">
      <c r="A931" s="16" t="s">
        <v>39</v>
      </c>
      <c r="B931" s="49">
        <v>795</v>
      </c>
      <c r="C931" s="10" t="s">
        <v>183</v>
      </c>
      <c r="D931" s="10" t="s">
        <v>20</v>
      </c>
      <c r="E931" s="15" t="s">
        <v>394</v>
      </c>
      <c r="F931" s="15" t="s">
        <v>40</v>
      </c>
      <c r="G931" s="74">
        <v>2400000</v>
      </c>
      <c r="H931" s="74">
        <f>G931</f>
        <v>2400000</v>
      </c>
      <c r="I931" s="74">
        <f>H931</f>
        <v>2400000</v>
      </c>
    </row>
    <row r="932" spans="1:9" ht="25.5" hidden="1">
      <c r="A932" s="16" t="s">
        <v>179</v>
      </c>
      <c r="B932" s="49">
        <v>795</v>
      </c>
      <c r="C932" s="10" t="s">
        <v>183</v>
      </c>
      <c r="D932" s="10" t="s">
        <v>20</v>
      </c>
      <c r="E932" s="15" t="s">
        <v>289</v>
      </c>
      <c r="F932" s="15"/>
      <c r="G932" s="74">
        <f>G933</f>
        <v>0</v>
      </c>
      <c r="H932" s="74"/>
      <c r="I932" s="74"/>
    </row>
    <row r="933" spans="1:9" ht="25.5" hidden="1">
      <c r="A933" s="16" t="s">
        <v>339</v>
      </c>
      <c r="B933" s="49">
        <v>795</v>
      </c>
      <c r="C933" s="10" t="s">
        <v>183</v>
      </c>
      <c r="D933" s="10" t="s">
        <v>20</v>
      </c>
      <c r="E933" s="15" t="s">
        <v>289</v>
      </c>
      <c r="F933" s="15" t="s">
        <v>38</v>
      </c>
      <c r="G933" s="74">
        <f>G934</f>
        <v>0</v>
      </c>
      <c r="H933" s="74"/>
      <c r="I933" s="74"/>
    </row>
    <row r="934" spans="1:9" ht="25.5" hidden="1">
      <c r="A934" s="16" t="s">
        <v>39</v>
      </c>
      <c r="B934" s="49">
        <v>795</v>
      </c>
      <c r="C934" s="10" t="s">
        <v>183</v>
      </c>
      <c r="D934" s="10" t="s">
        <v>20</v>
      </c>
      <c r="E934" s="15" t="s">
        <v>289</v>
      </c>
      <c r="F934" s="15" t="s">
        <v>40</v>
      </c>
      <c r="G934" s="74"/>
      <c r="H934" s="74">
        <v>0</v>
      </c>
      <c r="I934" s="74">
        <v>0</v>
      </c>
    </row>
    <row r="935" spans="1:9">
      <c r="A935" s="13" t="s">
        <v>185</v>
      </c>
      <c r="B935" s="49">
        <v>795</v>
      </c>
      <c r="C935" s="15" t="s">
        <v>183</v>
      </c>
      <c r="D935" s="15" t="s">
        <v>29</v>
      </c>
      <c r="E935" s="15"/>
      <c r="F935" s="15"/>
      <c r="G935" s="74">
        <f>G936+G964+G969</f>
        <v>2562715</v>
      </c>
      <c r="H935" s="74">
        <f>H936+H964+H969</f>
        <v>2562715</v>
      </c>
      <c r="I935" s="74">
        <f>I936+I964+I969</f>
        <v>2562715</v>
      </c>
    </row>
    <row r="936" spans="1:9" s="3" customFormat="1" ht="52.5" customHeight="1">
      <c r="A936" s="16" t="s">
        <v>530</v>
      </c>
      <c r="B936" s="49">
        <v>795</v>
      </c>
      <c r="C936" s="15" t="s">
        <v>183</v>
      </c>
      <c r="D936" s="15" t="s">
        <v>29</v>
      </c>
      <c r="E936" s="15" t="s">
        <v>309</v>
      </c>
      <c r="F936" s="15"/>
      <c r="G936" s="74">
        <f>G937+G940+G943+G952+G955+G946+G949+G958+G961</f>
        <v>2562715</v>
      </c>
      <c r="H936" s="74">
        <f t="shared" ref="H936:I936" si="244">H937+H940+H943+H952+H955+H946+H949+H958+H961</f>
        <v>2562715</v>
      </c>
      <c r="I936" s="74">
        <f t="shared" si="244"/>
        <v>2562715</v>
      </c>
    </row>
    <row r="937" spans="1:9" ht="25.5">
      <c r="A937" s="16" t="s">
        <v>311</v>
      </c>
      <c r="B937" s="49">
        <v>795</v>
      </c>
      <c r="C937" s="15" t="s">
        <v>183</v>
      </c>
      <c r="D937" s="15" t="s">
        <v>29</v>
      </c>
      <c r="E937" s="15" t="s">
        <v>310</v>
      </c>
      <c r="F937" s="15"/>
      <c r="G937" s="74">
        <f t="shared" ref="G937:I938" si="245">G938</f>
        <v>1000000</v>
      </c>
      <c r="H937" s="74">
        <f t="shared" si="245"/>
        <v>1000000</v>
      </c>
      <c r="I937" s="74">
        <f t="shared" si="245"/>
        <v>1000000</v>
      </c>
    </row>
    <row r="938" spans="1:9" ht="25.5">
      <c r="A938" s="16" t="s">
        <v>37</v>
      </c>
      <c r="B938" s="49">
        <v>795</v>
      </c>
      <c r="C938" s="15" t="s">
        <v>183</v>
      </c>
      <c r="D938" s="15" t="s">
        <v>29</v>
      </c>
      <c r="E938" s="15" t="s">
        <v>310</v>
      </c>
      <c r="F938" s="15" t="s">
        <v>38</v>
      </c>
      <c r="G938" s="74">
        <f t="shared" si="245"/>
        <v>1000000</v>
      </c>
      <c r="H938" s="74">
        <f t="shared" si="245"/>
        <v>1000000</v>
      </c>
      <c r="I938" s="74">
        <f t="shared" si="245"/>
        <v>1000000</v>
      </c>
    </row>
    <row r="939" spans="1:9" ht="25.5">
      <c r="A939" s="16" t="s">
        <v>39</v>
      </c>
      <c r="B939" s="49">
        <v>795</v>
      </c>
      <c r="C939" s="15" t="s">
        <v>183</v>
      </c>
      <c r="D939" s="15" t="s">
        <v>29</v>
      </c>
      <c r="E939" s="15" t="s">
        <v>310</v>
      </c>
      <c r="F939" s="15" t="s">
        <v>40</v>
      </c>
      <c r="G939" s="74">
        <f>1000000</f>
        <v>1000000</v>
      </c>
      <c r="H939" s="74">
        <f>G939</f>
        <v>1000000</v>
      </c>
      <c r="I939" s="74">
        <f>H939</f>
        <v>1000000</v>
      </c>
    </row>
    <row r="940" spans="1:9" s="3" customFormat="1" ht="67.5" customHeight="1">
      <c r="A940" s="86" t="s">
        <v>336</v>
      </c>
      <c r="B940" s="49">
        <v>795</v>
      </c>
      <c r="C940" s="15" t="s">
        <v>183</v>
      </c>
      <c r="D940" s="15" t="s">
        <v>29</v>
      </c>
      <c r="E940" s="15" t="s">
        <v>337</v>
      </c>
      <c r="F940" s="15"/>
      <c r="G940" s="74">
        <f>G942</f>
        <v>662715</v>
      </c>
      <c r="H940" s="74">
        <f>H942</f>
        <v>662715</v>
      </c>
      <c r="I940" s="74">
        <f>I942</f>
        <v>662715</v>
      </c>
    </row>
    <row r="941" spans="1:9">
      <c r="A941" s="86" t="s">
        <v>165</v>
      </c>
      <c r="B941" s="49">
        <v>795</v>
      </c>
      <c r="C941" s="15" t="s">
        <v>183</v>
      </c>
      <c r="D941" s="15" t="s">
        <v>29</v>
      </c>
      <c r="E941" s="15" t="s">
        <v>337</v>
      </c>
      <c r="F941" s="15" t="s">
        <v>166</v>
      </c>
      <c r="G941" s="74">
        <f>G942</f>
        <v>662715</v>
      </c>
      <c r="H941" s="74">
        <f>H942</f>
        <v>662715</v>
      </c>
      <c r="I941" s="74">
        <f>I942</f>
        <v>662715</v>
      </c>
    </row>
    <row r="942" spans="1:9">
      <c r="A942" s="86" t="s">
        <v>188</v>
      </c>
      <c r="B942" s="49">
        <v>795</v>
      </c>
      <c r="C942" s="15" t="s">
        <v>183</v>
      </c>
      <c r="D942" s="15" t="s">
        <v>29</v>
      </c>
      <c r="E942" s="15" t="s">
        <v>337</v>
      </c>
      <c r="F942" s="15" t="s">
        <v>189</v>
      </c>
      <c r="G942" s="74">
        <v>662715</v>
      </c>
      <c r="H942" s="74">
        <f>G942</f>
        <v>662715</v>
      </c>
      <c r="I942" s="74">
        <f>H942</f>
        <v>662715</v>
      </c>
    </row>
    <row r="943" spans="1:9" ht="34.5" hidden="1" customHeight="1">
      <c r="A943" s="86" t="s">
        <v>547</v>
      </c>
      <c r="B943" s="49">
        <v>795</v>
      </c>
      <c r="C943" s="15" t="s">
        <v>183</v>
      </c>
      <c r="D943" s="15" t="s">
        <v>29</v>
      </c>
      <c r="E943" s="15" t="s">
        <v>495</v>
      </c>
      <c r="F943" s="15"/>
      <c r="G943" s="74">
        <f t="shared" ref="G943:I953" si="246">G944</f>
        <v>0</v>
      </c>
      <c r="H943" s="74">
        <f t="shared" si="246"/>
        <v>0</v>
      </c>
      <c r="I943" s="74">
        <f t="shared" si="246"/>
        <v>0</v>
      </c>
    </row>
    <row r="944" spans="1:9" ht="34.5" hidden="1" customHeight="1">
      <c r="A944" s="86" t="s">
        <v>37</v>
      </c>
      <c r="B944" s="49">
        <v>795</v>
      </c>
      <c r="C944" s="15" t="s">
        <v>183</v>
      </c>
      <c r="D944" s="15" t="s">
        <v>29</v>
      </c>
      <c r="E944" s="15" t="s">
        <v>495</v>
      </c>
      <c r="F944" s="15" t="s">
        <v>364</v>
      </c>
      <c r="G944" s="74">
        <f t="shared" si="246"/>
        <v>0</v>
      </c>
      <c r="H944" s="74">
        <f t="shared" si="246"/>
        <v>0</v>
      </c>
      <c r="I944" s="74">
        <f t="shared" si="246"/>
        <v>0</v>
      </c>
    </row>
    <row r="945" spans="1:9" ht="34.5" hidden="1" customHeight="1">
      <c r="A945" s="16" t="s">
        <v>39</v>
      </c>
      <c r="B945" s="49">
        <v>795</v>
      </c>
      <c r="C945" s="15" t="s">
        <v>183</v>
      </c>
      <c r="D945" s="15" t="s">
        <v>29</v>
      </c>
      <c r="E945" s="15" t="s">
        <v>495</v>
      </c>
      <c r="F945" s="15" t="s">
        <v>366</v>
      </c>
      <c r="G945" s="74"/>
      <c r="H945" s="74">
        <f>832780-832780</f>
        <v>0</v>
      </c>
      <c r="I945" s="74"/>
    </row>
    <row r="946" spans="1:9" ht="34.5" hidden="1" customHeight="1">
      <c r="A946" s="16" t="s">
        <v>548</v>
      </c>
      <c r="B946" s="49">
        <v>795</v>
      </c>
      <c r="C946" s="15" t="s">
        <v>183</v>
      </c>
      <c r="D946" s="15" t="s">
        <v>29</v>
      </c>
      <c r="E946" s="88" t="s">
        <v>549</v>
      </c>
      <c r="F946" s="15"/>
      <c r="G946" s="74">
        <f t="shared" si="246"/>
        <v>0</v>
      </c>
      <c r="H946" s="74">
        <f t="shared" si="246"/>
        <v>0</v>
      </c>
      <c r="I946" s="74">
        <f t="shared" si="246"/>
        <v>0</v>
      </c>
    </row>
    <row r="947" spans="1:9" ht="34.5" hidden="1" customHeight="1">
      <c r="A947" s="16" t="s">
        <v>37</v>
      </c>
      <c r="B947" s="49">
        <v>795</v>
      </c>
      <c r="C947" s="15" t="s">
        <v>183</v>
      </c>
      <c r="D947" s="15" t="s">
        <v>29</v>
      </c>
      <c r="E947" s="15" t="s">
        <v>549</v>
      </c>
      <c r="F947" s="15" t="s">
        <v>38</v>
      </c>
      <c r="G947" s="74">
        <f t="shared" si="246"/>
        <v>0</v>
      </c>
      <c r="H947" s="74">
        <f t="shared" si="246"/>
        <v>0</v>
      </c>
      <c r="I947" s="74">
        <f t="shared" si="246"/>
        <v>0</v>
      </c>
    </row>
    <row r="948" spans="1:9" ht="34.5" hidden="1" customHeight="1">
      <c r="A948" s="16" t="s">
        <v>39</v>
      </c>
      <c r="B948" s="49">
        <v>795</v>
      </c>
      <c r="C948" s="15" t="s">
        <v>183</v>
      </c>
      <c r="D948" s="15" t="s">
        <v>29</v>
      </c>
      <c r="E948" s="15" t="s">
        <v>549</v>
      </c>
      <c r="F948" s="15" t="s">
        <v>40</v>
      </c>
      <c r="G948" s="74">
        <v>0</v>
      </c>
      <c r="H948" s="74">
        <f>167220-167220</f>
        <v>0</v>
      </c>
      <c r="I948" s="74"/>
    </row>
    <row r="949" spans="1:9" ht="34.5" customHeight="1">
      <c r="A949" s="16" t="s">
        <v>579</v>
      </c>
      <c r="B949" s="49">
        <v>795</v>
      </c>
      <c r="C949" s="15" t="s">
        <v>183</v>
      </c>
      <c r="D949" s="15" t="s">
        <v>29</v>
      </c>
      <c r="E949" s="15" t="s">
        <v>578</v>
      </c>
      <c r="F949" s="15"/>
      <c r="G949" s="74">
        <f t="shared" si="246"/>
        <v>900000</v>
      </c>
      <c r="H949" s="74">
        <f t="shared" si="246"/>
        <v>900000</v>
      </c>
      <c r="I949" s="74">
        <f t="shared" si="246"/>
        <v>900000</v>
      </c>
    </row>
    <row r="950" spans="1:9" ht="34.5" customHeight="1">
      <c r="A950" s="16" t="s">
        <v>37</v>
      </c>
      <c r="B950" s="49">
        <v>795</v>
      </c>
      <c r="C950" s="15" t="s">
        <v>183</v>
      </c>
      <c r="D950" s="15" t="s">
        <v>29</v>
      </c>
      <c r="E950" s="15" t="s">
        <v>578</v>
      </c>
      <c r="F950" s="15" t="s">
        <v>38</v>
      </c>
      <c r="G950" s="74">
        <f t="shared" si="246"/>
        <v>900000</v>
      </c>
      <c r="H950" s="74">
        <f t="shared" si="246"/>
        <v>900000</v>
      </c>
      <c r="I950" s="74">
        <f t="shared" si="246"/>
        <v>900000</v>
      </c>
    </row>
    <row r="951" spans="1:9" ht="34.5" customHeight="1">
      <c r="A951" s="16" t="s">
        <v>39</v>
      </c>
      <c r="B951" s="49">
        <v>795</v>
      </c>
      <c r="C951" s="15" t="s">
        <v>183</v>
      </c>
      <c r="D951" s="15" t="s">
        <v>29</v>
      </c>
      <c r="E951" s="15" t="s">
        <v>578</v>
      </c>
      <c r="F951" s="15" t="s">
        <v>40</v>
      </c>
      <c r="G951" s="74">
        <v>900000</v>
      </c>
      <c r="H951" s="74">
        <f>G951</f>
        <v>900000</v>
      </c>
      <c r="I951" s="74">
        <f>G951</f>
        <v>900000</v>
      </c>
    </row>
    <row r="952" spans="1:9" ht="34.5" hidden="1" customHeight="1">
      <c r="A952" s="16" t="s">
        <v>497</v>
      </c>
      <c r="B952" s="49">
        <v>795</v>
      </c>
      <c r="C952" s="15" t="s">
        <v>183</v>
      </c>
      <c r="D952" s="15" t="s">
        <v>29</v>
      </c>
      <c r="E952" s="15" t="s">
        <v>496</v>
      </c>
      <c r="F952" s="15"/>
      <c r="G952" s="74">
        <f t="shared" si="246"/>
        <v>0</v>
      </c>
      <c r="H952" s="74">
        <f t="shared" si="246"/>
        <v>0</v>
      </c>
      <c r="I952" s="74">
        <f t="shared" si="246"/>
        <v>0</v>
      </c>
    </row>
    <row r="953" spans="1:9" ht="34.5" hidden="1" customHeight="1">
      <c r="A953" s="86" t="s">
        <v>37</v>
      </c>
      <c r="B953" s="49">
        <v>795</v>
      </c>
      <c r="C953" s="15" t="s">
        <v>183</v>
      </c>
      <c r="D953" s="15" t="s">
        <v>29</v>
      </c>
      <c r="E953" s="15" t="s">
        <v>496</v>
      </c>
      <c r="F953" s="15" t="s">
        <v>38</v>
      </c>
      <c r="G953" s="74">
        <f t="shared" si="246"/>
        <v>0</v>
      </c>
      <c r="H953" s="74">
        <f t="shared" si="246"/>
        <v>0</v>
      </c>
      <c r="I953" s="74">
        <f t="shared" si="246"/>
        <v>0</v>
      </c>
    </row>
    <row r="954" spans="1:9" ht="34.5" hidden="1" customHeight="1">
      <c r="A954" s="86" t="s">
        <v>39</v>
      </c>
      <c r="B954" s="49">
        <v>795</v>
      </c>
      <c r="C954" s="15" t="s">
        <v>183</v>
      </c>
      <c r="D954" s="15" t="s">
        <v>29</v>
      </c>
      <c r="E954" s="15" t="s">
        <v>496</v>
      </c>
      <c r="F954" s="15" t="s">
        <v>40</v>
      </c>
      <c r="G954" s="74">
        <f>200000-200000</f>
        <v>0</v>
      </c>
      <c r="H954" s="74"/>
      <c r="I954" s="74"/>
    </row>
    <row r="955" spans="1:9" ht="34.5" hidden="1" customHeight="1">
      <c r="A955" s="86" t="s">
        <v>540</v>
      </c>
      <c r="B955" s="49">
        <v>795</v>
      </c>
      <c r="C955" s="15" t="s">
        <v>183</v>
      </c>
      <c r="D955" s="15" t="s">
        <v>29</v>
      </c>
      <c r="E955" s="15" t="s">
        <v>539</v>
      </c>
      <c r="F955" s="15"/>
      <c r="G955" s="74">
        <f>G956</f>
        <v>0</v>
      </c>
      <c r="H955" s="74">
        <f t="shared" ref="H955:I955" si="247">H956</f>
        <v>0</v>
      </c>
      <c r="I955" s="74">
        <f t="shared" si="247"/>
        <v>0</v>
      </c>
    </row>
    <row r="956" spans="1:9" ht="34.5" hidden="1" customHeight="1">
      <c r="A956" s="86" t="s">
        <v>100</v>
      </c>
      <c r="B956" s="49">
        <v>795</v>
      </c>
      <c r="C956" s="15" t="s">
        <v>183</v>
      </c>
      <c r="D956" s="15" t="s">
        <v>29</v>
      </c>
      <c r="E956" s="15" t="s">
        <v>539</v>
      </c>
      <c r="F956" s="15" t="s">
        <v>364</v>
      </c>
      <c r="G956" s="74">
        <f>G957</f>
        <v>0</v>
      </c>
      <c r="H956" s="74">
        <f t="shared" ref="H956:I956" si="248">H957</f>
        <v>0</v>
      </c>
      <c r="I956" s="74">
        <f t="shared" si="248"/>
        <v>0</v>
      </c>
    </row>
    <row r="957" spans="1:9" ht="34.5" hidden="1" customHeight="1">
      <c r="A957" s="16" t="s">
        <v>365</v>
      </c>
      <c r="B957" s="49">
        <v>795</v>
      </c>
      <c r="C957" s="15" t="s">
        <v>183</v>
      </c>
      <c r="D957" s="15" t="s">
        <v>29</v>
      </c>
      <c r="E957" s="15" t="s">
        <v>539</v>
      </c>
      <c r="F957" s="15" t="s">
        <v>366</v>
      </c>
      <c r="G957" s="74"/>
      <c r="H957" s="74">
        <v>0</v>
      </c>
      <c r="I957" s="74">
        <v>0</v>
      </c>
    </row>
    <row r="958" spans="1:9" ht="34.5" hidden="1" customHeight="1">
      <c r="A958" s="16" t="s">
        <v>582</v>
      </c>
      <c r="B958" s="49">
        <v>795</v>
      </c>
      <c r="C958" s="15" t="s">
        <v>183</v>
      </c>
      <c r="D958" s="15" t="s">
        <v>29</v>
      </c>
      <c r="E958" s="15" t="s">
        <v>583</v>
      </c>
      <c r="F958" s="15"/>
      <c r="G958" s="74">
        <f>G959</f>
        <v>0</v>
      </c>
      <c r="H958" s="74">
        <v>0</v>
      </c>
      <c r="I958" s="74">
        <v>0</v>
      </c>
    </row>
    <row r="959" spans="1:9" ht="34.5" hidden="1" customHeight="1">
      <c r="A959" s="16" t="s">
        <v>100</v>
      </c>
      <c r="B959" s="49">
        <v>795</v>
      </c>
      <c r="C959" s="15" t="s">
        <v>183</v>
      </c>
      <c r="D959" s="15" t="s">
        <v>29</v>
      </c>
      <c r="E959" s="15" t="s">
        <v>583</v>
      </c>
      <c r="F959" s="15" t="s">
        <v>364</v>
      </c>
      <c r="G959" s="74">
        <f>G960</f>
        <v>0</v>
      </c>
      <c r="H959" s="74">
        <v>0</v>
      </c>
      <c r="I959" s="74">
        <v>0</v>
      </c>
    </row>
    <row r="960" spans="1:9" ht="34.5" hidden="1" customHeight="1">
      <c r="A960" s="16" t="s">
        <v>365</v>
      </c>
      <c r="B960" s="49">
        <v>795</v>
      </c>
      <c r="C960" s="15" t="s">
        <v>183</v>
      </c>
      <c r="D960" s="15" t="s">
        <v>29</v>
      </c>
      <c r="E960" s="15" t="s">
        <v>583</v>
      </c>
      <c r="F960" s="15" t="s">
        <v>366</v>
      </c>
      <c r="G960" s="74"/>
      <c r="H960" s="74">
        <v>0</v>
      </c>
      <c r="I960" s="74">
        <v>0</v>
      </c>
    </row>
    <row r="961" spans="1:9" ht="20.25" hidden="1" customHeight="1">
      <c r="A961" s="16" t="s">
        <v>679</v>
      </c>
      <c r="B961" s="49">
        <v>795</v>
      </c>
      <c r="C961" s="15" t="s">
        <v>183</v>
      </c>
      <c r="D961" s="15" t="s">
        <v>29</v>
      </c>
      <c r="E961" s="15" t="s">
        <v>678</v>
      </c>
      <c r="F961" s="15"/>
      <c r="G961" s="74">
        <f t="shared" ref="G961:I962" si="249">G962</f>
        <v>0</v>
      </c>
      <c r="H961" s="74">
        <f t="shared" si="249"/>
        <v>0</v>
      </c>
      <c r="I961" s="74">
        <f t="shared" si="249"/>
        <v>0</v>
      </c>
    </row>
    <row r="962" spans="1:9" ht="34.5" hidden="1" customHeight="1">
      <c r="A962" s="16" t="s">
        <v>37</v>
      </c>
      <c r="B962" s="49">
        <v>795</v>
      </c>
      <c r="C962" s="15" t="s">
        <v>183</v>
      </c>
      <c r="D962" s="15" t="s">
        <v>29</v>
      </c>
      <c r="E962" s="15" t="s">
        <v>678</v>
      </c>
      <c r="F962" s="15" t="s">
        <v>38</v>
      </c>
      <c r="G962" s="74">
        <f t="shared" si="249"/>
        <v>0</v>
      </c>
      <c r="H962" s="74">
        <f t="shared" si="249"/>
        <v>0</v>
      </c>
      <c r="I962" s="74">
        <f t="shared" si="249"/>
        <v>0</v>
      </c>
    </row>
    <row r="963" spans="1:9" ht="34.5" hidden="1" customHeight="1">
      <c r="A963" s="16" t="s">
        <v>39</v>
      </c>
      <c r="B963" s="49">
        <v>795</v>
      </c>
      <c r="C963" s="15" t="s">
        <v>183</v>
      </c>
      <c r="D963" s="15" t="s">
        <v>29</v>
      </c>
      <c r="E963" s="15" t="s">
        <v>678</v>
      </c>
      <c r="F963" s="15" t="s">
        <v>40</v>
      </c>
      <c r="G963" s="102"/>
      <c r="H963" s="74"/>
      <c r="I963" s="74"/>
    </row>
    <row r="964" spans="1:9" s="18" customFormat="1" ht="25.5" hidden="1">
      <c r="A964" s="16" t="s">
        <v>510</v>
      </c>
      <c r="B964" s="49">
        <v>795</v>
      </c>
      <c r="C964" s="15" t="s">
        <v>183</v>
      </c>
      <c r="D964" s="15" t="s">
        <v>29</v>
      </c>
      <c r="E964" s="15" t="s">
        <v>274</v>
      </c>
      <c r="F964" s="15"/>
      <c r="G964" s="74">
        <f>G965</f>
        <v>0</v>
      </c>
      <c r="H964" s="74">
        <f>H965</f>
        <v>0</v>
      </c>
      <c r="I964" s="74">
        <f>I965</f>
        <v>0</v>
      </c>
    </row>
    <row r="965" spans="1:9" s="18" customFormat="1" ht="51.75" hidden="1" customHeight="1">
      <c r="A965" s="16" t="s">
        <v>596</v>
      </c>
      <c r="B965" s="49">
        <v>795</v>
      </c>
      <c r="C965" s="15" t="s">
        <v>183</v>
      </c>
      <c r="D965" s="15" t="s">
        <v>29</v>
      </c>
      <c r="E965" s="15" t="s">
        <v>595</v>
      </c>
      <c r="F965" s="15"/>
      <c r="G965" s="74">
        <f>G966</f>
        <v>0</v>
      </c>
      <c r="H965" s="74">
        <f t="shared" ref="H965:I965" si="250">H966</f>
        <v>0</v>
      </c>
      <c r="I965" s="74">
        <f t="shared" si="250"/>
        <v>0</v>
      </c>
    </row>
    <row r="966" spans="1:9" s="18" customFormat="1" ht="25.5" hidden="1" customHeight="1">
      <c r="A966" s="16" t="s">
        <v>559</v>
      </c>
      <c r="B966" s="49">
        <v>795</v>
      </c>
      <c r="C966" s="15" t="s">
        <v>183</v>
      </c>
      <c r="D966" s="15" t="s">
        <v>29</v>
      </c>
      <c r="E966" s="15" t="s">
        <v>595</v>
      </c>
      <c r="F966" s="15"/>
      <c r="G966" s="74">
        <f>G967</f>
        <v>0</v>
      </c>
      <c r="H966" s="74">
        <f t="shared" ref="H966:I967" si="251">H967</f>
        <v>0</v>
      </c>
      <c r="I966" s="74">
        <f t="shared" si="251"/>
        <v>0</v>
      </c>
    </row>
    <row r="967" spans="1:9" s="18" customFormat="1" hidden="1">
      <c r="A967" s="16" t="s">
        <v>165</v>
      </c>
      <c r="B967" s="49">
        <v>795</v>
      </c>
      <c r="C967" s="15" t="s">
        <v>183</v>
      </c>
      <c r="D967" s="15" t="s">
        <v>29</v>
      </c>
      <c r="E967" s="15" t="s">
        <v>595</v>
      </c>
      <c r="F967" s="15" t="s">
        <v>166</v>
      </c>
      <c r="G967" s="74">
        <f>G968</f>
        <v>0</v>
      </c>
      <c r="H967" s="74">
        <f t="shared" si="251"/>
        <v>0</v>
      </c>
      <c r="I967" s="74">
        <f t="shared" si="251"/>
        <v>0</v>
      </c>
    </row>
    <row r="968" spans="1:9" s="18" customFormat="1" hidden="1">
      <c r="A968" s="16" t="s">
        <v>180</v>
      </c>
      <c r="B968" s="49">
        <v>795</v>
      </c>
      <c r="C968" s="15" t="s">
        <v>183</v>
      </c>
      <c r="D968" s="15" t="s">
        <v>29</v>
      </c>
      <c r="E968" s="15" t="s">
        <v>595</v>
      </c>
      <c r="F968" s="15" t="s">
        <v>181</v>
      </c>
      <c r="G968" s="74"/>
      <c r="H968" s="74">
        <v>0</v>
      </c>
      <c r="I968" s="74">
        <v>0</v>
      </c>
    </row>
    <row r="969" spans="1:9" ht="30.75" hidden="1" customHeight="1">
      <c r="A969" s="16" t="s">
        <v>284</v>
      </c>
      <c r="B969" s="49">
        <v>795</v>
      </c>
      <c r="C969" s="15" t="s">
        <v>183</v>
      </c>
      <c r="D969" s="15" t="s">
        <v>29</v>
      </c>
      <c r="E969" s="15" t="s">
        <v>615</v>
      </c>
      <c r="F969" s="15"/>
      <c r="G969" s="74">
        <f>G970</f>
        <v>0</v>
      </c>
      <c r="H969" s="74">
        <v>0</v>
      </c>
      <c r="I969" s="74">
        <v>0</v>
      </c>
    </row>
    <row r="970" spans="1:9" ht="30.75" hidden="1" customHeight="1">
      <c r="A970" s="16" t="s">
        <v>37</v>
      </c>
      <c r="B970" s="49">
        <v>795</v>
      </c>
      <c r="C970" s="15" t="s">
        <v>183</v>
      </c>
      <c r="D970" s="15" t="s">
        <v>29</v>
      </c>
      <c r="E970" s="15" t="s">
        <v>615</v>
      </c>
      <c r="F970" s="15" t="s">
        <v>38</v>
      </c>
      <c r="G970" s="74">
        <f>G971</f>
        <v>0</v>
      </c>
      <c r="H970" s="74">
        <v>0</v>
      </c>
      <c r="I970" s="74">
        <v>0</v>
      </c>
    </row>
    <row r="971" spans="1:9" ht="30.75" hidden="1" customHeight="1">
      <c r="A971" s="16" t="s">
        <v>39</v>
      </c>
      <c r="B971" s="49">
        <v>795</v>
      </c>
      <c r="C971" s="15" t="s">
        <v>183</v>
      </c>
      <c r="D971" s="15" t="s">
        <v>29</v>
      </c>
      <c r="E971" s="15" t="s">
        <v>615</v>
      </c>
      <c r="F971" s="15" t="s">
        <v>40</v>
      </c>
      <c r="G971" s="74"/>
      <c r="H971" s="74">
        <v>0</v>
      </c>
      <c r="I971" s="74">
        <v>0</v>
      </c>
    </row>
    <row r="972" spans="1:9" s="22" customFormat="1" ht="17.25" customHeight="1">
      <c r="A972" s="34" t="s">
        <v>298</v>
      </c>
      <c r="B972" s="19">
        <v>795</v>
      </c>
      <c r="C972" s="36" t="s">
        <v>183</v>
      </c>
      <c r="D972" s="36" t="s">
        <v>72</v>
      </c>
      <c r="E972" s="36"/>
      <c r="F972" s="36"/>
      <c r="G972" s="75">
        <f>G973+G988</f>
        <v>1555000</v>
      </c>
      <c r="H972" s="75">
        <f t="shared" ref="H972:I972" si="252">H973+H988</f>
        <v>1555000</v>
      </c>
      <c r="I972" s="75">
        <f t="shared" si="252"/>
        <v>1555000</v>
      </c>
    </row>
    <row r="973" spans="1:9" ht="51">
      <c r="A973" s="16" t="s">
        <v>530</v>
      </c>
      <c r="B973" s="49">
        <v>795</v>
      </c>
      <c r="C973" s="15" t="s">
        <v>183</v>
      </c>
      <c r="D973" s="15" t="s">
        <v>72</v>
      </c>
      <c r="E973" s="15" t="s">
        <v>309</v>
      </c>
      <c r="F973" s="15"/>
      <c r="G973" s="74">
        <f>G974+G977+G982+G985</f>
        <v>1555000</v>
      </c>
      <c r="H973" s="74">
        <f t="shared" ref="H973:I973" si="253">H974+H977+H982+H985</f>
        <v>1555000</v>
      </c>
      <c r="I973" s="74">
        <f t="shared" si="253"/>
        <v>1555000</v>
      </c>
    </row>
    <row r="974" spans="1:9" s="46" customFormat="1" ht="17.25" customHeight="1">
      <c r="A974" s="16" t="s">
        <v>397</v>
      </c>
      <c r="B974" s="49">
        <v>795</v>
      </c>
      <c r="C974" s="15" t="s">
        <v>183</v>
      </c>
      <c r="D974" s="15" t="s">
        <v>72</v>
      </c>
      <c r="E974" s="15" t="s">
        <v>396</v>
      </c>
      <c r="F974" s="15"/>
      <c r="G974" s="74">
        <f t="shared" ref="G974:I975" si="254">G975</f>
        <v>500000</v>
      </c>
      <c r="H974" s="74">
        <f t="shared" si="254"/>
        <v>500000</v>
      </c>
      <c r="I974" s="74">
        <f t="shared" si="254"/>
        <v>500000</v>
      </c>
    </row>
    <row r="975" spans="1:9" s="46" customFormat="1" ht="17.25" customHeight="1">
      <c r="A975" s="16" t="s">
        <v>339</v>
      </c>
      <c r="B975" s="49">
        <v>795</v>
      </c>
      <c r="C975" s="15" t="s">
        <v>183</v>
      </c>
      <c r="D975" s="15" t="s">
        <v>72</v>
      </c>
      <c r="E975" s="15" t="s">
        <v>396</v>
      </c>
      <c r="F975" s="15" t="s">
        <v>38</v>
      </c>
      <c r="G975" s="74">
        <f t="shared" si="254"/>
        <v>500000</v>
      </c>
      <c r="H975" s="74">
        <f t="shared" si="254"/>
        <v>500000</v>
      </c>
      <c r="I975" s="74">
        <f t="shared" si="254"/>
        <v>500000</v>
      </c>
    </row>
    <row r="976" spans="1:9" s="46" customFormat="1" ht="32.25" customHeight="1">
      <c r="A976" s="16" t="s">
        <v>39</v>
      </c>
      <c r="B976" s="49">
        <v>795</v>
      </c>
      <c r="C976" s="15" t="s">
        <v>183</v>
      </c>
      <c r="D976" s="15" t="s">
        <v>72</v>
      </c>
      <c r="E976" s="15" t="s">
        <v>396</v>
      </c>
      <c r="F976" s="15" t="s">
        <v>40</v>
      </c>
      <c r="G976" s="74">
        <f>500000</f>
        <v>500000</v>
      </c>
      <c r="H976" s="74">
        <f>G976</f>
        <v>500000</v>
      </c>
      <c r="I976" s="74">
        <f>H976</f>
        <v>500000</v>
      </c>
    </row>
    <row r="977" spans="1:9">
      <c r="A977" s="16" t="s">
        <v>82</v>
      </c>
      <c r="B977" s="49">
        <v>795</v>
      </c>
      <c r="C977" s="15" t="s">
        <v>183</v>
      </c>
      <c r="D977" s="15" t="s">
        <v>72</v>
      </c>
      <c r="E977" s="15" t="s">
        <v>105</v>
      </c>
      <c r="F977" s="15"/>
      <c r="G977" s="74">
        <f>G978+G980</f>
        <v>505000</v>
      </c>
      <c r="H977" s="74">
        <f>H978+H980</f>
        <v>505000</v>
      </c>
      <c r="I977" s="74">
        <f>I978+I980</f>
        <v>505000</v>
      </c>
    </row>
    <row r="978" spans="1:9" ht="25.5">
      <c r="A978" s="16" t="s">
        <v>37</v>
      </c>
      <c r="B978" s="49">
        <v>795</v>
      </c>
      <c r="C978" s="15" t="s">
        <v>183</v>
      </c>
      <c r="D978" s="15" t="s">
        <v>72</v>
      </c>
      <c r="E978" s="15" t="s">
        <v>105</v>
      </c>
      <c r="F978" s="15" t="s">
        <v>38</v>
      </c>
      <c r="G978" s="74">
        <f>G979</f>
        <v>120079</v>
      </c>
      <c r="H978" s="74">
        <f>H979</f>
        <v>505000</v>
      </c>
      <c r="I978" s="74">
        <f>I979</f>
        <v>505000</v>
      </c>
    </row>
    <row r="979" spans="1:9" ht="30.75" customHeight="1">
      <c r="A979" s="16" t="s">
        <v>39</v>
      </c>
      <c r="B979" s="49">
        <v>795</v>
      </c>
      <c r="C979" s="15" t="s">
        <v>183</v>
      </c>
      <c r="D979" s="15" t="s">
        <v>72</v>
      </c>
      <c r="E979" s="15" t="s">
        <v>105</v>
      </c>
      <c r="F979" s="15" t="s">
        <v>40</v>
      </c>
      <c r="G979" s="74">
        <v>120079</v>
      </c>
      <c r="H979" s="74">
        <v>505000</v>
      </c>
      <c r="I979" s="74">
        <v>505000</v>
      </c>
    </row>
    <row r="980" spans="1:9" ht="18" customHeight="1">
      <c r="A980" s="16" t="s">
        <v>165</v>
      </c>
      <c r="B980" s="49">
        <v>795</v>
      </c>
      <c r="C980" s="15" t="s">
        <v>183</v>
      </c>
      <c r="D980" s="15" t="s">
        <v>72</v>
      </c>
      <c r="E980" s="15" t="s">
        <v>105</v>
      </c>
      <c r="F980" s="15" t="s">
        <v>166</v>
      </c>
      <c r="G980" s="74">
        <f>G981</f>
        <v>384921</v>
      </c>
      <c r="H980" s="74">
        <f>H981</f>
        <v>0</v>
      </c>
      <c r="I980" s="74">
        <f>I981</f>
        <v>0</v>
      </c>
    </row>
    <row r="981" spans="1:9" ht="18" customHeight="1">
      <c r="A981" s="16" t="s">
        <v>188</v>
      </c>
      <c r="B981" s="49">
        <v>795</v>
      </c>
      <c r="C981" s="15" t="s">
        <v>183</v>
      </c>
      <c r="D981" s="15" t="s">
        <v>72</v>
      </c>
      <c r="E981" s="15" t="s">
        <v>105</v>
      </c>
      <c r="F981" s="15" t="s">
        <v>189</v>
      </c>
      <c r="G981" s="74">
        <v>384921</v>
      </c>
      <c r="H981" s="74">
        <v>0</v>
      </c>
      <c r="I981" s="74">
        <v>0</v>
      </c>
    </row>
    <row r="982" spans="1:9" ht="26.25" customHeight="1">
      <c r="A982" s="16" t="s">
        <v>80</v>
      </c>
      <c r="B982" s="49">
        <v>795</v>
      </c>
      <c r="C982" s="15" t="s">
        <v>183</v>
      </c>
      <c r="D982" s="15" t="s">
        <v>72</v>
      </c>
      <c r="E982" s="15" t="s">
        <v>81</v>
      </c>
      <c r="F982" s="15"/>
      <c r="G982" s="74">
        <f t="shared" ref="G982:I983" si="255">G983</f>
        <v>50000</v>
      </c>
      <c r="H982" s="74">
        <f t="shared" si="255"/>
        <v>50000</v>
      </c>
      <c r="I982" s="74">
        <f t="shared" si="255"/>
        <v>50000</v>
      </c>
    </row>
    <row r="983" spans="1:9" ht="26.25" customHeight="1">
      <c r="A983" s="16" t="s">
        <v>37</v>
      </c>
      <c r="B983" s="49">
        <v>795</v>
      </c>
      <c r="C983" s="15" t="s">
        <v>183</v>
      </c>
      <c r="D983" s="15" t="s">
        <v>72</v>
      </c>
      <c r="E983" s="15" t="s">
        <v>81</v>
      </c>
      <c r="F983" s="15" t="s">
        <v>38</v>
      </c>
      <c r="G983" s="74">
        <f t="shared" si="255"/>
        <v>50000</v>
      </c>
      <c r="H983" s="74">
        <f t="shared" si="255"/>
        <v>50000</v>
      </c>
      <c r="I983" s="74">
        <f t="shared" si="255"/>
        <v>50000</v>
      </c>
    </row>
    <row r="984" spans="1:9" ht="25.5">
      <c r="A984" s="86" t="s">
        <v>39</v>
      </c>
      <c r="B984" s="49">
        <v>795</v>
      </c>
      <c r="C984" s="15" t="s">
        <v>183</v>
      </c>
      <c r="D984" s="15" t="s">
        <v>72</v>
      </c>
      <c r="E984" s="15" t="s">
        <v>81</v>
      </c>
      <c r="F984" s="15" t="s">
        <v>40</v>
      </c>
      <c r="G984" s="74">
        <v>50000</v>
      </c>
      <c r="H984" s="74">
        <f>G984</f>
        <v>50000</v>
      </c>
      <c r="I984" s="74">
        <f>H984</f>
        <v>50000</v>
      </c>
    </row>
    <row r="985" spans="1:9" ht="30.75" customHeight="1">
      <c r="A985" s="86" t="s">
        <v>443</v>
      </c>
      <c r="B985" s="49">
        <v>795</v>
      </c>
      <c r="C985" s="15" t="s">
        <v>183</v>
      </c>
      <c r="D985" s="15" t="s">
        <v>72</v>
      </c>
      <c r="E985" s="15" t="s">
        <v>442</v>
      </c>
      <c r="F985" s="15"/>
      <c r="G985" s="112">
        <f t="shared" ref="G985:I986" si="256">G986</f>
        <v>500000</v>
      </c>
      <c r="H985" s="74">
        <f t="shared" si="256"/>
        <v>500000</v>
      </c>
      <c r="I985" s="74">
        <f t="shared" si="256"/>
        <v>500000</v>
      </c>
    </row>
    <row r="986" spans="1:9" ht="30.75" customHeight="1">
      <c r="A986" s="16" t="s">
        <v>37</v>
      </c>
      <c r="B986" s="49">
        <v>795</v>
      </c>
      <c r="C986" s="15" t="s">
        <v>183</v>
      </c>
      <c r="D986" s="15" t="s">
        <v>72</v>
      </c>
      <c r="E986" s="15" t="s">
        <v>442</v>
      </c>
      <c r="F986" s="15" t="s">
        <v>38</v>
      </c>
      <c r="G986" s="74">
        <f t="shared" si="256"/>
        <v>500000</v>
      </c>
      <c r="H986" s="74">
        <f t="shared" si="256"/>
        <v>500000</v>
      </c>
      <c r="I986" s="74">
        <f t="shared" si="256"/>
        <v>500000</v>
      </c>
    </row>
    <row r="987" spans="1:9" ht="30.75" customHeight="1">
      <c r="A987" s="16" t="s">
        <v>39</v>
      </c>
      <c r="B987" s="49">
        <v>795</v>
      </c>
      <c r="C987" s="15" t="s">
        <v>183</v>
      </c>
      <c r="D987" s="15" t="s">
        <v>72</v>
      </c>
      <c r="E987" s="15" t="s">
        <v>442</v>
      </c>
      <c r="F987" s="15" t="s">
        <v>40</v>
      </c>
      <c r="G987" s="74">
        <v>500000</v>
      </c>
      <c r="H987" s="74">
        <f>G987</f>
        <v>500000</v>
      </c>
      <c r="I987" s="74">
        <f>H987</f>
        <v>500000</v>
      </c>
    </row>
    <row r="988" spans="1:9" ht="44.25" hidden="1" customHeight="1">
      <c r="A988" s="16" t="s">
        <v>504</v>
      </c>
      <c r="B988" s="49">
        <v>795</v>
      </c>
      <c r="C988" s="15" t="s">
        <v>183</v>
      </c>
      <c r="D988" s="15" t="s">
        <v>72</v>
      </c>
      <c r="E988" s="15" t="s">
        <v>146</v>
      </c>
      <c r="F988" s="15"/>
      <c r="G988" s="102">
        <f>G989+G992</f>
        <v>0</v>
      </c>
      <c r="H988" s="102">
        <f t="shared" ref="H988:I988" si="257">H989+H992</f>
        <v>0</v>
      </c>
      <c r="I988" s="102">
        <f t="shared" si="257"/>
        <v>0</v>
      </c>
    </row>
    <row r="989" spans="1:9" s="22" customFormat="1" ht="36" hidden="1" customHeight="1">
      <c r="A989" s="16" t="s">
        <v>697</v>
      </c>
      <c r="B989" s="14">
        <v>795</v>
      </c>
      <c r="C989" s="15" t="s">
        <v>183</v>
      </c>
      <c r="D989" s="15" t="s">
        <v>72</v>
      </c>
      <c r="E989" s="15" t="s">
        <v>700</v>
      </c>
      <c r="F989" s="36"/>
      <c r="G989" s="74">
        <f>G990</f>
        <v>0</v>
      </c>
      <c r="H989" s="74">
        <f t="shared" ref="H989:I990" si="258">H990</f>
        <v>0</v>
      </c>
      <c r="I989" s="74">
        <f t="shared" si="258"/>
        <v>0</v>
      </c>
    </row>
    <row r="990" spans="1:9" s="22" customFormat="1" ht="24" hidden="1" customHeight="1">
      <c r="A990" s="16" t="s">
        <v>165</v>
      </c>
      <c r="B990" s="14">
        <v>795</v>
      </c>
      <c r="C990" s="15" t="s">
        <v>183</v>
      </c>
      <c r="D990" s="15" t="s">
        <v>72</v>
      </c>
      <c r="E990" s="15" t="s">
        <v>700</v>
      </c>
      <c r="F990" s="15" t="s">
        <v>166</v>
      </c>
      <c r="G990" s="74">
        <f>G991</f>
        <v>0</v>
      </c>
      <c r="H990" s="74">
        <f t="shared" si="258"/>
        <v>0</v>
      </c>
      <c r="I990" s="74">
        <f t="shared" si="258"/>
        <v>0</v>
      </c>
    </row>
    <row r="991" spans="1:9" s="22" customFormat="1" ht="24" hidden="1" customHeight="1">
      <c r="A991" s="16" t="s">
        <v>188</v>
      </c>
      <c r="B991" s="14">
        <v>795</v>
      </c>
      <c r="C991" s="15" t="s">
        <v>183</v>
      </c>
      <c r="D991" s="15" t="s">
        <v>72</v>
      </c>
      <c r="E991" s="15" t="s">
        <v>700</v>
      </c>
      <c r="F991" s="15" t="s">
        <v>189</v>
      </c>
      <c r="G991" s="74"/>
      <c r="H991" s="74">
        <v>0</v>
      </c>
      <c r="I991" s="74">
        <v>0</v>
      </c>
    </row>
    <row r="992" spans="1:9" ht="50.25" hidden="1" customHeight="1">
      <c r="A992" s="16" t="s">
        <v>424</v>
      </c>
      <c r="B992" s="49">
        <v>795</v>
      </c>
      <c r="C992" s="15" t="s">
        <v>183</v>
      </c>
      <c r="D992" s="15" t="s">
        <v>72</v>
      </c>
      <c r="E992" s="15" t="s">
        <v>423</v>
      </c>
      <c r="F992" s="15"/>
      <c r="G992" s="74">
        <f>G993</f>
        <v>0</v>
      </c>
      <c r="H992" s="74">
        <f t="shared" ref="H992:I993" si="259">H993</f>
        <v>0</v>
      </c>
      <c r="I992" s="74">
        <f t="shared" si="259"/>
        <v>0</v>
      </c>
    </row>
    <row r="993" spans="1:9" ht="23.25" hidden="1" customHeight="1">
      <c r="A993" s="16" t="s">
        <v>165</v>
      </c>
      <c r="B993" s="49">
        <v>795</v>
      </c>
      <c r="C993" s="15" t="s">
        <v>183</v>
      </c>
      <c r="D993" s="15" t="s">
        <v>72</v>
      </c>
      <c r="E993" s="15" t="s">
        <v>423</v>
      </c>
      <c r="F993" s="15" t="s">
        <v>166</v>
      </c>
      <c r="G993" s="74">
        <f>G994</f>
        <v>0</v>
      </c>
      <c r="H993" s="74">
        <f t="shared" si="259"/>
        <v>0</v>
      </c>
      <c r="I993" s="74">
        <f t="shared" si="259"/>
        <v>0</v>
      </c>
    </row>
    <row r="994" spans="1:9" ht="23.25" hidden="1" customHeight="1">
      <c r="A994" s="16" t="s">
        <v>188</v>
      </c>
      <c r="B994" s="49">
        <v>795</v>
      </c>
      <c r="C994" s="15" t="s">
        <v>183</v>
      </c>
      <c r="D994" s="15" t="s">
        <v>72</v>
      </c>
      <c r="E994" s="15" t="s">
        <v>423</v>
      </c>
      <c r="F994" s="15" t="s">
        <v>189</v>
      </c>
      <c r="G994" s="74"/>
      <c r="H994" s="8"/>
      <c r="I994" s="8"/>
    </row>
    <row r="995" spans="1:9" s="22" customFormat="1" ht="25.5" hidden="1">
      <c r="A995" s="34" t="s">
        <v>631</v>
      </c>
      <c r="B995" s="19">
        <v>795</v>
      </c>
      <c r="C995" s="36" t="s">
        <v>183</v>
      </c>
      <c r="D995" s="36" t="s">
        <v>183</v>
      </c>
      <c r="E995" s="36"/>
      <c r="F995" s="36"/>
      <c r="G995" s="75">
        <f>G996</f>
        <v>0</v>
      </c>
      <c r="H995" s="75">
        <f t="shared" ref="H995:I995" si="260">H996</f>
        <v>0</v>
      </c>
      <c r="I995" s="75">
        <f t="shared" si="260"/>
        <v>0</v>
      </c>
    </row>
    <row r="996" spans="1:9" ht="54" hidden="1" customHeight="1">
      <c r="A996" s="16" t="s">
        <v>530</v>
      </c>
      <c r="B996" s="49">
        <v>795</v>
      </c>
      <c r="C996" s="15" t="s">
        <v>183</v>
      </c>
      <c r="D996" s="15" t="s">
        <v>183</v>
      </c>
      <c r="E996" s="15" t="s">
        <v>309</v>
      </c>
      <c r="F996" s="15"/>
      <c r="G996" s="74">
        <f>G1000+G1004+G1009+G997</f>
        <v>0</v>
      </c>
      <c r="H996" s="74">
        <f t="shared" ref="H996:I996" si="261">H1000+H1004+H1009+H997</f>
        <v>0</v>
      </c>
      <c r="I996" s="74">
        <f t="shared" si="261"/>
        <v>0</v>
      </c>
    </row>
    <row r="997" spans="1:9" ht="62.25" hidden="1" customHeight="1">
      <c r="A997" s="37" t="s">
        <v>698</v>
      </c>
      <c r="B997" s="49">
        <v>795</v>
      </c>
      <c r="C997" s="15" t="s">
        <v>183</v>
      </c>
      <c r="D997" s="15" t="s">
        <v>183</v>
      </c>
      <c r="E997" s="15" t="s">
        <v>699</v>
      </c>
      <c r="F997" s="15"/>
      <c r="G997" s="74">
        <f>G998</f>
        <v>0</v>
      </c>
      <c r="H997" s="8">
        <v>0</v>
      </c>
      <c r="I997" s="8">
        <v>0</v>
      </c>
    </row>
    <row r="998" spans="1:9" ht="21" hidden="1" customHeight="1">
      <c r="A998" s="86" t="s">
        <v>165</v>
      </c>
      <c r="B998" s="49">
        <v>795</v>
      </c>
      <c r="C998" s="15" t="s">
        <v>183</v>
      </c>
      <c r="D998" s="15" t="s">
        <v>183</v>
      </c>
      <c r="E998" s="15" t="s">
        <v>699</v>
      </c>
      <c r="F998" s="15" t="s">
        <v>166</v>
      </c>
      <c r="G998" s="74">
        <f>G999</f>
        <v>0</v>
      </c>
      <c r="H998" s="8">
        <v>0</v>
      </c>
      <c r="I998" s="8">
        <v>0</v>
      </c>
    </row>
    <row r="999" spans="1:9" ht="24" hidden="1" customHeight="1">
      <c r="A999" s="86" t="s">
        <v>180</v>
      </c>
      <c r="B999" s="49">
        <v>795</v>
      </c>
      <c r="C999" s="15" t="s">
        <v>183</v>
      </c>
      <c r="D999" s="15" t="s">
        <v>183</v>
      </c>
      <c r="E999" s="15" t="s">
        <v>699</v>
      </c>
      <c r="F999" s="15" t="s">
        <v>181</v>
      </c>
      <c r="G999" s="102"/>
      <c r="H999" s="8">
        <v>0</v>
      </c>
      <c r="I999" s="8">
        <v>0</v>
      </c>
    </row>
    <row r="1000" spans="1:9" ht="25.5" hidden="1" customHeight="1">
      <c r="A1000" s="37" t="s">
        <v>674</v>
      </c>
      <c r="B1000" s="49">
        <v>795</v>
      </c>
      <c r="C1000" s="15" t="s">
        <v>183</v>
      </c>
      <c r="D1000" s="15" t="s">
        <v>183</v>
      </c>
      <c r="E1000" s="15" t="s">
        <v>671</v>
      </c>
      <c r="F1000" s="15"/>
      <c r="G1000" s="102">
        <f>G1001</f>
        <v>0</v>
      </c>
      <c r="H1000" s="8">
        <v>0</v>
      </c>
      <c r="I1000" s="8">
        <v>0</v>
      </c>
    </row>
    <row r="1001" spans="1:9" ht="39.75" hidden="1" customHeight="1">
      <c r="A1001" s="37" t="s">
        <v>673</v>
      </c>
      <c r="B1001" s="49">
        <v>795</v>
      </c>
      <c r="C1001" s="15" t="s">
        <v>183</v>
      </c>
      <c r="D1001" s="15" t="s">
        <v>183</v>
      </c>
      <c r="E1001" s="15" t="s">
        <v>672</v>
      </c>
      <c r="F1001" s="15"/>
      <c r="G1001" s="102">
        <f>G1002</f>
        <v>0</v>
      </c>
      <c r="H1001" s="8">
        <v>0</v>
      </c>
      <c r="I1001" s="8">
        <v>0</v>
      </c>
    </row>
    <row r="1002" spans="1:9" ht="30.75" hidden="1" customHeight="1">
      <c r="A1002" s="16" t="s">
        <v>100</v>
      </c>
      <c r="B1002" s="49">
        <v>795</v>
      </c>
      <c r="C1002" s="15" t="s">
        <v>183</v>
      </c>
      <c r="D1002" s="15" t="s">
        <v>183</v>
      </c>
      <c r="E1002" s="15" t="s">
        <v>672</v>
      </c>
      <c r="F1002" s="15" t="s">
        <v>364</v>
      </c>
      <c r="G1002" s="102">
        <f>G1003</f>
        <v>0</v>
      </c>
      <c r="H1002" s="8">
        <v>0</v>
      </c>
      <c r="I1002" s="8">
        <v>0</v>
      </c>
    </row>
    <row r="1003" spans="1:9" ht="30.75" hidden="1" customHeight="1">
      <c r="A1003" s="16" t="s">
        <v>365</v>
      </c>
      <c r="B1003" s="49">
        <v>795</v>
      </c>
      <c r="C1003" s="15" t="s">
        <v>183</v>
      </c>
      <c r="D1003" s="15" t="s">
        <v>183</v>
      </c>
      <c r="E1003" s="15" t="s">
        <v>672</v>
      </c>
      <c r="F1003" s="15" t="s">
        <v>366</v>
      </c>
      <c r="G1003" s="102"/>
      <c r="H1003" s="8">
        <v>0</v>
      </c>
      <c r="I1003" s="8">
        <v>0</v>
      </c>
    </row>
    <row r="1004" spans="1:9" ht="39.75" hidden="1" customHeight="1">
      <c r="A1004" s="37" t="s">
        <v>630</v>
      </c>
      <c r="B1004" s="49">
        <v>795</v>
      </c>
      <c r="C1004" s="15" t="s">
        <v>183</v>
      </c>
      <c r="D1004" s="15" t="s">
        <v>183</v>
      </c>
      <c r="E1004" s="15" t="s">
        <v>657</v>
      </c>
      <c r="F1004" s="15"/>
      <c r="G1004" s="102">
        <f>G1005+G1007</f>
        <v>0</v>
      </c>
      <c r="H1004" s="74">
        <f t="shared" ref="H1004:I1004" si="262">H1005+H1007</f>
        <v>0</v>
      </c>
      <c r="I1004" s="74">
        <f t="shared" si="262"/>
        <v>0</v>
      </c>
    </row>
    <row r="1005" spans="1:9" ht="27" hidden="1" customHeight="1">
      <c r="A1005" s="16" t="s">
        <v>100</v>
      </c>
      <c r="B1005" s="49">
        <v>795</v>
      </c>
      <c r="C1005" s="15" t="s">
        <v>183</v>
      </c>
      <c r="D1005" s="15" t="s">
        <v>183</v>
      </c>
      <c r="E1005" s="15" t="s">
        <v>657</v>
      </c>
      <c r="F1005" s="15" t="s">
        <v>364</v>
      </c>
      <c r="G1005" s="102">
        <f>G1006</f>
        <v>0</v>
      </c>
      <c r="H1005" s="8">
        <f>H1006</f>
        <v>0</v>
      </c>
      <c r="I1005" s="8">
        <v>0</v>
      </c>
    </row>
    <row r="1006" spans="1:9" ht="18.75" hidden="1" customHeight="1">
      <c r="A1006" s="86" t="s">
        <v>365</v>
      </c>
      <c r="B1006" s="49">
        <v>795</v>
      </c>
      <c r="C1006" s="15" t="s">
        <v>183</v>
      </c>
      <c r="D1006" s="15" t="s">
        <v>183</v>
      </c>
      <c r="E1006" s="15" t="s">
        <v>657</v>
      </c>
      <c r="F1006" s="15" t="s">
        <v>366</v>
      </c>
      <c r="G1006" s="102"/>
      <c r="H1006" s="8"/>
      <c r="I1006" s="8">
        <v>0</v>
      </c>
    </row>
    <row r="1007" spans="1:9" ht="17.25" hidden="1" customHeight="1">
      <c r="A1007" s="86" t="s">
        <v>165</v>
      </c>
      <c r="B1007" s="49">
        <v>795</v>
      </c>
      <c r="C1007" s="15" t="s">
        <v>183</v>
      </c>
      <c r="D1007" s="15" t="s">
        <v>183</v>
      </c>
      <c r="E1007" s="15" t="s">
        <v>657</v>
      </c>
      <c r="F1007" s="15" t="s">
        <v>166</v>
      </c>
      <c r="G1007" s="102">
        <f>G1008</f>
        <v>0</v>
      </c>
      <c r="H1007" s="8"/>
      <c r="I1007" s="8"/>
    </row>
    <row r="1008" spans="1:9" ht="21" hidden="1" customHeight="1">
      <c r="A1008" s="86" t="s">
        <v>180</v>
      </c>
      <c r="B1008" s="49">
        <v>795</v>
      </c>
      <c r="C1008" s="15" t="s">
        <v>183</v>
      </c>
      <c r="D1008" s="15" t="s">
        <v>183</v>
      </c>
      <c r="E1008" s="15" t="s">
        <v>657</v>
      </c>
      <c r="F1008" s="15" t="s">
        <v>181</v>
      </c>
      <c r="G1008" s="102"/>
      <c r="H1008" s="8"/>
      <c r="I1008" s="8"/>
    </row>
    <row r="1009" spans="1:9" s="3" customFormat="1" ht="33.75" hidden="1" customHeight="1">
      <c r="A1009" s="16" t="s">
        <v>548</v>
      </c>
      <c r="B1009" s="49">
        <v>795</v>
      </c>
      <c r="C1009" s="15" t="s">
        <v>183</v>
      </c>
      <c r="D1009" s="15" t="s">
        <v>183</v>
      </c>
      <c r="E1009" s="15" t="s">
        <v>549</v>
      </c>
      <c r="F1009" s="15"/>
      <c r="G1009" s="102">
        <f>G1010</f>
        <v>0</v>
      </c>
      <c r="H1009" s="8">
        <v>0</v>
      </c>
      <c r="I1009" s="8">
        <v>0</v>
      </c>
    </row>
    <row r="1010" spans="1:9" s="3" customFormat="1" ht="38.25" hidden="1" customHeight="1">
      <c r="A1010" s="16" t="s">
        <v>37</v>
      </c>
      <c r="B1010" s="49">
        <v>795</v>
      </c>
      <c r="C1010" s="15" t="s">
        <v>183</v>
      </c>
      <c r="D1010" s="15" t="s">
        <v>183</v>
      </c>
      <c r="E1010" s="15" t="s">
        <v>549</v>
      </c>
      <c r="F1010" s="15" t="s">
        <v>38</v>
      </c>
      <c r="G1010" s="74">
        <f>G1011</f>
        <v>0</v>
      </c>
      <c r="H1010" s="8">
        <v>0</v>
      </c>
      <c r="I1010" s="8">
        <v>0</v>
      </c>
    </row>
    <row r="1011" spans="1:9" s="3" customFormat="1" ht="38.25" hidden="1" customHeight="1">
      <c r="A1011" s="16" t="s">
        <v>39</v>
      </c>
      <c r="B1011" s="49">
        <v>795</v>
      </c>
      <c r="C1011" s="15" t="s">
        <v>183</v>
      </c>
      <c r="D1011" s="15" t="s">
        <v>183</v>
      </c>
      <c r="E1011" s="15" t="s">
        <v>549</v>
      </c>
      <c r="F1011" s="15" t="s">
        <v>40</v>
      </c>
      <c r="G1011" s="74"/>
      <c r="H1011" s="8">
        <v>0</v>
      </c>
      <c r="I1011" s="8">
        <v>0</v>
      </c>
    </row>
    <row r="1012" spans="1:9" s="22" customFormat="1" ht="22.5" customHeight="1">
      <c r="A1012" s="34" t="s">
        <v>2</v>
      </c>
      <c r="B1012" s="19">
        <v>795</v>
      </c>
      <c r="C1012" s="36" t="s">
        <v>170</v>
      </c>
      <c r="D1012" s="36"/>
      <c r="E1012" s="36"/>
      <c r="F1012" s="36"/>
      <c r="G1012" s="75">
        <f t="shared" ref="G1012:I1013" si="263">G1013</f>
        <v>1530000</v>
      </c>
      <c r="H1012" s="75">
        <f t="shared" si="263"/>
        <v>1030000</v>
      </c>
      <c r="I1012" s="75">
        <f t="shared" si="263"/>
        <v>1030000</v>
      </c>
    </row>
    <row r="1013" spans="1:9" s="3" customFormat="1" ht="24.75" customHeight="1">
      <c r="A1013" s="16" t="s">
        <v>368</v>
      </c>
      <c r="B1013" s="49">
        <v>795</v>
      </c>
      <c r="C1013" s="15" t="s">
        <v>170</v>
      </c>
      <c r="D1013" s="15" t="s">
        <v>183</v>
      </c>
      <c r="E1013" s="15"/>
      <c r="F1013" s="15"/>
      <c r="G1013" s="74">
        <f t="shared" si="263"/>
        <v>1530000</v>
      </c>
      <c r="H1013" s="74">
        <f t="shared" si="263"/>
        <v>1030000</v>
      </c>
      <c r="I1013" s="74">
        <f t="shared" si="263"/>
        <v>1030000</v>
      </c>
    </row>
    <row r="1014" spans="1:9" s="3" customFormat="1" ht="38.25" customHeight="1">
      <c r="A1014" s="16" t="s">
        <v>515</v>
      </c>
      <c r="B1014" s="49">
        <v>795</v>
      </c>
      <c r="C1014" s="15" t="s">
        <v>170</v>
      </c>
      <c r="D1014" s="15" t="s">
        <v>183</v>
      </c>
      <c r="E1014" s="15" t="s">
        <v>273</v>
      </c>
      <c r="F1014" s="15"/>
      <c r="G1014" s="74">
        <f>G1018+G1021+G1024+G1027+G1038+G1015+G1050+G1041+G1044+G1030+G1035+G1049</f>
        <v>1530000</v>
      </c>
      <c r="H1014" s="74">
        <f t="shared" ref="H1014:I1014" si="264">H1018+H1021+H1024+H1027+H1038+H1015+H1050+H1041+H1044+H1030+H1035+H1049</f>
        <v>1030000</v>
      </c>
      <c r="I1014" s="74">
        <f t="shared" si="264"/>
        <v>1030000</v>
      </c>
    </row>
    <row r="1015" spans="1:9" s="3" customFormat="1" ht="38.25" hidden="1" customHeight="1">
      <c r="A1015" s="16" t="s">
        <v>576</v>
      </c>
      <c r="B1015" s="49">
        <v>795</v>
      </c>
      <c r="C1015" s="15" t="s">
        <v>170</v>
      </c>
      <c r="D1015" s="15" t="s">
        <v>183</v>
      </c>
      <c r="E1015" s="15" t="s">
        <v>577</v>
      </c>
      <c r="F1015" s="15"/>
      <c r="G1015" s="74">
        <f>G1016</f>
        <v>0</v>
      </c>
      <c r="H1015" s="8">
        <v>0</v>
      </c>
      <c r="I1015" s="8">
        <v>0</v>
      </c>
    </row>
    <row r="1016" spans="1:9" s="3" customFormat="1" ht="38.25" hidden="1" customHeight="1">
      <c r="A1016" s="16" t="s">
        <v>37</v>
      </c>
      <c r="B1016" s="49">
        <v>795</v>
      </c>
      <c r="C1016" s="15" t="s">
        <v>170</v>
      </c>
      <c r="D1016" s="15" t="s">
        <v>183</v>
      </c>
      <c r="E1016" s="15" t="s">
        <v>577</v>
      </c>
      <c r="F1016" s="15" t="s">
        <v>38</v>
      </c>
      <c r="G1016" s="74">
        <f>G1017</f>
        <v>0</v>
      </c>
      <c r="H1016" s="8">
        <v>0</v>
      </c>
      <c r="I1016" s="8">
        <v>0</v>
      </c>
    </row>
    <row r="1017" spans="1:9" s="3" customFormat="1" ht="38.25" hidden="1" customHeight="1">
      <c r="A1017" s="16" t="s">
        <v>39</v>
      </c>
      <c r="B1017" s="49">
        <v>795</v>
      </c>
      <c r="C1017" s="15" t="s">
        <v>170</v>
      </c>
      <c r="D1017" s="15" t="s">
        <v>183</v>
      </c>
      <c r="E1017" s="15" t="s">
        <v>577</v>
      </c>
      <c r="F1017" s="15" t="s">
        <v>40</v>
      </c>
      <c r="G1017" s="74"/>
      <c r="H1017" s="8">
        <v>0</v>
      </c>
      <c r="I1017" s="8">
        <v>0</v>
      </c>
    </row>
    <row r="1018" spans="1:9" s="3" customFormat="1" ht="38.25" customHeight="1">
      <c r="A1018" s="16" t="s">
        <v>524</v>
      </c>
      <c r="B1018" s="49">
        <v>795</v>
      </c>
      <c r="C1018" s="15" t="s">
        <v>170</v>
      </c>
      <c r="D1018" s="15" t="s">
        <v>183</v>
      </c>
      <c r="E1018" s="15" t="s">
        <v>392</v>
      </c>
      <c r="F1018" s="15"/>
      <c r="G1018" s="74">
        <f t="shared" ref="G1018:I1019" si="265">G1019</f>
        <v>200000</v>
      </c>
      <c r="H1018" s="74">
        <f t="shared" si="265"/>
        <v>300000</v>
      </c>
      <c r="I1018" s="74">
        <f t="shared" si="265"/>
        <v>300000</v>
      </c>
    </row>
    <row r="1019" spans="1:9" s="3" customFormat="1" ht="38.25" customHeight="1">
      <c r="A1019" s="16" t="s">
        <v>37</v>
      </c>
      <c r="B1019" s="49">
        <v>795</v>
      </c>
      <c r="C1019" s="15" t="s">
        <v>170</v>
      </c>
      <c r="D1019" s="15" t="s">
        <v>183</v>
      </c>
      <c r="E1019" s="15" t="s">
        <v>392</v>
      </c>
      <c r="F1019" s="15" t="s">
        <v>38</v>
      </c>
      <c r="G1019" s="74">
        <f t="shared" si="265"/>
        <v>200000</v>
      </c>
      <c r="H1019" s="74">
        <f t="shared" si="265"/>
        <v>300000</v>
      </c>
      <c r="I1019" s="74">
        <f t="shared" si="265"/>
        <v>300000</v>
      </c>
    </row>
    <row r="1020" spans="1:9" s="3" customFormat="1" ht="38.25" customHeight="1">
      <c r="A1020" s="16" t="s">
        <v>39</v>
      </c>
      <c r="B1020" s="49">
        <v>795</v>
      </c>
      <c r="C1020" s="15" t="s">
        <v>170</v>
      </c>
      <c r="D1020" s="15" t="s">
        <v>183</v>
      </c>
      <c r="E1020" s="15" t="s">
        <v>392</v>
      </c>
      <c r="F1020" s="15" t="s">
        <v>40</v>
      </c>
      <c r="G1020" s="74">
        <v>200000</v>
      </c>
      <c r="H1020" s="74">
        <v>300000</v>
      </c>
      <c r="I1020" s="74">
        <f>H1020</f>
        <v>300000</v>
      </c>
    </row>
    <row r="1021" spans="1:9" s="3" customFormat="1" ht="38.25" customHeight="1">
      <c r="A1021" s="16" t="s">
        <v>395</v>
      </c>
      <c r="B1021" s="49">
        <v>795</v>
      </c>
      <c r="C1021" s="15" t="s">
        <v>170</v>
      </c>
      <c r="D1021" s="15" t="s">
        <v>183</v>
      </c>
      <c r="E1021" s="15" t="s">
        <v>393</v>
      </c>
      <c r="F1021" s="15"/>
      <c r="G1021" s="74">
        <f t="shared" ref="G1021:I1022" si="266">G1022</f>
        <v>700000</v>
      </c>
      <c r="H1021" s="74">
        <f t="shared" si="266"/>
        <v>700000</v>
      </c>
      <c r="I1021" s="74">
        <f t="shared" si="266"/>
        <v>700000</v>
      </c>
    </row>
    <row r="1022" spans="1:9" s="3" customFormat="1" ht="38.25" customHeight="1">
      <c r="A1022" s="16" t="s">
        <v>37</v>
      </c>
      <c r="B1022" s="49">
        <v>795</v>
      </c>
      <c r="C1022" s="15" t="s">
        <v>170</v>
      </c>
      <c r="D1022" s="15" t="s">
        <v>183</v>
      </c>
      <c r="E1022" s="15" t="s">
        <v>393</v>
      </c>
      <c r="F1022" s="15" t="s">
        <v>38</v>
      </c>
      <c r="G1022" s="74">
        <f t="shared" si="266"/>
        <v>700000</v>
      </c>
      <c r="H1022" s="74">
        <f t="shared" si="266"/>
        <v>700000</v>
      </c>
      <c r="I1022" s="74">
        <f t="shared" si="266"/>
        <v>700000</v>
      </c>
    </row>
    <row r="1023" spans="1:9" s="3" customFormat="1" ht="39.75" customHeight="1">
      <c r="A1023" s="16" t="s">
        <v>39</v>
      </c>
      <c r="B1023" s="49">
        <v>795</v>
      </c>
      <c r="C1023" s="15" t="s">
        <v>170</v>
      </c>
      <c r="D1023" s="15" t="s">
        <v>183</v>
      </c>
      <c r="E1023" s="15" t="s">
        <v>393</v>
      </c>
      <c r="F1023" s="15" t="s">
        <v>40</v>
      </c>
      <c r="G1023" s="74">
        <v>700000</v>
      </c>
      <c r="H1023" s="74">
        <v>700000</v>
      </c>
      <c r="I1023" s="74">
        <v>700000</v>
      </c>
    </row>
    <row r="1024" spans="1:9" s="3" customFormat="1" ht="35.25" customHeight="1">
      <c r="A1024" s="16" t="s">
        <v>133</v>
      </c>
      <c r="B1024" s="49">
        <v>795</v>
      </c>
      <c r="C1024" s="15" t="s">
        <v>170</v>
      </c>
      <c r="D1024" s="15" t="s">
        <v>183</v>
      </c>
      <c r="E1024" s="15" t="s">
        <v>299</v>
      </c>
      <c r="F1024" s="15"/>
      <c r="G1024" s="74">
        <f>G1026</f>
        <v>30000</v>
      </c>
      <c r="H1024" s="74">
        <f>H1026</f>
        <v>30000</v>
      </c>
      <c r="I1024" s="74">
        <f>I1026</f>
        <v>30000</v>
      </c>
    </row>
    <row r="1025" spans="1:9" s="3" customFormat="1" ht="38.25" customHeight="1">
      <c r="A1025" s="16" t="s">
        <v>37</v>
      </c>
      <c r="B1025" s="49">
        <v>795</v>
      </c>
      <c r="C1025" s="15" t="s">
        <v>170</v>
      </c>
      <c r="D1025" s="15" t="s">
        <v>183</v>
      </c>
      <c r="E1025" s="15" t="s">
        <v>299</v>
      </c>
      <c r="F1025" s="15" t="s">
        <v>38</v>
      </c>
      <c r="G1025" s="74">
        <f>G1026</f>
        <v>30000</v>
      </c>
      <c r="H1025" s="74">
        <f>H1026</f>
        <v>30000</v>
      </c>
      <c r="I1025" s="74">
        <f>I1026</f>
        <v>30000</v>
      </c>
    </row>
    <row r="1026" spans="1:9" s="3" customFormat="1" ht="38.25" customHeight="1">
      <c r="A1026" s="16" t="s">
        <v>39</v>
      </c>
      <c r="B1026" s="49">
        <v>795</v>
      </c>
      <c r="C1026" s="15" t="s">
        <v>170</v>
      </c>
      <c r="D1026" s="15" t="s">
        <v>183</v>
      </c>
      <c r="E1026" s="15" t="s">
        <v>299</v>
      </c>
      <c r="F1026" s="15" t="s">
        <v>40</v>
      </c>
      <c r="G1026" s="74">
        <v>30000</v>
      </c>
      <c r="H1026" s="74">
        <f>G1026</f>
        <v>30000</v>
      </c>
      <c r="I1026" s="74">
        <f>H1026</f>
        <v>30000</v>
      </c>
    </row>
    <row r="1027" spans="1:9" s="3" customFormat="1" ht="38.25" customHeight="1">
      <c r="A1027" s="16" t="s">
        <v>493</v>
      </c>
      <c r="B1027" s="49">
        <v>795</v>
      </c>
      <c r="C1027" s="15" t="s">
        <v>170</v>
      </c>
      <c r="D1027" s="15" t="s">
        <v>183</v>
      </c>
      <c r="E1027" s="15" t="s">
        <v>491</v>
      </c>
      <c r="F1027" s="15"/>
      <c r="G1027" s="74">
        <f>G1028</f>
        <v>600000</v>
      </c>
      <c r="H1027" s="74">
        <f t="shared" ref="H1027:I1027" si="267">H1028</f>
        <v>0</v>
      </c>
      <c r="I1027" s="74">
        <f t="shared" si="267"/>
        <v>0</v>
      </c>
    </row>
    <row r="1028" spans="1:9" s="3" customFormat="1" ht="38.25" customHeight="1">
      <c r="A1028" s="16" t="s">
        <v>37</v>
      </c>
      <c r="B1028" s="49">
        <v>795</v>
      </c>
      <c r="C1028" s="15" t="s">
        <v>170</v>
      </c>
      <c r="D1028" s="15" t="s">
        <v>183</v>
      </c>
      <c r="E1028" s="15" t="s">
        <v>491</v>
      </c>
      <c r="F1028" s="15" t="s">
        <v>38</v>
      </c>
      <c r="G1028" s="74">
        <f>G1029</f>
        <v>600000</v>
      </c>
      <c r="H1028" s="74">
        <f t="shared" ref="H1028:I1028" si="268">H1029</f>
        <v>0</v>
      </c>
      <c r="I1028" s="74">
        <f t="shared" si="268"/>
        <v>0</v>
      </c>
    </row>
    <row r="1029" spans="1:9" s="3" customFormat="1" ht="38.25" customHeight="1">
      <c r="A1029" s="16" t="s">
        <v>39</v>
      </c>
      <c r="B1029" s="49">
        <v>795</v>
      </c>
      <c r="C1029" s="15" t="s">
        <v>170</v>
      </c>
      <c r="D1029" s="15" t="s">
        <v>183</v>
      </c>
      <c r="E1029" s="15" t="s">
        <v>491</v>
      </c>
      <c r="F1029" s="15" t="s">
        <v>40</v>
      </c>
      <c r="G1029" s="74">
        <f>600000</f>
        <v>600000</v>
      </c>
      <c r="H1029" s="74">
        <v>0</v>
      </c>
      <c r="I1029" s="74">
        <f>H1029</f>
        <v>0</v>
      </c>
    </row>
    <row r="1030" spans="1:9" s="3" customFormat="1" ht="38.25" hidden="1" customHeight="1">
      <c r="A1030" s="16" t="s">
        <v>576</v>
      </c>
      <c r="B1030" s="49">
        <v>795</v>
      </c>
      <c r="C1030" s="15" t="s">
        <v>170</v>
      </c>
      <c r="D1030" s="15" t="s">
        <v>183</v>
      </c>
      <c r="E1030" s="15" t="s">
        <v>605</v>
      </c>
      <c r="F1030" s="15"/>
      <c r="G1030" s="74">
        <f>G1031+G1033</f>
        <v>0</v>
      </c>
      <c r="H1030" s="74">
        <f t="shared" ref="H1030:I1036" si="269">H1031</f>
        <v>0</v>
      </c>
      <c r="I1030" s="74">
        <f t="shared" si="269"/>
        <v>0</v>
      </c>
    </row>
    <row r="1031" spans="1:9" s="3" customFormat="1" ht="38.25" hidden="1" customHeight="1">
      <c r="A1031" s="16" t="s">
        <v>37</v>
      </c>
      <c r="B1031" s="49">
        <v>795</v>
      </c>
      <c r="C1031" s="15" t="s">
        <v>170</v>
      </c>
      <c r="D1031" s="15" t="s">
        <v>183</v>
      </c>
      <c r="E1031" s="15" t="s">
        <v>605</v>
      </c>
      <c r="F1031" s="15" t="s">
        <v>38</v>
      </c>
      <c r="G1031" s="74">
        <f>G1032</f>
        <v>0</v>
      </c>
      <c r="H1031" s="74">
        <f t="shared" si="269"/>
        <v>0</v>
      </c>
      <c r="I1031" s="74">
        <f t="shared" si="269"/>
        <v>0</v>
      </c>
    </row>
    <row r="1032" spans="1:9" s="3" customFormat="1" ht="38.25" hidden="1" customHeight="1">
      <c r="A1032" s="16" t="s">
        <v>39</v>
      </c>
      <c r="B1032" s="49">
        <v>795</v>
      </c>
      <c r="C1032" s="15" t="s">
        <v>170</v>
      </c>
      <c r="D1032" s="15" t="s">
        <v>183</v>
      </c>
      <c r="E1032" s="15" t="s">
        <v>605</v>
      </c>
      <c r="F1032" s="15" t="s">
        <v>40</v>
      </c>
      <c r="G1032" s="74"/>
      <c r="H1032" s="74">
        <v>0</v>
      </c>
      <c r="I1032" s="74">
        <v>0</v>
      </c>
    </row>
    <row r="1033" spans="1:9" s="3" customFormat="1" ht="24.75" hidden="1" customHeight="1">
      <c r="A1033" s="16" t="s">
        <v>165</v>
      </c>
      <c r="B1033" s="49">
        <v>795</v>
      </c>
      <c r="C1033" s="15" t="s">
        <v>170</v>
      </c>
      <c r="D1033" s="15" t="s">
        <v>183</v>
      </c>
      <c r="E1033" s="15" t="s">
        <v>605</v>
      </c>
      <c r="F1033" s="15" t="s">
        <v>166</v>
      </c>
      <c r="G1033" s="74">
        <f>G1034</f>
        <v>0</v>
      </c>
      <c r="H1033" s="74">
        <v>0</v>
      </c>
      <c r="I1033" s="74">
        <v>0</v>
      </c>
    </row>
    <row r="1034" spans="1:9" s="3" customFormat="1" ht="32.25" hidden="1" customHeight="1">
      <c r="A1034" s="16" t="s">
        <v>180</v>
      </c>
      <c r="B1034" s="49">
        <v>795</v>
      </c>
      <c r="C1034" s="15" t="s">
        <v>170</v>
      </c>
      <c r="D1034" s="15" t="s">
        <v>183</v>
      </c>
      <c r="E1034" s="15" t="s">
        <v>605</v>
      </c>
      <c r="F1034" s="15" t="s">
        <v>181</v>
      </c>
      <c r="G1034" s="74"/>
      <c r="H1034" s="74">
        <v>0</v>
      </c>
      <c r="I1034" s="74">
        <v>0</v>
      </c>
    </row>
    <row r="1035" spans="1:9" s="3" customFormat="1" ht="38.25" hidden="1" customHeight="1">
      <c r="A1035" s="16" t="s">
        <v>607</v>
      </c>
      <c r="B1035" s="49">
        <v>795</v>
      </c>
      <c r="C1035" s="15" t="s">
        <v>170</v>
      </c>
      <c r="D1035" s="15" t="s">
        <v>183</v>
      </c>
      <c r="E1035" s="15" t="s">
        <v>606</v>
      </c>
      <c r="F1035" s="15"/>
      <c r="G1035" s="74">
        <f>G1036</f>
        <v>0</v>
      </c>
      <c r="H1035" s="74">
        <f t="shared" si="269"/>
        <v>0</v>
      </c>
      <c r="I1035" s="74">
        <f t="shared" si="269"/>
        <v>0</v>
      </c>
    </row>
    <row r="1036" spans="1:9" s="3" customFormat="1" ht="38.25" hidden="1" customHeight="1">
      <c r="A1036" s="16" t="s">
        <v>37</v>
      </c>
      <c r="B1036" s="49">
        <v>795</v>
      </c>
      <c r="C1036" s="15" t="s">
        <v>170</v>
      </c>
      <c r="D1036" s="15" t="s">
        <v>183</v>
      </c>
      <c r="E1036" s="15" t="s">
        <v>606</v>
      </c>
      <c r="F1036" s="15" t="s">
        <v>38</v>
      </c>
      <c r="G1036" s="74">
        <f>G1037</f>
        <v>0</v>
      </c>
      <c r="H1036" s="74">
        <f t="shared" si="269"/>
        <v>0</v>
      </c>
      <c r="I1036" s="74">
        <f t="shared" si="269"/>
        <v>0</v>
      </c>
    </row>
    <row r="1037" spans="1:9" s="3" customFormat="1" ht="38.25" hidden="1" customHeight="1">
      <c r="A1037" s="16" t="s">
        <v>39</v>
      </c>
      <c r="B1037" s="49">
        <v>795</v>
      </c>
      <c r="C1037" s="15" t="s">
        <v>170</v>
      </c>
      <c r="D1037" s="15" t="s">
        <v>183</v>
      </c>
      <c r="E1037" s="15" t="s">
        <v>606</v>
      </c>
      <c r="F1037" s="15" t="s">
        <v>40</v>
      </c>
      <c r="G1037" s="74"/>
      <c r="H1037" s="74">
        <v>0</v>
      </c>
      <c r="I1037" s="74">
        <v>0</v>
      </c>
    </row>
    <row r="1038" spans="1:9" s="3" customFormat="1" ht="38.25" hidden="1" customHeight="1">
      <c r="A1038" s="16" t="s">
        <v>492</v>
      </c>
      <c r="B1038" s="49">
        <v>795</v>
      </c>
      <c r="C1038" s="15" t="s">
        <v>170</v>
      </c>
      <c r="D1038" s="15" t="s">
        <v>183</v>
      </c>
      <c r="E1038" s="15" t="s">
        <v>494</v>
      </c>
      <c r="F1038" s="15"/>
      <c r="G1038" s="74">
        <f>G1039</f>
        <v>0</v>
      </c>
      <c r="H1038" s="74">
        <f>H1039</f>
        <v>0</v>
      </c>
      <c r="I1038" s="74">
        <f>I1039</f>
        <v>0</v>
      </c>
    </row>
    <row r="1039" spans="1:9" s="3" customFormat="1" ht="31.5" hidden="1" customHeight="1">
      <c r="A1039" s="16" t="s">
        <v>37</v>
      </c>
      <c r="B1039" s="49">
        <v>795</v>
      </c>
      <c r="C1039" s="15" t="s">
        <v>170</v>
      </c>
      <c r="D1039" s="15" t="s">
        <v>183</v>
      </c>
      <c r="E1039" s="15" t="s">
        <v>494</v>
      </c>
      <c r="F1039" s="15" t="s">
        <v>38</v>
      </c>
      <c r="G1039" s="74">
        <f>G1040</f>
        <v>0</v>
      </c>
      <c r="H1039" s="74">
        <v>0</v>
      </c>
      <c r="I1039" s="74">
        <v>0</v>
      </c>
    </row>
    <row r="1040" spans="1:9" s="3" customFormat="1" ht="33.75" hidden="1" customHeight="1">
      <c r="A1040" s="16" t="s">
        <v>39</v>
      </c>
      <c r="B1040" s="49">
        <v>795</v>
      </c>
      <c r="C1040" s="15" t="s">
        <v>170</v>
      </c>
      <c r="D1040" s="15" t="s">
        <v>183</v>
      </c>
      <c r="E1040" s="15" t="s">
        <v>494</v>
      </c>
      <c r="F1040" s="15" t="s">
        <v>40</v>
      </c>
      <c r="G1040" s="74"/>
      <c r="H1040" s="74">
        <v>0</v>
      </c>
      <c r="I1040" s="74">
        <v>0</v>
      </c>
    </row>
    <row r="1041" spans="1:9" s="3" customFormat="1" ht="38.25" hidden="1" customHeight="1">
      <c r="A1041" s="16" t="s">
        <v>604</v>
      </c>
      <c r="B1041" s="49">
        <v>795</v>
      </c>
      <c r="C1041" s="15" t="s">
        <v>170</v>
      </c>
      <c r="D1041" s="15" t="s">
        <v>183</v>
      </c>
      <c r="E1041" s="15" t="s">
        <v>603</v>
      </c>
      <c r="F1041" s="15"/>
      <c r="G1041" s="74">
        <f>G1042</f>
        <v>0</v>
      </c>
      <c r="H1041" s="74">
        <f t="shared" ref="H1041:I1045" si="270">H1042</f>
        <v>0</v>
      </c>
      <c r="I1041" s="74">
        <f t="shared" si="270"/>
        <v>0</v>
      </c>
    </row>
    <row r="1042" spans="1:9" s="3" customFormat="1" ht="38.25" hidden="1" customHeight="1">
      <c r="A1042" s="16" t="s">
        <v>37</v>
      </c>
      <c r="B1042" s="49">
        <v>795</v>
      </c>
      <c r="C1042" s="15" t="s">
        <v>170</v>
      </c>
      <c r="D1042" s="15" t="s">
        <v>183</v>
      </c>
      <c r="E1042" s="15" t="s">
        <v>603</v>
      </c>
      <c r="F1042" s="15" t="s">
        <v>38</v>
      </c>
      <c r="G1042" s="74">
        <f>G1043</f>
        <v>0</v>
      </c>
      <c r="H1042" s="74">
        <f t="shared" si="270"/>
        <v>0</v>
      </c>
      <c r="I1042" s="74">
        <f t="shared" si="270"/>
        <v>0</v>
      </c>
    </row>
    <row r="1043" spans="1:9" s="3" customFormat="1" ht="38.25" hidden="1" customHeight="1">
      <c r="A1043" s="16" t="s">
        <v>39</v>
      </c>
      <c r="B1043" s="49">
        <v>795</v>
      </c>
      <c r="C1043" s="15" t="s">
        <v>170</v>
      </c>
      <c r="D1043" s="15" t="s">
        <v>183</v>
      </c>
      <c r="E1043" s="15" t="s">
        <v>603</v>
      </c>
      <c r="F1043" s="15" t="s">
        <v>40</v>
      </c>
      <c r="G1043" s="74"/>
      <c r="H1043" s="74">
        <v>0</v>
      </c>
      <c r="I1043" s="74">
        <v>0</v>
      </c>
    </row>
    <row r="1044" spans="1:9" s="3" customFormat="1" ht="38.25" hidden="1" customHeight="1">
      <c r="A1044" s="16" t="s">
        <v>602</v>
      </c>
      <c r="B1044" s="49">
        <v>795</v>
      </c>
      <c r="C1044" s="15" t="s">
        <v>170</v>
      </c>
      <c r="D1044" s="15" t="s">
        <v>183</v>
      </c>
      <c r="E1044" s="15" t="s">
        <v>601</v>
      </c>
      <c r="F1044" s="15"/>
      <c r="G1044" s="74">
        <f>G1045</f>
        <v>0</v>
      </c>
      <c r="H1044" s="74">
        <f t="shared" si="270"/>
        <v>0</v>
      </c>
      <c r="I1044" s="74">
        <f t="shared" si="270"/>
        <v>0</v>
      </c>
    </row>
    <row r="1045" spans="1:9" s="3" customFormat="1" ht="38.25" hidden="1" customHeight="1">
      <c r="A1045" s="16" t="s">
        <v>37</v>
      </c>
      <c r="B1045" s="49">
        <v>795</v>
      </c>
      <c r="C1045" s="15" t="s">
        <v>170</v>
      </c>
      <c r="D1045" s="15" t="s">
        <v>183</v>
      </c>
      <c r="E1045" s="15" t="s">
        <v>601</v>
      </c>
      <c r="F1045" s="15" t="s">
        <v>38</v>
      </c>
      <c r="G1045" s="74">
        <f>G1046</f>
        <v>0</v>
      </c>
      <c r="H1045" s="74">
        <f t="shared" si="270"/>
        <v>0</v>
      </c>
      <c r="I1045" s="74">
        <f t="shared" si="270"/>
        <v>0</v>
      </c>
    </row>
    <row r="1046" spans="1:9" s="3" customFormat="1" ht="38.25" hidden="1" customHeight="1">
      <c r="A1046" s="86" t="s">
        <v>39</v>
      </c>
      <c r="B1046" s="49">
        <v>795</v>
      </c>
      <c r="C1046" s="15" t="s">
        <v>170</v>
      </c>
      <c r="D1046" s="15" t="s">
        <v>183</v>
      </c>
      <c r="E1046" s="15" t="s">
        <v>601</v>
      </c>
      <c r="F1046" s="15" t="s">
        <v>40</v>
      </c>
      <c r="G1046" s="74"/>
      <c r="H1046" s="74">
        <v>0</v>
      </c>
      <c r="I1046" s="74">
        <v>0</v>
      </c>
    </row>
    <row r="1047" spans="1:9" s="3" customFormat="1" ht="38.25" hidden="1" customHeight="1">
      <c r="A1047" s="86" t="s">
        <v>600</v>
      </c>
      <c r="B1047" s="49">
        <v>795</v>
      </c>
      <c r="C1047" s="15" t="s">
        <v>170</v>
      </c>
      <c r="D1047" s="15" t="s">
        <v>183</v>
      </c>
      <c r="E1047" s="15" t="s">
        <v>599</v>
      </c>
      <c r="F1047" s="15"/>
      <c r="G1047" s="74">
        <f>G1048</f>
        <v>0</v>
      </c>
      <c r="H1047" s="74">
        <f t="shared" ref="H1047:I1047" si="271">H1048</f>
        <v>0</v>
      </c>
      <c r="I1047" s="74">
        <f t="shared" si="271"/>
        <v>0</v>
      </c>
    </row>
    <row r="1048" spans="1:9" s="3" customFormat="1" ht="38.25" hidden="1" customHeight="1">
      <c r="A1048" s="16" t="s">
        <v>165</v>
      </c>
      <c r="B1048" s="49">
        <v>795</v>
      </c>
      <c r="C1048" s="15" t="s">
        <v>170</v>
      </c>
      <c r="D1048" s="15" t="s">
        <v>183</v>
      </c>
      <c r="E1048" s="15" t="s">
        <v>599</v>
      </c>
      <c r="F1048" s="15" t="s">
        <v>166</v>
      </c>
      <c r="G1048" s="74">
        <f>G1049</f>
        <v>0</v>
      </c>
      <c r="H1048" s="74">
        <f t="shared" ref="H1048:I1051" si="272">H1049</f>
        <v>0</v>
      </c>
      <c r="I1048" s="74">
        <f t="shared" si="272"/>
        <v>0</v>
      </c>
    </row>
    <row r="1049" spans="1:9" s="3" customFormat="1" ht="38.25" hidden="1" customHeight="1">
      <c r="A1049" s="16" t="s">
        <v>180</v>
      </c>
      <c r="B1049" s="49">
        <v>795</v>
      </c>
      <c r="C1049" s="15" t="s">
        <v>170</v>
      </c>
      <c r="D1049" s="15" t="s">
        <v>183</v>
      </c>
      <c r="E1049" s="15" t="s">
        <v>599</v>
      </c>
      <c r="F1049" s="15" t="s">
        <v>181</v>
      </c>
      <c r="G1049" s="74"/>
      <c r="H1049" s="74">
        <v>0</v>
      </c>
      <c r="I1049" s="74">
        <v>0</v>
      </c>
    </row>
    <row r="1050" spans="1:9" s="3" customFormat="1" ht="38.25" hidden="1" customHeight="1">
      <c r="A1050" s="16" t="s">
        <v>598</v>
      </c>
      <c r="B1050" s="49">
        <v>795</v>
      </c>
      <c r="C1050" s="15" t="s">
        <v>170</v>
      </c>
      <c r="D1050" s="15" t="s">
        <v>183</v>
      </c>
      <c r="E1050" s="15" t="s">
        <v>597</v>
      </c>
      <c r="F1050" s="15"/>
      <c r="G1050" s="74">
        <f>G1051</f>
        <v>0</v>
      </c>
      <c r="H1050" s="74">
        <f t="shared" ref="H1050:I1050" si="273">H1051</f>
        <v>0</v>
      </c>
      <c r="I1050" s="74">
        <f t="shared" si="273"/>
        <v>0</v>
      </c>
    </row>
    <row r="1051" spans="1:9" s="3" customFormat="1" ht="38.25" hidden="1" customHeight="1">
      <c r="A1051" s="16" t="s">
        <v>165</v>
      </c>
      <c r="B1051" s="49">
        <v>795</v>
      </c>
      <c r="C1051" s="15" t="s">
        <v>170</v>
      </c>
      <c r="D1051" s="15" t="s">
        <v>183</v>
      </c>
      <c r="E1051" s="15" t="s">
        <v>597</v>
      </c>
      <c r="F1051" s="15" t="s">
        <v>166</v>
      </c>
      <c r="G1051" s="74">
        <f>G1052</f>
        <v>0</v>
      </c>
      <c r="H1051" s="74">
        <f t="shared" si="272"/>
        <v>0</v>
      </c>
      <c r="I1051" s="74">
        <f t="shared" si="272"/>
        <v>0</v>
      </c>
    </row>
    <row r="1052" spans="1:9" s="3" customFormat="1" ht="38.25" hidden="1" customHeight="1">
      <c r="A1052" s="16" t="s">
        <v>180</v>
      </c>
      <c r="B1052" s="49">
        <v>795</v>
      </c>
      <c r="C1052" s="15" t="s">
        <v>170</v>
      </c>
      <c r="D1052" s="15" t="s">
        <v>183</v>
      </c>
      <c r="E1052" s="15" t="s">
        <v>597</v>
      </c>
      <c r="F1052" s="15" t="s">
        <v>181</v>
      </c>
      <c r="G1052" s="74"/>
      <c r="H1052" s="74">
        <v>0</v>
      </c>
      <c r="I1052" s="74">
        <v>0</v>
      </c>
    </row>
    <row r="1053" spans="1:9" s="203" customFormat="1" ht="20.25" customHeight="1">
      <c r="A1053" s="189" t="s">
        <v>76</v>
      </c>
      <c r="B1053" s="186"/>
      <c r="C1053" s="190"/>
      <c r="D1053" s="190"/>
      <c r="E1053" s="190"/>
      <c r="F1053" s="190"/>
      <c r="G1053" s="191">
        <f>G830+G907+G1012+G824</f>
        <v>84583764</v>
      </c>
      <c r="H1053" s="191">
        <f t="shared" ref="H1053:I1053" si="274">H830+H907+H1012+H824</f>
        <v>613973987.50999999</v>
      </c>
      <c r="I1053" s="191">
        <f t="shared" si="274"/>
        <v>521239806.54000002</v>
      </c>
    </row>
    <row r="1054" spans="1:9" s="22" customFormat="1" ht="21" customHeight="1">
      <c r="A1054" s="208" t="s">
        <v>384</v>
      </c>
      <c r="B1054" s="205"/>
      <c r="C1054" s="205"/>
      <c r="D1054" s="205"/>
      <c r="E1054" s="205"/>
      <c r="F1054" s="205"/>
      <c r="G1054" s="206">
        <f>G182+G227+G487+G543+G791+G822+G1053</f>
        <v>1343198834.8700001</v>
      </c>
      <c r="H1054" s="206">
        <f>H182+H227+H487+H543+H791+H822+H1053</f>
        <v>1850737958.2100003</v>
      </c>
      <c r="I1054" s="206">
        <f>I182+I227+I487+I543+I791+I822+I1053</f>
        <v>1758125252.4784498</v>
      </c>
    </row>
    <row r="1056" spans="1:9" hidden="1">
      <c r="G1056" s="61">
        <v>1693561408.47</v>
      </c>
      <c r="H1056" s="61">
        <v>1709224436.53</v>
      </c>
      <c r="I1056" s="61">
        <v>2194467213.0700002</v>
      </c>
    </row>
    <row r="1057" spans="2:9" hidden="1"/>
    <row r="1058" spans="2:9" hidden="1">
      <c r="G1058" s="61">
        <f>G1054-G1056</f>
        <v>-350362573.5999999</v>
      </c>
      <c r="H1058" s="61">
        <f t="shared" ref="H1058:I1058" si="275">H1054-H1056</f>
        <v>141513521.68000031</v>
      </c>
      <c r="I1058" s="61">
        <f t="shared" si="275"/>
        <v>-436341960.59155035</v>
      </c>
    </row>
    <row r="1059" spans="2:9" hidden="1"/>
    <row r="1060" spans="2:9" hidden="1">
      <c r="G1060" s="61">
        <f>'прил 5 '!F55</f>
        <v>1343198834.8699999</v>
      </c>
      <c r="H1060" s="61">
        <f>'прил 5 '!G55</f>
        <v>1850737958.2100003</v>
      </c>
      <c r="I1060" s="61">
        <f>'прил 5 '!H55</f>
        <v>1758125252.4784498</v>
      </c>
    </row>
    <row r="1061" spans="2:9" hidden="1"/>
    <row r="1062" spans="2:9" hidden="1">
      <c r="B1062" s="1"/>
      <c r="C1062" s="1"/>
      <c r="D1062" s="1"/>
      <c r="G1062" s="61">
        <f>'прил 7'!G819</f>
        <v>1343198834.8700001</v>
      </c>
      <c r="H1062" s="61">
        <f>'прил 7'!H819</f>
        <v>1850737958.21</v>
      </c>
      <c r="I1062" s="61">
        <f>'прил 7'!I819</f>
        <v>1758125252.4784501</v>
      </c>
    </row>
    <row r="1063" spans="2:9" hidden="1">
      <c r="B1063" s="1"/>
      <c r="C1063" s="1"/>
      <c r="D1063" s="1"/>
    </row>
    <row r="1064" spans="2:9">
      <c r="B1064" s="1"/>
      <c r="C1064" s="1"/>
      <c r="D1064" s="1"/>
    </row>
    <row r="1066" spans="2:9">
      <c r="G1066" s="61">
        <v>1760215459.22</v>
      </c>
      <c r="H1066" s="61">
        <v>1671340181.3499999</v>
      </c>
      <c r="I1066" s="61">
        <v>1998677502.9000001</v>
      </c>
    </row>
    <row r="1068" spans="2:9">
      <c r="G1068" s="61">
        <f>G1054-G1066</f>
        <v>-417016624.3499999</v>
      </c>
      <c r="H1068" s="61">
        <f t="shared" ref="H1068:I1068" si="276">H1054-H1066</f>
        <v>179397776.86000037</v>
      </c>
      <c r="I1068" s="61">
        <f t="shared" si="276"/>
        <v>-240552250.42155027</v>
      </c>
    </row>
  </sheetData>
  <mergeCells count="13">
    <mergeCell ref="B2:G2"/>
    <mergeCell ref="A4:I4"/>
    <mergeCell ref="B3:G3"/>
    <mergeCell ref="H6:H7"/>
    <mergeCell ref="I6:I7"/>
    <mergeCell ref="G5:I5"/>
    <mergeCell ref="F5:F7"/>
    <mergeCell ref="E5:E7"/>
    <mergeCell ref="G6:G7"/>
    <mergeCell ref="A5:A7"/>
    <mergeCell ref="D5:D7"/>
    <mergeCell ref="C5:C7"/>
    <mergeCell ref="B5:B7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4" manualBreakCount="4">
    <brk id="935" max="10" man="1"/>
    <brk id="984" max="10" man="1"/>
    <brk id="1017" max="10" man="1"/>
    <brk id="105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834"/>
  <sheetViews>
    <sheetView view="pageBreakPreview" topLeftCell="A635" zoomScaleNormal="100" zoomScaleSheetLayoutView="100" workbookViewId="0">
      <selection activeCell="G652" sqref="G652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17.285156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8.5703125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1" bestFit="1" customWidth="1"/>
    <col min="17" max="16384" width="9.140625" style="1"/>
  </cols>
  <sheetData>
    <row r="1" spans="1:11" ht="19.5" customHeight="1">
      <c r="B1" s="256" t="s">
        <v>386</v>
      </c>
      <c r="C1" s="257"/>
      <c r="D1" s="257"/>
      <c r="E1" s="258" t="s">
        <v>386</v>
      </c>
      <c r="F1" s="258"/>
      <c r="G1" s="258"/>
      <c r="H1" s="105"/>
      <c r="I1" s="1"/>
    </row>
    <row r="2" spans="1:11" ht="35.25" customHeight="1">
      <c r="B2" s="242" t="s">
        <v>722</v>
      </c>
      <c r="C2" s="256"/>
      <c r="D2" s="256"/>
      <c r="E2" s="259"/>
      <c r="F2" s="259"/>
      <c r="G2" s="259"/>
      <c r="H2" s="105"/>
      <c r="I2" s="1"/>
    </row>
    <row r="3" spans="1:11" ht="61.5" customHeight="1">
      <c r="A3" s="254" t="s">
        <v>723</v>
      </c>
      <c r="B3" s="254"/>
      <c r="C3" s="254"/>
      <c r="D3" s="254"/>
      <c r="E3" s="254"/>
      <c r="F3" s="254"/>
      <c r="G3" s="254"/>
      <c r="H3" s="255"/>
      <c r="I3" s="255"/>
    </row>
    <row r="4" spans="1:11" ht="14.25" customHeight="1">
      <c r="A4" s="251" t="s">
        <v>13</v>
      </c>
      <c r="B4" s="118"/>
      <c r="C4" s="118"/>
      <c r="D4" s="118"/>
      <c r="E4" s="249" t="s">
        <v>17</v>
      </c>
      <c r="F4" s="249" t="s">
        <v>18</v>
      </c>
      <c r="G4" s="252" t="s">
        <v>387</v>
      </c>
      <c r="H4" s="253"/>
      <c r="I4" s="253"/>
    </row>
    <row r="5" spans="1:11" s="3" customFormat="1" ht="23.25" customHeight="1">
      <c r="A5" s="253"/>
      <c r="B5" s="249" t="s">
        <v>14</v>
      </c>
      <c r="C5" s="249" t="s">
        <v>15</v>
      </c>
      <c r="D5" s="249" t="s">
        <v>16</v>
      </c>
      <c r="E5" s="250"/>
      <c r="F5" s="250"/>
      <c r="G5" s="260" t="s">
        <v>462</v>
      </c>
      <c r="H5" s="260" t="s">
        <v>463</v>
      </c>
      <c r="I5" s="260" t="s">
        <v>721</v>
      </c>
      <c r="J5" s="162"/>
      <c r="K5" s="105"/>
    </row>
    <row r="6" spans="1:11" s="3" customFormat="1" ht="69.75" customHeight="1">
      <c r="A6" s="253"/>
      <c r="B6" s="261"/>
      <c r="C6" s="261"/>
      <c r="D6" s="261"/>
      <c r="E6" s="250"/>
      <c r="F6" s="250"/>
      <c r="G6" s="246"/>
      <c r="H6" s="246"/>
      <c r="I6" s="246"/>
      <c r="J6" s="162"/>
    </row>
    <row r="7" spans="1:11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06">
        <v>4</v>
      </c>
      <c r="H7" s="106">
        <v>5</v>
      </c>
      <c r="I7" s="106">
        <v>6</v>
      </c>
      <c r="J7" s="162"/>
    </row>
    <row r="8" spans="1:11" s="78" customFormat="1" ht="42" customHeight="1">
      <c r="A8" s="82" t="s">
        <v>114</v>
      </c>
      <c r="B8" s="77"/>
      <c r="C8" s="77"/>
      <c r="D8" s="77"/>
      <c r="E8" s="77"/>
      <c r="F8" s="77"/>
      <c r="G8" s="107">
        <f>G17+G95+G422+G209+G552+G686+G36+G582+G606+G540+G68+G527+G705+G10+G114+G356+G363+G379+G509+G522+G533+G546+G613+G190</f>
        <v>1285642733.8000002</v>
      </c>
      <c r="H8" s="107">
        <f>H17+H95+H422+H209+H552+H686+H36+H582+H606+H540+H68+H527+H705+H10+H114+H356+H363+H379+H509+H522+H533+H546+H613+H190</f>
        <v>1793650544.25</v>
      </c>
      <c r="I8" s="107">
        <f>I17+I95+I422+I209+I552+I686+I36+I582+I606+I540+I68+I527+I705+I10+I114+I356+I363+I379+I509+I522+I533+I546+I613+I190</f>
        <v>1700662608.99</v>
      </c>
      <c r="J8" s="163"/>
    </row>
    <row r="9" spans="1:11" s="3" customFormat="1">
      <c r="A9" s="4"/>
      <c r="B9" s="4"/>
      <c r="C9" s="4"/>
      <c r="D9" s="4"/>
      <c r="E9" s="4"/>
      <c r="F9" s="4"/>
      <c r="G9" s="106"/>
      <c r="H9" s="106"/>
      <c r="I9" s="106"/>
      <c r="J9" s="162"/>
    </row>
    <row r="10" spans="1:11" s="150" customFormat="1" ht="42" customHeight="1">
      <c r="A10" s="146" t="s">
        <v>506</v>
      </c>
      <c r="B10" s="147"/>
      <c r="C10" s="147"/>
      <c r="D10" s="147"/>
      <c r="E10" s="99" t="s">
        <v>115</v>
      </c>
      <c r="F10" s="148"/>
      <c r="G10" s="149">
        <f>G11+G14</f>
        <v>10538853</v>
      </c>
      <c r="H10" s="149">
        <f>H11+H14</f>
        <v>1700000</v>
      </c>
      <c r="I10" s="149">
        <f>I11+I14</f>
        <v>2254500</v>
      </c>
      <c r="J10" s="164">
        <v>2271304</v>
      </c>
    </row>
    <row r="11" spans="1:11" ht="33" customHeight="1">
      <c r="A11" s="16" t="s">
        <v>195</v>
      </c>
      <c r="B11" s="14">
        <v>757</v>
      </c>
      <c r="C11" s="15" t="s">
        <v>71</v>
      </c>
      <c r="D11" s="15" t="s">
        <v>72</v>
      </c>
      <c r="E11" s="15" t="s">
        <v>431</v>
      </c>
      <c r="F11" s="15"/>
      <c r="G11" s="74">
        <f t="shared" ref="G11:I12" si="0">G12</f>
        <v>10477023</v>
      </c>
      <c r="H11" s="74">
        <f t="shared" si="0"/>
        <v>1700000</v>
      </c>
      <c r="I11" s="74">
        <f t="shared" si="0"/>
        <v>2254500</v>
      </c>
    </row>
    <row r="12" spans="1:11" ht="33" customHeight="1">
      <c r="A12" s="16" t="s">
        <v>155</v>
      </c>
      <c r="B12" s="14">
        <v>757</v>
      </c>
      <c r="C12" s="15" t="s">
        <v>71</v>
      </c>
      <c r="D12" s="15" t="s">
        <v>72</v>
      </c>
      <c r="E12" s="15" t="s">
        <v>431</v>
      </c>
      <c r="F12" s="15" t="s">
        <v>156</v>
      </c>
      <c r="G12" s="74">
        <f t="shared" si="0"/>
        <v>10477023</v>
      </c>
      <c r="H12" s="74">
        <f t="shared" si="0"/>
        <v>1700000</v>
      </c>
      <c r="I12" s="74">
        <f t="shared" si="0"/>
        <v>2254500</v>
      </c>
    </row>
    <row r="13" spans="1:11" ht="33" customHeight="1">
      <c r="A13" s="16" t="s">
        <v>157</v>
      </c>
      <c r="B13" s="14">
        <v>757</v>
      </c>
      <c r="C13" s="15" t="s">
        <v>71</v>
      </c>
      <c r="D13" s="15" t="s">
        <v>72</v>
      </c>
      <c r="E13" s="15" t="s">
        <v>431</v>
      </c>
      <c r="F13" s="15" t="s">
        <v>158</v>
      </c>
      <c r="G13" s="74">
        <f>'прил 6'!G157</f>
        <v>10477023</v>
      </c>
      <c r="H13" s="74">
        <f>'прил 6'!H157</f>
        <v>1700000</v>
      </c>
      <c r="I13" s="74">
        <f>'прил 6'!I157</f>
        <v>2254500</v>
      </c>
    </row>
    <row r="14" spans="1:11" ht="82.5" customHeight="1">
      <c r="A14" s="50" t="s">
        <v>433</v>
      </c>
      <c r="B14" s="14">
        <v>757</v>
      </c>
      <c r="C14" s="15" t="s">
        <v>71</v>
      </c>
      <c r="D14" s="15" t="s">
        <v>72</v>
      </c>
      <c r="E14" s="15" t="s">
        <v>432</v>
      </c>
      <c r="F14" s="15"/>
      <c r="G14" s="74">
        <f t="shared" ref="G14:I15" si="1">G15</f>
        <v>61830</v>
      </c>
      <c r="H14" s="74">
        <f>H15</f>
        <v>0</v>
      </c>
      <c r="I14" s="74">
        <f t="shared" si="1"/>
        <v>0</v>
      </c>
    </row>
    <row r="15" spans="1:11" ht="33" customHeight="1">
      <c r="A15" s="16" t="s">
        <v>155</v>
      </c>
      <c r="B15" s="14">
        <v>757</v>
      </c>
      <c r="C15" s="15" t="s">
        <v>71</v>
      </c>
      <c r="D15" s="15" t="s">
        <v>72</v>
      </c>
      <c r="E15" s="15" t="s">
        <v>432</v>
      </c>
      <c r="F15" s="15" t="s">
        <v>156</v>
      </c>
      <c r="G15" s="74">
        <f t="shared" si="1"/>
        <v>61830</v>
      </c>
      <c r="H15" s="74">
        <f t="shared" si="1"/>
        <v>0</v>
      </c>
      <c r="I15" s="74">
        <f t="shared" si="1"/>
        <v>0</v>
      </c>
    </row>
    <row r="16" spans="1:11" ht="33" customHeight="1">
      <c r="A16" s="16" t="s">
        <v>157</v>
      </c>
      <c r="B16" s="14">
        <v>757</v>
      </c>
      <c r="C16" s="15" t="s">
        <v>71</v>
      </c>
      <c r="D16" s="15" t="s">
        <v>72</v>
      </c>
      <c r="E16" s="15" t="s">
        <v>432</v>
      </c>
      <c r="F16" s="15" t="s">
        <v>158</v>
      </c>
      <c r="G16" s="74">
        <f>'прил 6'!G160</f>
        <v>61830</v>
      </c>
      <c r="H16" s="74">
        <f>'прил 6'!AG160</f>
        <v>0</v>
      </c>
      <c r="I16" s="74">
        <f>'прил 6'!AH160</f>
        <v>0</v>
      </c>
    </row>
    <row r="17" spans="1:10" s="143" customFormat="1" ht="51">
      <c r="A17" s="140" t="s">
        <v>508</v>
      </c>
      <c r="B17" s="136">
        <v>793</v>
      </c>
      <c r="C17" s="137" t="s">
        <v>20</v>
      </c>
      <c r="D17" s="137" t="s">
        <v>24</v>
      </c>
      <c r="E17" s="136" t="s">
        <v>259</v>
      </c>
      <c r="F17" s="137"/>
      <c r="G17" s="138">
        <f>G18+G21+G26+G33</f>
        <v>1547169.62</v>
      </c>
      <c r="H17" s="138">
        <f>H18+H21+H26+H33+H24</f>
        <v>1115008.29</v>
      </c>
      <c r="I17" s="138">
        <f>I18+I21+I26+I33+I24</f>
        <v>1115008.29</v>
      </c>
      <c r="J17" s="165">
        <v>465200</v>
      </c>
    </row>
    <row r="18" spans="1:10" s="33" customFormat="1" ht="27.75" customHeight="1">
      <c r="A18" s="16" t="s">
        <v>199</v>
      </c>
      <c r="B18" s="14">
        <v>793</v>
      </c>
      <c r="C18" s="15" t="s">
        <v>20</v>
      </c>
      <c r="D18" s="15" t="s">
        <v>24</v>
      </c>
      <c r="E18" s="15" t="s">
        <v>398</v>
      </c>
      <c r="F18" s="15"/>
      <c r="G18" s="102">
        <f t="shared" ref="G18:I19" si="2">G19</f>
        <v>500000</v>
      </c>
      <c r="H18" s="102">
        <f t="shared" si="2"/>
        <v>500000</v>
      </c>
      <c r="I18" s="102">
        <f t="shared" si="2"/>
        <v>500000</v>
      </c>
      <c r="J18" s="166"/>
    </row>
    <row r="19" spans="1:10" s="33" customFormat="1" ht="28.5" customHeight="1">
      <c r="A19" s="16" t="s">
        <v>31</v>
      </c>
      <c r="B19" s="14">
        <v>793</v>
      </c>
      <c r="C19" s="15" t="s">
        <v>20</v>
      </c>
      <c r="D19" s="15" t="s">
        <v>24</v>
      </c>
      <c r="E19" s="15" t="s">
        <v>398</v>
      </c>
      <c r="F19" s="15" t="s">
        <v>32</v>
      </c>
      <c r="G19" s="102">
        <f t="shared" si="2"/>
        <v>500000</v>
      </c>
      <c r="H19" s="102">
        <f t="shared" si="2"/>
        <v>500000</v>
      </c>
      <c r="I19" s="102">
        <f t="shared" si="2"/>
        <v>500000</v>
      </c>
      <c r="J19" s="166"/>
    </row>
    <row r="20" spans="1:10" s="33" customFormat="1" ht="31.5" customHeight="1">
      <c r="A20" s="16" t="s">
        <v>9</v>
      </c>
      <c r="B20" s="14">
        <v>793</v>
      </c>
      <c r="C20" s="15" t="s">
        <v>20</v>
      </c>
      <c r="D20" s="15" t="s">
        <v>24</v>
      </c>
      <c r="E20" s="15" t="s">
        <v>398</v>
      </c>
      <c r="F20" s="15" t="s">
        <v>8</v>
      </c>
      <c r="G20" s="102">
        <f>'прил 6'!G600</f>
        <v>500000</v>
      </c>
      <c r="H20" s="102">
        <f>'прил 6'!H600</f>
        <v>500000</v>
      </c>
      <c r="I20" s="102">
        <f>'прил 6'!I600</f>
        <v>500000</v>
      </c>
      <c r="J20" s="166"/>
    </row>
    <row r="21" spans="1:10" ht="25.5">
      <c r="A21" s="16" t="s">
        <v>172</v>
      </c>
      <c r="B21" s="14">
        <v>793</v>
      </c>
      <c r="C21" s="15" t="s">
        <v>20</v>
      </c>
      <c r="D21" s="15" t="s">
        <v>24</v>
      </c>
      <c r="E21" s="15" t="s">
        <v>399</v>
      </c>
      <c r="F21" s="15"/>
      <c r="G21" s="102">
        <f>G22+G24</f>
        <v>892169.62</v>
      </c>
      <c r="H21" s="102">
        <f>H22</f>
        <v>0</v>
      </c>
      <c r="I21" s="102">
        <f>I22</f>
        <v>0</v>
      </c>
      <c r="J21" s="2">
        <v>70000</v>
      </c>
    </row>
    <row r="22" spans="1:10" ht="25.5" hidden="1" customHeight="1">
      <c r="A22" s="16" t="s">
        <v>165</v>
      </c>
      <c r="B22" s="14">
        <v>793</v>
      </c>
      <c r="C22" s="15" t="s">
        <v>20</v>
      </c>
      <c r="D22" s="15" t="s">
        <v>24</v>
      </c>
      <c r="E22" s="15" t="s">
        <v>399</v>
      </c>
      <c r="F22" s="15" t="s">
        <v>166</v>
      </c>
      <c r="G22" s="74">
        <f>G23</f>
        <v>0</v>
      </c>
      <c r="H22" s="74">
        <f t="shared" ref="H22:I24" si="3">H23</f>
        <v>0</v>
      </c>
      <c r="I22" s="74">
        <f t="shared" si="3"/>
        <v>0</v>
      </c>
      <c r="J22" s="2">
        <v>35000</v>
      </c>
    </row>
    <row r="23" spans="1:10" ht="25.5" hidden="1" customHeight="1">
      <c r="A23" s="16" t="s">
        <v>180</v>
      </c>
      <c r="B23" s="14">
        <v>793</v>
      </c>
      <c r="C23" s="15" t="s">
        <v>20</v>
      </c>
      <c r="D23" s="15" t="s">
        <v>24</v>
      </c>
      <c r="E23" s="15" t="s">
        <v>399</v>
      </c>
      <c r="F23" s="15" t="s">
        <v>181</v>
      </c>
      <c r="G23" s="74">
        <f>'прил 6'!G605</f>
        <v>0</v>
      </c>
      <c r="H23" s="119">
        <v>0</v>
      </c>
      <c r="I23" s="119">
        <v>0</v>
      </c>
      <c r="J23" s="2">
        <v>500000</v>
      </c>
    </row>
    <row r="24" spans="1:10" ht="25.5" customHeight="1">
      <c r="A24" s="16" t="s">
        <v>65</v>
      </c>
      <c r="B24" s="14">
        <v>793</v>
      </c>
      <c r="C24" s="15" t="s">
        <v>20</v>
      </c>
      <c r="D24" s="15" t="s">
        <v>24</v>
      </c>
      <c r="E24" s="15" t="s">
        <v>399</v>
      </c>
      <c r="F24" s="15" t="s">
        <v>66</v>
      </c>
      <c r="G24" s="74">
        <f>G25</f>
        <v>892169.62</v>
      </c>
      <c r="H24" s="74">
        <f t="shared" si="3"/>
        <v>460008.29</v>
      </c>
      <c r="I24" s="74">
        <f t="shared" si="3"/>
        <v>460008.29</v>
      </c>
      <c r="J24" s="2">
        <v>35000</v>
      </c>
    </row>
    <row r="25" spans="1:10" ht="25.5" customHeight="1">
      <c r="A25" s="16" t="s">
        <v>190</v>
      </c>
      <c r="B25" s="14">
        <v>793</v>
      </c>
      <c r="C25" s="15" t="s">
        <v>20</v>
      </c>
      <c r="D25" s="15" t="s">
        <v>24</v>
      </c>
      <c r="E25" s="15" t="s">
        <v>399</v>
      </c>
      <c r="F25" s="15" t="s">
        <v>191</v>
      </c>
      <c r="G25" s="74">
        <f>'прил 6'!G603</f>
        <v>892169.62</v>
      </c>
      <c r="H25" s="119">
        <f>'прил 6'!H603</f>
        <v>460008.29</v>
      </c>
      <c r="I25" s="119">
        <f>'прил 6'!I603</f>
        <v>460008.29</v>
      </c>
      <c r="J25" s="2">
        <v>500000</v>
      </c>
    </row>
    <row r="26" spans="1:10" ht="25.5" customHeight="1">
      <c r="A26" s="16" t="s">
        <v>125</v>
      </c>
      <c r="B26" s="14">
        <v>793</v>
      </c>
      <c r="C26" s="15" t="s">
        <v>20</v>
      </c>
      <c r="D26" s="15" t="s">
        <v>24</v>
      </c>
      <c r="E26" s="15" t="s">
        <v>260</v>
      </c>
      <c r="F26" s="15"/>
      <c r="G26" s="102">
        <f>G27+G31+G30</f>
        <v>105000</v>
      </c>
      <c r="H26" s="102">
        <f t="shared" ref="H26:I26" si="4">H27+H31+H30</f>
        <v>105000</v>
      </c>
      <c r="I26" s="102">
        <f t="shared" si="4"/>
        <v>105000</v>
      </c>
      <c r="J26" s="2">
        <v>50000</v>
      </c>
    </row>
    <row r="27" spans="1:10" ht="25.5" customHeight="1">
      <c r="A27" s="16" t="s">
        <v>339</v>
      </c>
      <c r="B27" s="14">
        <v>793</v>
      </c>
      <c r="C27" s="15" t="s">
        <v>20</v>
      </c>
      <c r="D27" s="15" t="s">
        <v>24</v>
      </c>
      <c r="E27" s="15" t="s">
        <v>260</v>
      </c>
      <c r="F27" s="15" t="s">
        <v>38</v>
      </c>
      <c r="G27" s="102">
        <f>G28</f>
        <v>70000</v>
      </c>
      <c r="H27" s="102">
        <f>H28</f>
        <v>70000</v>
      </c>
      <c r="I27" s="102">
        <f>I28</f>
        <v>70000</v>
      </c>
      <c r="J27" s="2">
        <f>SUM(J17:J26)</f>
        <v>1655200</v>
      </c>
    </row>
    <row r="28" spans="1:10" ht="25.5" customHeight="1">
      <c r="A28" s="16" t="s">
        <v>39</v>
      </c>
      <c r="B28" s="14">
        <v>793</v>
      </c>
      <c r="C28" s="15" t="s">
        <v>20</v>
      </c>
      <c r="D28" s="15" t="s">
        <v>24</v>
      </c>
      <c r="E28" s="15" t="s">
        <v>260</v>
      </c>
      <c r="F28" s="15" t="s">
        <v>40</v>
      </c>
      <c r="G28" s="102">
        <f>'прил 6'!G608</f>
        <v>70000</v>
      </c>
      <c r="H28" s="102">
        <f>'прил 6'!H608</f>
        <v>70000</v>
      </c>
      <c r="I28" s="102">
        <f>'прил 6'!I608</f>
        <v>70000</v>
      </c>
    </row>
    <row r="29" spans="1:10" ht="25.5" hidden="1" customHeight="1">
      <c r="A29" s="16" t="s">
        <v>31</v>
      </c>
      <c r="B29" s="14">
        <v>793</v>
      </c>
      <c r="C29" s="15" t="s">
        <v>20</v>
      </c>
      <c r="D29" s="15" t="s">
        <v>24</v>
      </c>
      <c r="E29" s="15" t="s">
        <v>260</v>
      </c>
      <c r="F29" s="15" t="s">
        <v>32</v>
      </c>
      <c r="G29" s="74">
        <f>G30</f>
        <v>0</v>
      </c>
      <c r="H29" s="74">
        <f t="shared" ref="H29:I29" si="5">H30</f>
        <v>0</v>
      </c>
      <c r="I29" s="74">
        <f t="shared" si="5"/>
        <v>0</v>
      </c>
      <c r="J29" s="1"/>
    </row>
    <row r="30" spans="1:10" ht="25.5" hidden="1" customHeight="1">
      <c r="A30" s="16" t="s">
        <v>9</v>
      </c>
      <c r="B30" s="14">
        <v>793</v>
      </c>
      <c r="C30" s="15" t="s">
        <v>20</v>
      </c>
      <c r="D30" s="15" t="s">
        <v>24</v>
      </c>
      <c r="E30" s="15" t="s">
        <v>260</v>
      </c>
      <c r="F30" s="15" t="s">
        <v>8</v>
      </c>
      <c r="G30" s="74"/>
      <c r="H30" s="74"/>
      <c r="I30" s="74"/>
      <c r="J30" s="1"/>
    </row>
    <row r="31" spans="1:10" ht="25.5" customHeight="1">
      <c r="A31" s="16" t="s">
        <v>65</v>
      </c>
      <c r="B31" s="14">
        <v>793</v>
      </c>
      <c r="C31" s="15" t="s">
        <v>20</v>
      </c>
      <c r="D31" s="15" t="s">
        <v>24</v>
      </c>
      <c r="E31" s="15" t="s">
        <v>260</v>
      </c>
      <c r="F31" s="15" t="s">
        <v>66</v>
      </c>
      <c r="G31" s="102">
        <f>G32</f>
        <v>35000</v>
      </c>
      <c r="H31" s="102">
        <f>H32</f>
        <v>35000</v>
      </c>
      <c r="I31" s="102">
        <f>I32</f>
        <v>35000</v>
      </c>
    </row>
    <row r="32" spans="1:10" ht="25.5" customHeight="1">
      <c r="A32" s="16" t="s">
        <v>151</v>
      </c>
      <c r="B32" s="14">
        <v>793</v>
      </c>
      <c r="C32" s="15" t="s">
        <v>20</v>
      </c>
      <c r="D32" s="15" t="s">
        <v>24</v>
      </c>
      <c r="E32" s="15" t="s">
        <v>260</v>
      </c>
      <c r="F32" s="15" t="s">
        <v>69</v>
      </c>
      <c r="G32" s="102">
        <f>'прил 6'!G612</f>
        <v>35000</v>
      </c>
      <c r="H32" s="102">
        <f>'прил 6'!H612</f>
        <v>35000</v>
      </c>
      <c r="I32" s="102">
        <f>'прил 6'!I612</f>
        <v>35000</v>
      </c>
    </row>
    <row r="33" spans="1:12" ht="25.5" customHeight="1">
      <c r="A33" s="16" t="s">
        <v>478</v>
      </c>
      <c r="B33" s="14">
        <v>793</v>
      </c>
      <c r="C33" s="15" t="s">
        <v>20</v>
      </c>
      <c r="D33" s="15" t="s">
        <v>24</v>
      </c>
      <c r="E33" s="15" t="s">
        <v>479</v>
      </c>
      <c r="F33" s="15"/>
      <c r="G33" s="74">
        <f t="shared" ref="G33:I34" si="6">G34</f>
        <v>50000</v>
      </c>
      <c r="H33" s="8">
        <f t="shared" si="6"/>
        <v>50000</v>
      </c>
      <c r="I33" s="8">
        <f t="shared" si="6"/>
        <v>50000</v>
      </c>
    </row>
    <row r="34" spans="1:12" ht="25.5" customHeight="1">
      <c r="A34" s="16" t="s">
        <v>339</v>
      </c>
      <c r="B34" s="14">
        <v>793</v>
      </c>
      <c r="C34" s="15" t="s">
        <v>20</v>
      </c>
      <c r="D34" s="15" t="s">
        <v>24</v>
      </c>
      <c r="E34" s="15" t="s">
        <v>479</v>
      </c>
      <c r="F34" s="15" t="s">
        <v>38</v>
      </c>
      <c r="G34" s="74">
        <f t="shared" si="6"/>
        <v>50000</v>
      </c>
      <c r="H34" s="8">
        <f t="shared" si="6"/>
        <v>50000</v>
      </c>
      <c r="I34" s="8">
        <f t="shared" si="6"/>
        <v>50000</v>
      </c>
    </row>
    <row r="35" spans="1:12" ht="25.5" customHeight="1">
      <c r="A35" s="16" t="s">
        <v>39</v>
      </c>
      <c r="B35" s="14">
        <v>793</v>
      </c>
      <c r="C35" s="15" t="s">
        <v>20</v>
      </c>
      <c r="D35" s="15" t="s">
        <v>24</v>
      </c>
      <c r="E35" s="15" t="s">
        <v>479</v>
      </c>
      <c r="F35" s="15" t="s">
        <v>40</v>
      </c>
      <c r="G35" s="74">
        <f>'прил 6'!G615</f>
        <v>50000</v>
      </c>
      <c r="H35" s="8">
        <f>'прил 6'!H615</f>
        <v>50000</v>
      </c>
      <c r="I35" s="8">
        <f>'прил 6'!I615</f>
        <v>50000</v>
      </c>
    </row>
    <row r="36" spans="1:12" s="143" customFormat="1" ht="38.25">
      <c r="A36" s="140" t="s">
        <v>471</v>
      </c>
      <c r="B36" s="136">
        <v>763</v>
      </c>
      <c r="C36" s="137" t="s">
        <v>20</v>
      </c>
      <c r="D36" s="137" t="s">
        <v>56</v>
      </c>
      <c r="E36" s="137" t="s">
        <v>218</v>
      </c>
      <c r="F36" s="142"/>
      <c r="G36" s="138">
        <f>G37+G44+G50+G53+G56+G59+G62++G65+G47</f>
        <v>10655873.6</v>
      </c>
      <c r="H36" s="138">
        <f>H37+H44+H47+H50+H53+H65</f>
        <v>10757399.6</v>
      </c>
      <c r="I36" s="138">
        <f>I37+I44+I47+I50+I53+I65</f>
        <v>10758516.6</v>
      </c>
      <c r="J36" s="165">
        <v>9155959</v>
      </c>
      <c r="L36" s="165">
        <f>G36+H36+I36-G37-H37-I37</f>
        <v>2369999.9999999963</v>
      </c>
    </row>
    <row r="37" spans="1:12" s="33" customFormat="1" ht="25.5">
      <c r="A37" s="16" t="s">
        <v>79</v>
      </c>
      <c r="B37" s="14">
        <v>763</v>
      </c>
      <c r="C37" s="15" t="s">
        <v>20</v>
      </c>
      <c r="D37" s="15" t="s">
        <v>56</v>
      </c>
      <c r="E37" s="15" t="s">
        <v>219</v>
      </c>
      <c r="F37" s="39"/>
      <c r="G37" s="102">
        <f>G38+G40+G42</f>
        <v>9865873.5999999996</v>
      </c>
      <c r="H37" s="102">
        <f t="shared" ref="H37:I37" si="7">H38+H40+H42</f>
        <v>9967399.5999999996</v>
      </c>
      <c r="I37" s="102">
        <f t="shared" si="7"/>
        <v>9968516.5999999996</v>
      </c>
      <c r="J37" s="166">
        <v>567396</v>
      </c>
    </row>
    <row r="38" spans="1:12" ht="51">
      <c r="A38" s="16" t="s">
        <v>57</v>
      </c>
      <c r="B38" s="14">
        <v>763</v>
      </c>
      <c r="C38" s="15" t="s">
        <v>20</v>
      </c>
      <c r="D38" s="15" t="s">
        <v>56</v>
      </c>
      <c r="E38" s="15" t="s">
        <v>219</v>
      </c>
      <c r="F38" s="15" t="s">
        <v>60</v>
      </c>
      <c r="G38" s="102">
        <f>SUM(G39)</f>
        <v>9342856</v>
      </c>
      <c r="H38" s="102">
        <f>SUM(H39)</f>
        <v>9444382</v>
      </c>
      <c r="I38" s="102">
        <f>SUM(I39)</f>
        <v>9445499</v>
      </c>
      <c r="J38" s="2">
        <v>15000</v>
      </c>
    </row>
    <row r="39" spans="1:12" ht="25.5">
      <c r="A39" s="16" t="s">
        <v>58</v>
      </c>
      <c r="B39" s="14">
        <v>763</v>
      </c>
      <c r="C39" s="15" t="s">
        <v>20</v>
      </c>
      <c r="D39" s="15" t="s">
        <v>56</v>
      </c>
      <c r="E39" s="15" t="s">
        <v>219</v>
      </c>
      <c r="F39" s="15" t="s">
        <v>61</v>
      </c>
      <c r="G39" s="102">
        <f>'прил 6'!G189</f>
        <v>9342856</v>
      </c>
      <c r="H39" s="102">
        <f>'прил 6'!AG189+'прил 6'!H189</f>
        <v>9444382</v>
      </c>
      <c r="I39" s="102">
        <f>'прил 6'!AH189+'прил 6'!I189</f>
        <v>9445499</v>
      </c>
      <c r="J39" s="2">
        <v>200000</v>
      </c>
    </row>
    <row r="40" spans="1:12" ht="25.5">
      <c r="A40" s="16" t="s">
        <v>37</v>
      </c>
      <c r="B40" s="14">
        <v>763</v>
      </c>
      <c r="C40" s="15" t="s">
        <v>20</v>
      </c>
      <c r="D40" s="15" t="s">
        <v>56</v>
      </c>
      <c r="E40" s="15" t="s">
        <v>219</v>
      </c>
      <c r="F40" s="15" t="s">
        <v>38</v>
      </c>
      <c r="G40" s="102">
        <f>SUM(G41)</f>
        <v>500017.6</v>
      </c>
      <c r="H40" s="102">
        <f>SUM(H41)</f>
        <v>500017.6</v>
      </c>
      <c r="I40" s="102">
        <f>SUM(I41)</f>
        <v>500017.6</v>
      </c>
      <c r="J40" s="2">
        <v>200000</v>
      </c>
    </row>
    <row r="41" spans="1:12" ht="25.5">
      <c r="A41" s="16" t="s">
        <v>39</v>
      </c>
      <c r="B41" s="14">
        <v>763</v>
      </c>
      <c r="C41" s="15" t="s">
        <v>20</v>
      </c>
      <c r="D41" s="15" t="s">
        <v>56</v>
      </c>
      <c r="E41" s="15" t="s">
        <v>219</v>
      </c>
      <c r="F41" s="15" t="s">
        <v>40</v>
      </c>
      <c r="G41" s="102">
        <f>'прил 6'!G191</f>
        <v>500017.6</v>
      </c>
      <c r="H41" s="102">
        <f>'прил 6'!AG191+'прил 6'!H191</f>
        <v>500017.6</v>
      </c>
      <c r="I41" s="102">
        <f>'прил 6'!AH191+'прил 6'!I191</f>
        <v>500017.6</v>
      </c>
      <c r="J41" s="2">
        <v>210000</v>
      </c>
    </row>
    <row r="42" spans="1:12">
      <c r="A42" s="16" t="s">
        <v>65</v>
      </c>
      <c r="B42" s="14"/>
      <c r="C42" s="15"/>
      <c r="D42" s="15"/>
      <c r="E42" s="15" t="s">
        <v>219</v>
      </c>
      <c r="F42" s="15" t="s">
        <v>66</v>
      </c>
      <c r="G42" s="102">
        <f>G43</f>
        <v>23000</v>
      </c>
      <c r="H42" s="102">
        <f>H43</f>
        <v>23000</v>
      </c>
      <c r="I42" s="102">
        <f>I43</f>
        <v>23000</v>
      </c>
      <c r="J42" s="2">
        <f>SUM(J36:J41)</f>
        <v>10348355</v>
      </c>
    </row>
    <row r="43" spans="1:12">
      <c r="A43" s="16" t="s">
        <v>151</v>
      </c>
      <c r="B43" s="14"/>
      <c r="C43" s="15"/>
      <c r="D43" s="15"/>
      <c r="E43" s="15" t="s">
        <v>219</v>
      </c>
      <c r="F43" s="15" t="s">
        <v>69</v>
      </c>
      <c r="G43" s="102">
        <f>'прил 6'!G193</f>
        <v>23000</v>
      </c>
      <c r="H43" s="102">
        <f>'прил 6'!AG193+'прил 6'!H193</f>
        <v>23000</v>
      </c>
      <c r="I43" s="102">
        <f>'прил 6'!AH193+'прил 6'!I193</f>
        <v>23000</v>
      </c>
    </row>
    <row r="44" spans="1:12" ht="33.75" customHeight="1">
      <c r="A44" s="16" t="s">
        <v>695</v>
      </c>
      <c r="B44" s="14">
        <v>763</v>
      </c>
      <c r="C44" s="15" t="s">
        <v>20</v>
      </c>
      <c r="D44" s="15" t="s">
        <v>24</v>
      </c>
      <c r="E44" s="15" t="s">
        <v>220</v>
      </c>
      <c r="F44" s="15"/>
      <c r="G44" s="102">
        <f t="shared" ref="G44:I45" si="8">G45</f>
        <v>280000</v>
      </c>
      <c r="H44" s="102">
        <f t="shared" si="8"/>
        <v>280000</v>
      </c>
      <c r="I44" s="102">
        <f t="shared" si="8"/>
        <v>280000</v>
      </c>
    </row>
    <row r="45" spans="1:12" ht="27.75" customHeight="1">
      <c r="A45" s="16" t="s">
        <v>37</v>
      </c>
      <c r="B45" s="14">
        <v>763</v>
      </c>
      <c r="C45" s="15" t="s">
        <v>20</v>
      </c>
      <c r="D45" s="15" t="s">
        <v>24</v>
      </c>
      <c r="E45" s="15" t="s">
        <v>220</v>
      </c>
      <c r="F45" s="15" t="s">
        <v>38</v>
      </c>
      <c r="G45" s="102">
        <f t="shared" si="8"/>
        <v>280000</v>
      </c>
      <c r="H45" s="102">
        <f t="shared" si="8"/>
        <v>280000</v>
      </c>
      <c r="I45" s="102">
        <f t="shared" si="8"/>
        <v>280000</v>
      </c>
    </row>
    <row r="46" spans="1:12" ht="28.5" customHeight="1">
      <c r="A46" s="16" t="s">
        <v>39</v>
      </c>
      <c r="B46" s="14">
        <v>763</v>
      </c>
      <c r="C46" s="15" t="s">
        <v>20</v>
      </c>
      <c r="D46" s="15" t="s">
        <v>24</v>
      </c>
      <c r="E46" s="15" t="s">
        <v>220</v>
      </c>
      <c r="F46" s="15" t="s">
        <v>40</v>
      </c>
      <c r="G46" s="102">
        <f>'прил 6'!G198</f>
        <v>280000</v>
      </c>
      <c r="H46" s="102">
        <f>'прил 6'!AG198+'прил 6'!H198</f>
        <v>280000</v>
      </c>
      <c r="I46" s="102">
        <f>'прил 6'!AH198+'прил 6'!I198</f>
        <v>280000</v>
      </c>
    </row>
    <row r="47" spans="1:12" ht="28.5" hidden="1" customHeight="1">
      <c r="A47" s="16" t="s">
        <v>727</v>
      </c>
      <c r="B47" s="14">
        <v>763</v>
      </c>
      <c r="C47" s="15" t="s">
        <v>20</v>
      </c>
      <c r="D47" s="15" t="s">
        <v>24</v>
      </c>
      <c r="E47" s="15" t="s">
        <v>726</v>
      </c>
      <c r="F47" s="15"/>
      <c r="G47" s="74">
        <f t="shared" ref="G47:I48" si="9">G48</f>
        <v>0</v>
      </c>
      <c r="H47" s="74">
        <f t="shared" si="9"/>
        <v>0</v>
      </c>
      <c r="I47" s="74">
        <f t="shared" si="9"/>
        <v>0</v>
      </c>
      <c r="J47" s="1"/>
    </row>
    <row r="48" spans="1:12" ht="27.75" hidden="1" customHeight="1">
      <c r="A48" s="16" t="s">
        <v>37</v>
      </c>
      <c r="B48" s="14">
        <v>763</v>
      </c>
      <c r="C48" s="15" t="s">
        <v>20</v>
      </c>
      <c r="D48" s="15" t="s">
        <v>24</v>
      </c>
      <c r="E48" s="15" t="s">
        <v>726</v>
      </c>
      <c r="F48" s="15" t="s">
        <v>38</v>
      </c>
      <c r="G48" s="74">
        <f t="shared" si="9"/>
        <v>0</v>
      </c>
      <c r="H48" s="74">
        <f t="shared" si="9"/>
        <v>0</v>
      </c>
      <c r="I48" s="74">
        <f t="shared" si="9"/>
        <v>0</v>
      </c>
      <c r="J48" s="1"/>
    </row>
    <row r="49" spans="1:10" ht="28.5" hidden="1" customHeight="1">
      <c r="A49" s="16" t="s">
        <v>39</v>
      </c>
      <c r="B49" s="14">
        <v>763</v>
      </c>
      <c r="C49" s="15" t="s">
        <v>20</v>
      </c>
      <c r="D49" s="15" t="s">
        <v>24</v>
      </c>
      <c r="E49" s="15" t="s">
        <v>726</v>
      </c>
      <c r="F49" s="15" t="s">
        <v>40</v>
      </c>
      <c r="G49" s="74"/>
      <c r="H49" s="74"/>
      <c r="I49" s="74"/>
      <c r="J49" s="1"/>
    </row>
    <row r="50" spans="1:10" ht="125.25" customHeight="1">
      <c r="A50" s="16" t="s">
        <v>293</v>
      </c>
      <c r="B50" s="14">
        <v>763</v>
      </c>
      <c r="C50" s="15" t="s">
        <v>56</v>
      </c>
      <c r="D50" s="15" t="s">
        <v>91</v>
      </c>
      <c r="E50" s="15" t="s">
        <v>223</v>
      </c>
      <c r="F50" s="15"/>
      <c r="G50" s="102">
        <f>G51</f>
        <v>250000</v>
      </c>
      <c r="H50" s="102">
        <f t="shared" ref="H50:I50" si="10">H51</f>
        <v>250000</v>
      </c>
      <c r="I50" s="102">
        <f t="shared" si="10"/>
        <v>250000</v>
      </c>
    </row>
    <row r="51" spans="1:10" ht="25.5">
      <c r="A51" s="16" t="s">
        <v>37</v>
      </c>
      <c r="B51" s="14">
        <v>763</v>
      </c>
      <c r="C51" s="15" t="s">
        <v>56</v>
      </c>
      <c r="D51" s="15" t="s">
        <v>91</v>
      </c>
      <c r="E51" s="15" t="s">
        <v>223</v>
      </c>
      <c r="F51" s="15" t="s">
        <v>38</v>
      </c>
      <c r="G51" s="102">
        <f>SUM(G52)</f>
        <v>250000</v>
      </c>
      <c r="H51" s="102">
        <f>SUM(H52)</f>
        <v>250000</v>
      </c>
      <c r="I51" s="102">
        <f>SUM(I52)</f>
        <v>250000</v>
      </c>
    </row>
    <row r="52" spans="1:10" ht="25.5" customHeight="1">
      <c r="A52" s="16" t="s">
        <v>39</v>
      </c>
      <c r="B52" s="14">
        <v>763</v>
      </c>
      <c r="C52" s="15" t="s">
        <v>56</v>
      </c>
      <c r="D52" s="15" t="s">
        <v>91</v>
      </c>
      <c r="E52" s="15" t="s">
        <v>223</v>
      </c>
      <c r="F52" s="15" t="s">
        <v>40</v>
      </c>
      <c r="G52" s="102">
        <f>'прил 6'!G211</f>
        <v>250000</v>
      </c>
      <c r="H52" s="102">
        <f>'прил 6'!AG211+'прил 6'!H211</f>
        <v>250000</v>
      </c>
      <c r="I52" s="102">
        <f>'прил 6'!AH211+'прил 6'!I211</f>
        <v>250000</v>
      </c>
    </row>
    <row r="53" spans="1:10" ht="94.5" customHeight="1">
      <c r="A53" s="30" t="s">
        <v>696</v>
      </c>
      <c r="B53" s="14">
        <v>763</v>
      </c>
      <c r="C53" s="15" t="s">
        <v>56</v>
      </c>
      <c r="D53" s="15" t="s">
        <v>91</v>
      </c>
      <c r="E53" s="15" t="s">
        <v>224</v>
      </c>
      <c r="F53" s="15"/>
      <c r="G53" s="102">
        <f>G54</f>
        <v>220000</v>
      </c>
      <c r="H53" s="102">
        <f t="shared" ref="H53:I53" si="11">H54</f>
        <v>220000</v>
      </c>
      <c r="I53" s="102">
        <f t="shared" si="11"/>
        <v>220000</v>
      </c>
    </row>
    <row r="54" spans="1:10" ht="25.5">
      <c r="A54" s="16" t="s">
        <v>37</v>
      </c>
      <c r="B54" s="14">
        <v>763</v>
      </c>
      <c r="C54" s="15" t="s">
        <v>56</v>
      </c>
      <c r="D54" s="15" t="s">
        <v>91</v>
      </c>
      <c r="E54" s="15" t="s">
        <v>224</v>
      </c>
      <c r="F54" s="15" t="s">
        <v>38</v>
      </c>
      <c r="G54" s="102">
        <f>SUM(G55)</f>
        <v>220000</v>
      </c>
      <c r="H54" s="102">
        <f>SUM(H55)</f>
        <v>220000</v>
      </c>
      <c r="I54" s="102">
        <f>SUM(I55)</f>
        <v>220000</v>
      </c>
    </row>
    <row r="55" spans="1:10" ht="25.5" customHeight="1">
      <c r="A55" s="16" t="s">
        <v>39</v>
      </c>
      <c r="B55" s="14">
        <v>763</v>
      </c>
      <c r="C55" s="15" t="s">
        <v>56</v>
      </c>
      <c r="D55" s="15" t="s">
        <v>91</v>
      </c>
      <c r="E55" s="15" t="s">
        <v>224</v>
      </c>
      <c r="F55" s="15" t="s">
        <v>40</v>
      </c>
      <c r="G55" s="102">
        <f>'прил 6'!G214</f>
        <v>220000</v>
      </c>
      <c r="H55" s="102">
        <f>'прил 6'!AG214+'прил 6'!H214</f>
        <v>220000</v>
      </c>
      <c r="I55" s="102">
        <f>'прил 6'!AH214+'прил 6'!I214</f>
        <v>220000</v>
      </c>
    </row>
    <row r="56" spans="1:10" ht="81.75" hidden="1" customHeight="1">
      <c r="A56" s="30" t="s">
        <v>643</v>
      </c>
      <c r="B56" s="14">
        <v>763</v>
      </c>
      <c r="C56" s="15" t="s">
        <v>56</v>
      </c>
      <c r="D56" s="15" t="s">
        <v>91</v>
      </c>
      <c r="E56" s="15" t="s">
        <v>609</v>
      </c>
      <c r="F56" s="15"/>
      <c r="G56" s="74">
        <f>G57</f>
        <v>0</v>
      </c>
      <c r="H56" s="74">
        <v>0</v>
      </c>
      <c r="I56" s="74">
        <v>0</v>
      </c>
      <c r="J56" s="1"/>
    </row>
    <row r="57" spans="1:10" ht="25.5" hidden="1">
      <c r="A57" s="16" t="s">
        <v>37</v>
      </c>
      <c r="B57" s="14">
        <v>763</v>
      </c>
      <c r="C57" s="15" t="s">
        <v>56</v>
      </c>
      <c r="D57" s="15" t="s">
        <v>91</v>
      </c>
      <c r="E57" s="15" t="s">
        <v>609</v>
      </c>
      <c r="F57" s="15" t="s">
        <v>38</v>
      </c>
      <c r="G57" s="74">
        <f>SUM(G58)</f>
        <v>0</v>
      </c>
      <c r="H57" s="74">
        <f>SUM(H58)</f>
        <v>0</v>
      </c>
      <c r="I57" s="74">
        <f>SUM(I58)</f>
        <v>0</v>
      </c>
      <c r="J57" s="1"/>
    </row>
    <row r="58" spans="1:10" ht="25.5" hidden="1" customHeight="1">
      <c r="A58" s="16" t="s">
        <v>39</v>
      </c>
      <c r="B58" s="14">
        <v>763</v>
      </c>
      <c r="C58" s="15" t="s">
        <v>56</v>
      </c>
      <c r="D58" s="15" t="s">
        <v>91</v>
      </c>
      <c r="E58" s="15" t="s">
        <v>609</v>
      </c>
      <c r="F58" s="15" t="s">
        <v>40</v>
      </c>
      <c r="G58" s="74"/>
      <c r="H58" s="74">
        <v>0</v>
      </c>
      <c r="I58" s="74">
        <v>0</v>
      </c>
      <c r="J58" s="1"/>
    </row>
    <row r="59" spans="1:10" ht="23.25" hidden="1" customHeight="1">
      <c r="A59" s="195" t="s">
        <v>611</v>
      </c>
      <c r="B59" s="14">
        <v>763</v>
      </c>
      <c r="C59" s="15" t="s">
        <v>56</v>
      </c>
      <c r="D59" s="15" t="s">
        <v>91</v>
      </c>
      <c r="E59" s="15" t="s">
        <v>610</v>
      </c>
      <c r="F59" s="15"/>
      <c r="G59" s="74">
        <f>G60</f>
        <v>0</v>
      </c>
      <c r="H59" s="74">
        <v>0</v>
      </c>
      <c r="I59" s="74">
        <v>0</v>
      </c>
      <c r="J59" s="1"/>
    </row>
    <row r="60" spans="1:10" ht="25.5" hidden="1">
      <c r="A60" s="16" t="s">
        <v>37</v>
      </c>
      <c r="B60" s="14">
        <v>763</v>
      </c>
      <c r="C60" s="15" t="s">
        <v>56</v>
      </c>
      <c r="D60" s="15" t="s">
        <v>91</v>
      </c>
      <c r="E60" s="15" t="s">
        <v>610</v>
      </c>
      <c r="F60" s="15" t="s">
        <v>38</v>
      </c>
      <c r="G60" s="74">
        <f>SUM(G61)</f>
        <v>0</v>
      </c>
      <c r="H60" s="74">
        <f>SUM(H61)</f>
        <v>0</v>
      </c>
      <c r="I60" s="74">
        <f>SUM(I61)</f>
        <v>0</v>
      </c>
      <c r="J60" s="1"/>
    </row>
    <row r="61" spans="1:10" ht="25.5" hidden="1" customHeight="1">
      <c r="A61" s="16" t="s">
        <v>39</v>
      </c>
      <c r="B61" s="14">
        <v>763</v>
      </c>
      <c r="C61" s="15" t="s">
        <v>56</v>
      </c>
      <c r="D61" s="15" t="s">
        <v>91</v>
      </c>
      <c r="E61" s="15" t="s">
        <v>610</v>
      </c>
      <c r="F61" s="15" t="s">
        <v>40</v>
      </c>
      <c r="G61" s="74"/>
      <c r="H61" s="74">
        <v>0</v>
      </c>
      <c r="I61" s="74">
        <v>0</v>
      </c>
      <c r="J61" s="1"/>
    </row>
    <row r="62" spans="1:10" ht="23.25" hidden="1" customHeight="1">
      <c r="A62" s="195" t="s">
        <v>613</v>
      </c>
      <c r="B62" s="14">
        <v>763</v>
      </c>
      <c r="C62" s="15" t="s">
        <v>56</v>
      </c>
      <c r="D62" s="15" t="s">
        <v>91</v>
      </c>
      <c r="E62" s="15" t="s">
        <v>612</v>
      </c>
      <c r="F62" s="15"/>
      <c r="G62" s="74">
        <f>G63</f>
        <v>0</v>
      </c>
      <c r="H62" s="74">
        <v>0</v>
      </c>
      <c r="I62" s="74">
        <v>0</v>
      </c>
      <c r="J62" s="1"/>
    </row>
    <row r="63" spans="1:10" ht="25.5" hidden="1">
      <c r="A63" s="16" t="s">
        <v>37</v>
      </c>
      <c r="B63" s="14">
        <v>763</v>
      </c>
      <c r="C63" s="15" t="s">
        <v>56</v>
      </c>
      <c r="D63" s="15" t="s">
        <v>91</v>
      </c>
      <c r="E63" s="15" t="s">
        <v>612</v>
      </c>
      <c r="F63" s="15" t="s">
        <v>38</v>
      </c>
      <c r="G63" s="74">
        <f>SUM(G64)</f>
        <v>0</v>
      </c>
      <c r="H63" s="74">
        <f>SUM(H64)</f>
        <v>0</v>
      </c>
      <c r="I63" s="74">
        <f>SUM(I64)</f>
        <v>0</v>
      </c>
      <c r="J63" s="1"/>
    </row>
    <row r="64" spans="1:10" ht="25.5" hidden="1" customHeight="1">
      <c r="A64" s="16" t="s">
        <v>39</v>
      </c>
      <c r="B64" s="14">
        <v>763</v>
      </c>
      <c r="C64" s="15" t="s">
        <v>56</v>
      </c>
      <c r="D64" s="15" t="s">
        <v>91</v>
      </c>
      <c r="E64" s="15" t="s">
        <v>612</v>
      </c>
      <c r="F64" s="15" t="s">
        <v>40</v>
      </c>
      <c r="G64" s="74"/>
      <c r="H64" s="74">
        <v>0</v>
      </c>
      <c r="I64" s="74">
        <v>0</v>
      </c>
      <c r="J64" s="1"/>
    </row>
    <row r="65" spans="1:10" ht="34.5" customHeight="1">
      <c r="A65" s="16" t="s">
        <v>627</v>
      </c>
      <c r="B65" s="14">
        <v>763</v>
      </c>
      <c r="C65" s="15" t="s">
        <v>56</v>
      </c>
      <c r="D65" s="15" t="s">
        <v>91</v>
      </c>
      <c r="E65" s="15" t="s">
        <v>626</v>
      </c>
      <c r="F65" s="15"/>
      <c r="G65" s="74">
        <f>G66</f>
        <v>40000</v>
      </c>
      <c r="H65" s="74">
        <f t="shared" ref="H65:I65" si="12">H66</f>
        <v>40000</v>
      </c>
      <c r="I65" s="74">
        <f t="shared" si="12"/>
        <v>40000</v>
      </c>
      <c r="J65" s="1"/>
    </row>
    <row r="66" spans="1:10" ht="25.5">
      <c r="A66" s="16" t="s">
        <v>37</v>
      </c>
      <c r="B66" s="14">
        <v>763</v>
      </c>
      <c r="C66" s="15" t="s">
        <v>56</v>
      </c>
      <c r="D66" s="15" t="s">
        <v>91</v>
      </c>
      <c r="E66" s="15" t="s">
        <v>626</v>
      </c>
      <c r="F66" s="15" t="s">
        <v>38</v>
      </c>
      <c r="G66" s="74">
        <f>SUM(G67)</f>
        <v>40000</v>
      </c>
      <c r="H66" s="74">
        <f>SUM(H67)</f>
        <v>40000</v>
      </c>
      <c r="I66" s="74">
        <f>SUM(I67)</f>
        <v>40000</v>
      </c>
      <c r="J66" s="1"/>
    </row>
    <row r="67" spans="1:10" ht="30.75" customHeight="1">
      <c r="A67" s="16" t="s">
        <v>39</v>
      </c>
      <c r="B67" s="14">
        <v>763</v>
      </c>
      <c r="C67" s="15" t="s">
        <v>56</v>
      </c>
      <c r="D67" s="15" t="s">
        <v>91</v>
      </c>
      <c r="E67" s="15" t="s">
        <v>626</v>
      </c>
      <c r="F67" s="15" t="s">
        <v>40</v>
      </c>
      <c r="G67" s="74">
        <f>'прил 6'!G226</f>
        <v>40000</v>
      </c>
      <c r="H67" s="74">
        <f>'прил 6'!H226</f>
        <v>40000</v>
      </c>
      <c r="I67" s="74">
        <f>'прил 6'!I226</f>
        <v>40000</v>
      </c>
      <c r="J67" s="1"/>
    </row>
    <row r="68" spans="1:10" s="145" customFormat="1" ht="48" customHeight="1">
      <c r="A68" s="140" t="s">
        <v>510</v>
      </c>
      <c r="B68" s="136">
        <v>793</v>
      </c>
      <c r="C68" s="137" t="s">
        <v>71</v>
      </c>
      <c r="D68" s="137" t="s">
        <v>72</v>
      </c>
      <c r="E68" s="137" t="s">
        <v>274</v>
      </c>
      <c r="F68" s="137"/>
      <c r="G68" s="138">
        <f>G69</f>
        <v>200000</v>
      </c>
      <c r="H68" s="138">
        <f t="shared" ref="H68:I68" si="13">H69</f>
        <v>200000</v>
      </c>
      <c r="I68" s="138">
        <f t="shared" si="13"/>
        <v>200000</v>
      </c>
      <c r="J68" s="167">
        <v>100000</v>
      </c>
    </row>
    <row r="69" spans="1:10" ht="42.75" hidden="1" customHeight="1">
      <c r="A69" s="16" t="s">
        <v>134</v>
      </c>
      <c r="B69" s="14">
        <v>793</v>
      </c>
      <c r="C69" s="15" t="s">
        <v>71</v>
      </c>
      <c r="D69" s="15" t="s">
        <v>72</v>
      </c>
      <c r="E69" s="15" t="s">
        <v>274</v>
      </c>
      <c r="F69" s="15"/>
      <c r="G69" s="102">
        <f>G70+G73+G77+G80+G83+G86+G89+G92</f>
        <v>200000</v>
      </c>
      <c r="H69" s="102">
        <f>H70+H73+H77+H80+H83+H86+H89+H92</f>
        <v>200000</v>
      </c>
      <c r="I69" s="102">
        <f>I70+I73+I77+I80+I83+I86+I89+I92</f>
        <v>200000</v>
      </c>
    </row>
    <row r="70" spans="1:10" s="18" customFormat="1" ht="25.5" hidden="1">
      <c r="A70" s="16" t="s">
        <v>509</v>
      </c>
      <c r="B70" s="15" t="s">
        <v>98</v>
      </c>
      <c r="C70" s="15" t="s">
        <v>27</v>
      </c>
      <c r="D70" s="15" t="s">
        <v>29</v>
      </c>
      <c r="E70" s="15" t="s">
        <v>476</v>
      </c>
      <c r="F70" s="15"/>
      <c r="G70" s="74">
        <f>G71</f>
        <v>0</v>
      </c>
      <c r="H70" s="74">
        <f t="shared" ref="H70:I70" si="14">H71</f>
        <v>0</v>
      </c>
      <c r="I70" s="74">
        <f t="shared" si="14"/>
        <v>0</v>
      </c>
      <c r="J70" s="17"/>
    </row>
    <row r="71" spans="1:10" s="18" customFormat="1" ht="25.5" hidden="1">
      <c r="A71" s="16" t="s">
        <v>100</v>
      </c>
      <c r="B71" s="15" t="s">
        <v>98</v>
      </c>
      <c r="C71" s="15" t="s">
        <v>27</v>
      </c>
      <c r="D71" s="15" t="s">
        <v>29</v>
      </c>
      <c r="E71" s="15" t="s">
        <v>476</v>
      </c>
      <c r="F71" s="15" t="s">
        <v>364</v>
      </c>
      <c r="G71" s="74">
        <f>G72</f>
        <v>0</v>
      </c>
      <c r="H71" s="74">
        <f>H72</f>
        <v>0</v>
      </c>
      <c r="I71" s="74">
        <f>I72</f>
        <v>0</v>
      </c>
      <c r="J71" s="17"/>
    </row>
    <row r="72" spans="1:10" s="18" customFormat="1" ht="89.25" hidden="1">
      <c r="A72" s="50" t="s">
        <v>446</v>
      </c>
      <c r="B72" s="15" t="s">
        <v>98</v>
      </c>
      <c r="C72" s="15" t="s">
        <v>27</v>
      </c>
      <c r="D72" s="15" t="s">
        <v>29</v>
      </c>
      <c r="E72" s="15" t="s">
        <v>476</v>
      </c>
      <c r="F72" s="15" t="s">
        <v>445</v>
      </c>
      <c r="G72" s="74">
        <f>'прил 6'!G361</f>
        <v>0</v>
      </c>
      <c r="H72" s="27">
        <f>'прил 6'!H361+'прил 6'!H361</f>
        <v>0</v>
      </c>
      <c r="I72" s="27">
        <f>'прил 6'!I361+'прил 6'!I361</f>
        <v>0</v>
      </c>
      <c r="J72" s="17"/>
    </row>
    <row r="73" spans="1:10" s="18" customFormat="1" ht="25.5" hidden="1" customHeight="1">
      <c r="A73" s="16" t="s">
        <v>559</v>
      </c>
      <c r="B73" s="49">
        <v>795</v>
      </c>
      <c r="C73" s="15" t="s">
        <v>183</v>
      </c>
      <c r="D73" s="15" t="s">
        <v>29</v>
      </c>
      <c r="E73" s="15" t="s">
        <v>558</v>
      </c>
      <c r="F73" s="15"/>
      <c r="G73" s="74">
        <f>G74</f>
        <v>0</v>
      </c>
      <c r="H73" s="74">
        <f t="shared" ref="H73:I73" si="15">H74</f>
        <v>0</v>
      </c>
      <c r="I73" s="74">
        <f t="shared" si="15"/>
        <v>0</v>
      </c>
    </row>
    <row r="74" spans="1:10" s="18" customFormat="1" ht="48" hidden="1" customHeight="1">
      <c r="A74" s="16" t="s">
        <v>596</v>
      </c>
      <c r="B74" s="49">
        <v>795</v>
      </c>
      <c r="C74" s="15" t="s">
        <v>183</v>
      </c>
      <c r="D74" s="15" t="s">
        <v>29</v>
      </c>
      <c r="E74" s="15" t="s">
        <v>595</v>
      </c>
      <c r="F74" s="15"/>
      <c r="G74" s="74">
        <f>G75</f>
        <v>0</v>
      </c>
      <c r="H74" s="74">
        <f t="shared" ref="H74:I75" si="16">H75</f>
        <v>0</v>
      </c>
      <c r="I74" s="74">
        <f t="shared" si="16"/>
        <v>0</v>
      </c>
    </row>
    <row r="75" spans="1:10" s="18" customFormat="1" hidden="1">
      <c r="A75" s="16" t="s">
        <v>165</v>
      </c>
      <c r="B75" s="49">
        <v>795</v>
      </c>
      <c r="C75" s="15" t="s">
        <v>183</v>
      </c>
      <c r="D75" s="15" t="s">
        <v>29</v>
      </c>
      <c r="E75" s="15" t="s">
        <v>595</v>
      </c>
      <c r="F75" s="15" t="s">
        <v>166</v>
      </c>
      <c r="G75" s="74">
        <f>G76</f>
        <v>0</v>
      </c>
      <c r="H75" s="74">
        <f t="shared" si="16"/>
        <v>0</v>
      </c>
      <c r="I75" s="74">
        <f t="shared" si="16"/>
        <v>0</v>
      </c>
    </row>
    <row r="76" spans="1:10" s="18" customFormat="1" hidden="1">
      <c r="A76" s="16" t="s">
        <v>180</v>
      </c>
      <c r="B76" s="49">
        <v>795</v>
      </c>
      <c r="C76" s="15" t="s">
        <v>183</v>
      </c>
      <c r="D76" s="15" t="s">
        <v>29</v>
      </c>
      <c r="E76" s="15" t="s">
        <v>595</v>
      </c>
      <c r="F76" s="15" t="s">
        <v>181</v>
      </c>
      <c r="G76" s="74">
        <f>'прил 6'!G968</f>
        <v>0</v>
      </c>
      <c r="H76" s="74">
        <f>'прил 6'!H968</f>
        <v>0</v>
      </c>
      <c r="I76" s="74">
        <v>0</v>
      </c>
    </row>
    <row r="77" spans="1:10" s="18" customFormat="1" ht="56.25" hidden="1" customHeight="1">
      <c r="A77" s="16" t="s">
        <v>641</v>
      </c>
      <c r="B77" s="14">
        <v>757</v>
      </c>
      <c r="C77" s="15" t="s">
        <v>46</v>
      </c>
      <c r="D77" s="15" t="s">
        <v>20</v>
      </c>
      <c r="E77" s="15" t="s">
        <v>640</v>
      </c>
      <c r="F77" s="15"/>
      <c r="G77" s="74">
        <f>G78</f>
        <v>0</v>
      </c>
      <c r="H77" s="74">
        <f t="shared" ref="H77:I78" si="17">H78</f>
        <v>0</v>
      </c>
      <c r="I77" s="74">
        <f t="shared" si="17"/>
        <v>0</v>
      </c>
    </row>
    <row r="78" spans="1:10" s="18" customFormat="1" ht="25.5" hidden="1">
      <c r="A78" s="16" t="s">
        <v>31</v>
      </c>
      <c r="B78" s="14">
        <v>757</v>
      </c>
      <c r="C78" s="15" t="s">
        <v>46</v>
      </c>
      <c r="D78" s="15" t="s">
        <v>20</v>
      </c>
      <c r="E78" s="15" t="s">
        <v>640</v>
      </c>
      <c r="F78" s="15" t="s">
        <v>32</v>
      </c>
      <c r="G78" s="74">
        <f>G79</f>
        <v>0</v>
      </c>
      <c r="H78" s="74">
        <f t="shared" si="17"/>
        <v>0</v>
      </c>
      <c r="I78" s="74">
        <f t="shared" si="17"/>
        <v>0</v>
      </c>
    </row>
    <row r="79" spans="1:10" s="18" customFormat="1" hidden="1">
      <c r="A79" s="16" t="s">
        <v>33</v>
      </c>
      <c r="B79" s="14">
        <v>757</v>
      </c>
      <c r="C79" s="15" t="s">
        <v>46</v>
      </c>
      <c r="D79" s="15" t="s">
        <v>20</v>
      </c>
      <c r="E79" s="15" t="s">
        <v>640</v>
      </c>
      <c r="F79" s="15" t="s">
        <v>34</v>
      </c>
      <c r="G79" s="74">
        <f>'прил 6'!G139</f>
        <v>0</v>
      </c>
      <c r="H79" s="74">
        <v>0</v>
      </c>
      <c r="I79" s="74">
        <v>0</v>
      </c>
    </row>
    <row r="80" spans="1:10" s="18" customFormat="1" ht="52.5" hidden="1" customHeight="1">
      <c r="A80" s="16" t="s">
        <v>592</v>
      </c>
      <c r="B80" s="15" t="s">
        <v>98</v>
      </c>
      <c r="C80" s="15" t="s">
        <v>27</v>
      </c>
      <c r="D80" s="15" t="s">
        <v>20</v>
      </c>
      <c r="E80" s="15" t="s">
        <v>591</v>
      </c>
      <c r="F80" s="15"/>
      <c r="G80" s="74">
        <f>G81</f>
        <v>0</v>
      </c>
      <c r="H80" s="74">
        <f t="shared" ref="H80:I81" si="18">H81</f>
        <v>0</v>
      </c>
      <c r="I80" s="74">
        <f t="shared" si="18"/>
        <v>0</v>
      </c>
    </row>
    <row r="81" spans="1:16" s="18" customFormat="1" ht="25.5" hidden="1">
      <c r="A81" s="16" t="s">
        <v>31</v>
      </c>
      <c r="B81" s="15" t="s">
        <v>98</v>
      </c>
      <c r="C81" s="15" t="s">
        <v>27</v>
      </c>
      <c r="D81" s="15" t="s">
        <v>20</v>
      </c>
      <c r="E81" s="15" t="s">
        <v>591</v>
      </c>
      <c r="F81" s="15" t="s">
        <v>32</v>
      </c>
      <c r="G81" s="74">
        <f>G82</f>
        <v>0</v>
      </c>
      <c r="H81" s="74">
        <f t="shared" si="18"/>
        <v>0</v>
      </c>
      <c r="I81" s="74">
        <f t="shared" si="18"/>
        <v>0</v>
      </c>
    </row>
    <row r="82" spans="1:16" s="18" customFormat="1" hidden="1">
      <c r="A82" s="16" t="s">
        <v>33</v>
      </c>
      <c r="B82" s="15" t="s">
        <v>98</v>
      </c>
      <c r="C82" s="15" t="s">
        <v>27</v>
      </c>
      <c r="D82" s="15" t="s">
        <v>20</v>
      </c>
      <c r="E82" s="15" t="s">
        <v>591</v>
      </c>
      <c r="F82" s="15" t="s">
        <v>34</v>
      </c>
      <c r="G82" s="74"/>
      <c r="H82" s="74">
        <v>0</v>
      </c>
      <c r="I82" s="74">
        <v>0</v>
      </c>
    </row>
    <row r="83" spans="1:16" ht="21.75" hidden="1" customHeight="1">
      <c r="A83" s="50" t="s">
        <v>557</v>
      </c>
      <c r="B83" s="14">
        <v>793</v>
      </c>
      <c r="C83" s="15" t="s">
        <v>183</v>
      </c>
      <c r="D83" s="15" t="s">
        <v>72</v>
      </c>
      <c r="E83" s="15" t="s">
        <v>556</v>
      </c>
      <c r="F83" s="15"/>
      <c r="G83" s="74">
        <f>G84</f>
        <v>0</v>
      </c>
      <c r="H83" s="74">
        <v>0</v>
      </c>
      <c r="I83" s="74">
        <v>0</v>
      </c>
      <c r="J83" s="1"/>
    </row>
    <row r="84" spans="1:16" ht="21" hidden="1" customHeight="1">
      <c r="A84" s="16" t="s">
        <v>165</v>
      </c>
      <c r="B84" s="14">
        <v>793</v>
      </c>
      <c r="C84" s="15" t="s">
        <v>183</v>
      </c>
      <c r="D84" s="15" t="s">
        <v>72</v>
      </c>
      <c r="E84" s="15" t="s">
        <v>562</v>
      </c>
      <c r="F84" s="15" t="s">
        <v>166</v>
      </c>
      <c r="G84" s="74">
        <f>G85</f>
        <v>0</v>
      </c>
      <c r="H84" s="74">
        <v>0</v>
      </c>
      <c r="I84" s="74">
        <v>0</v>
      </c>
      <c r="J84" s="1"/>
    </row>
    <row r="85" spans="1:16" ht="17.25" hidden="1" customHeight="1">
      <c r="A85" s="16" t="s">
        <v>180</v>
      </c>
      <c r="B85" s="14">
        <v>793</v>
      </c>
      <c r="C85" s="15" t="s">
        <v>183</v>
      </c>
      <c r="D85" s="15" t="s">
        <v>72</v>
      </c>
      <c r="E85" s="15" t="s">
        <v>562</v>
      </c>
      <c r="F85" s="15" t="s">
        <v>181</v>
      </c>
      <c r="G85" s="74">
        <f>'прил 6'!G740</f>
        <v>0</v>
      </c>
      <c r="H85" s="74">
        <v>0</v>
      </c>
      <c r="I85" s="74">
        <v>0</v>
      </c>
      <c r="J85" s="1"/>
    </row>
    <row r="86" spans="1:16" ht="34.5" customHeight="1">
      <c r="A86" s="50" t="s">
        <v>555</v>
      </c>
      <c r="B86" s="14">
        <v>793</v>
      </c>
      <c r="C86" s="15" t="s">
        <v>71</v>
      </c>
      <c r="D86" s="15" t="s">
        <v>72</v>
      </c>
      <c r="E86" s="15" t="s">
        <v>563</v>
      </c>
      <c r="F86" s="15"/>
      <c r="G86" s="74">
        <f>G87</f>
        <v>200000</v>
      </c>
      <c r="H86" s="74">
        <f t="shared" ref="H86:I86" si="19">H87</f>
        <v>200000</v>
      </c>
      <c r="I86" s="74">
        <f t="shared" si="19"/>
        <v>200000</v>
      </c>
      <c r="J86" s="1"/>
    </row>
    <row r="87" spans="1:16" ht="21" customHeight="1">
      <c r="A87" s="16" t="s">
        <v>155</v>
      </c>
      <c r="B87" s="14">
        <v>793</v>
      </c>
      <c r="C87" s="15" t="s">
        <v>71</v>
      </c>
      <c r="D87" s="15" t="s">
        <v>72</v>
      </c>
      <c r="E87" s="15" t="s">
        <v>563</v>
      </c>
      <c r="F87" s="15" t="s">
        <v>156</v>
      </c>
      <c r="G87" s="74">
        <f>G88</f>
        <v>200000</v>
      </c>
      <c r="H87" s="74">
        <f t="shared" ref="H87:I87" si="20">H88</f>
        <v>200000</v>
      </c>
      <c r="I87" s="74">
        <f t="shared" si="20"/>
        <v>200000</v>
      </c>
      <c r="J87" s="1"/>
    </row>
    <row r="88" spans="1:16" ht="30.75" customHeight="1">
      <c r="A88" s="16" t="s">
        <v>157</v>
      </c>
      <c r="B88" s="14">
        <v>793</v>
      </c>
      <c r="C88" s="15" t="s">
        <v>71</v>
      </c>
      <c r="D88" s="15" t="s">
        <v>72</v>
      </c>
      <c r="E88" s="15" t="s">
        <v>563</v>
      </c>
      <c r="F88" s="15" t="s">
        <v>158</v>
      </c>
      <c r="G88" s="74">
        <f>'прил 6'!G750</f>
        <v>200000</v>
      </c>
      <c r="H88" s="74">
        <f>'прил 6'!H750</f>
        <v>200000</v>
      </c>
      <c r="I88" s="74">
        <f>'прил 6'!I750</f>
        <v>200000</v>
      </c>
      <c r="J88" s="1"/>
    </row>
    <row r="89" spans="1:16" ht="60" hidden="1" customHeight="1">
      <c r="A89" s="50" t="s">
        <v>286</v>
      </c>
      <c r="B89" s="14">
        <v>793</v>
      </c>
      <c r="C89" s="15" t="s">
        <v>71</v>
      </c>
      <c r="D89" s="15" t="s">
        <v>72</v>
      </c>
      <c r="E89" s="15" t="s">
        <v>285</v>
      </c>
      <c r="F89" s="15"/>
      <c r="G89" s="74">
        <f>G90</f>
        <v>0</v>
      </c>
      <c r="H89" s="74">
        <f t="shared" ref="H89:I89" si="21">H90</f>
        <v>0</v>
      </c>
      <c r="I89" s="74">
        <f t="shared" si="21"/>
        <v>0</v>
      </c>
      <c r="J89" s="1"/>
    </row>
    <row r="90" spans="1:16" ht="21" hidden="1" customHeight="1">
      <c r="A90" s="16" t="s">
        <v>155</v>
      </c>
      <c r="B90" s="14">
        <v>793</v>
      </c>
      <c r="C90" s="15" t="s">
        <v>71</v>
      </c>
      <c r="D90" s="15" t="s">
        <v>72</v>
      </c>
      <c r="E90" s="15" t="s">
        <v>285</v>
      </c>
      <c r="F90" s="15" t="s">
        <v>156</v>
      </c>
      <c r="G90" s="74">
        <f>G91</f>
        <v>0</v>
      </c>
      <c r="H90" s="74">
        <f t="shared" ref="H90:I90" si="22">H91</f>
        <v>0</v>
      </c>
      <c r="I90" s="74">
        <f t="shared" si="22"/>
        <v>0</v>
      </c>
      <c r="J90" s="1"/>
    </row>
    <row r="91" spans="1:16" ht="30.75" hidden="1" customHeight="1">
      <c r="A91" s="16" t="s">
        <v>157</v>
      </c>
      <c r="B91" s="14">
        <v>793</v>
      </c>
      <c r="C91" s="15" t="s">
        <v>71</v>
      </c>
      <c r="D91" s="15" t="s">
        <v>72</v>
      </c>
      <c r="E91" s="15" t="s">
        <v>285</v>
      </c>
      <c r="F91" s="15" t="s">
        <v>158</v>
      </c>
      <c r="G91" s="74">
        <f>'прил 6'!G754</f>
        <v>0</v>
      </c>
      <c r="H91" s="74">
        <f>'прил 6'!H754</f>
        <v>0</v>
      </c>
      <c r="I91" s="74">
        <f>'прил 6'!I754</f>
        <v>0</v>
      </c>
      <c r="J91" s="1"/>
    </row>
    <row r="92" spans="1:16" ht="30.75" hidden="1" customHeight="1">
      <c r="A92" s="16" t="s">
        <v>483</v>
      </c>
      <c r="B92" s="14">
        <v>793</v>
      </c>
      <c r="C92" s="15" t="s">
        <v>71</v>
      </c>
      <c r="D92" s="15" t="s">
        <v>72</v>
      </c>
      <c r="E92" s="15" t="s">
        <v>482</v>
      </c>
      <c r="F92" s="15"/>
      <c r="G92" s="74">
        <f t="shared" ref="G92:I93" si="23">G93</f>
        <v>0</v>
      </c>
      <c r="H92" s="8">
        <f t="shared" si="23"/>
        <v>0</v>
      </c>
      <c r="I92" s="8">
        <f t="shared" si="23"/>
        <v>0</v>
      </c>
    </row>
    <row r="93" spans="1:16" ht="30.75" hidden="1" customHeight="1">
      <c r="A93" s="16" t="s">
        <v>65</v>
      </c>
      <c r="B93" s="14">
        <v>793</v>
      </c>
      <c r="C93" s="15" t="s">
        <v>71</v>
      </c>
      <c r="D93" s="15" t="s">
        <v>72</v>
      </c>
      <c r="E93" s="15" t="s">
        <v>482</v>
      </c>
      <c r="F93" s="15" t="s">
        <v>66</v>
      </c>
      <c r="G93" s="74">
        <f t="shared" si="23"/>
        <v>0</v>
      </c>
      <c r="H93" s="8">
        <f t="shared" si="23"/>
        <v>0</v>
      </c>
      <c r="I93" s="8">
        <f t="shared" si="23"/>
        <v>0</v>
      </c>
    </row>
    <row r="94" spans="1:16" ht="30.75" hidden="1" customHeight="1">
      <c r="A94" s="16" t="s">
        <v>190</v>
      </c>
      <c r="B94" s="14">
        <v>793</v>
      </c>
      <c r="C94" s="15" t="s">
        <v>71</v>
      </c>
      <c r="D94" s="15" t="s">
        <v>72</v>
      </c>
      <c r="E94" s="15" t="s">
        <v>482</v>
      </c>
      <c r="F94" s="15" t="s">
        <v>191</v>
      </c>
      <c r="G94" s="74">
        <f>'прил 6'!G757</f>
        <v>0</v>
      </c>
      <c r="H94" s="8">
        <f>'прил 6'!H757</f>
        <v>0</v>
      </c>
      <c r="I94" s="8">
        <f>'прил 6'!I757</f>
        <v>0</v>
      </c>
    </row>
    <row r="95" spans="1:16" s="145" customFormat="1" ht="43.5" customHeight="1">
      <c r="A95" s="144" t="s">
        <v>505</v>
      </c>
      <c r="B95" s="136">
        <v>793</v>
      </c>
      <c r="C95" s="137" t="s">
        <v>20</v>
      </c>
      <c r="D95" s="137" t="s">
        <v>56</v>
      </c>
      <c r="E95" s="136" t="s">
        <v>254</v>
      </c>
      <c r="F95" s="136"/>
      <c r="G95" s="138">
        <f>G96+G101+G100+G111+G104</f>
        <v>814500</v>
      </c>
      <c r="H95" s="138">
        <f>H96+H101+H100+H111+H104</f>
        <v>770800</v>
      </c>
      <c r="I95" s="138">
        <f>I96+I101+I100+I111+I104</f>
        <v>765400</v>
      </c>
      <c r="J95" s="167">
        <v>25000</v>
      </c>
      <c r="P95" s="167"/>
    </row>
    <row r="96" spans="1:16" ht="25.5">
      <c r="A96" s="16" t="s">
        <v>338</v>
      </c>
      <c r="B96" s="14">
        <v>793</v>
      </c>
      <c r="C96" s="15" t="s">
        <v>20</v>
      </c>
      <c r="D96" s="15" t="s">
        <v>56</v>
      </c>
      <c r="E96" s="15" t="s">
        <v>255</v>
      </c>
      <c r="F96" s="15"/>
      <c r="G96" s="74">
        <f t="shared" ref="G96:I97" si="24">G97</f>
        <v>35000</v>
      </c>
      <c r="H96" s="102">
        <f t="shared" si="24"/>
        <v>35000</v>
      </c>
      <c r="I96" s="102">
        <f t="shared" si="24"/>
        <v>35000</v>
      </c>
      <c r="J96" s="2">
        <v>190700</v>
      </c>
    </row>
    <row r="97" spans="1:10">
      <c r="A97" s="16" t="s">
        <v>339</v>
      </c>
      <c r="B97" s="14">
        <v>793</v>
      </c>
      <c r="C97" s="15" t="s">
        <v>20</v>
      </c>
      <c r="D97" s="15" t="s">
        <v>56</v>
      </c>
      <c r="E97" s="15" t="s">
        <v>255</v>
      </c>
      <c r="F97" s="15" t="s">
        <v>38</v>
      </c>
      <c r="G97" s="74">
        <f t="shared" si="24"/>
        <v>35000</v>
      </c>
      <c r="H97" s="102">
        <f t="shared" si="24"/>
        <v>35000</v>
      </c>
      <c r="I97" s="102">
        <f t="shared" si="24"/>
        <v>35000</v>
      </c>
      <c r="J97" s="2">
        <v>400000</v>
      </c>
    </row>
    <row r="98" spans="1:10" ht="25.5">
      <c r="A98" s="16" t="s">
        <v>39</v>
      </c>
      <c r="B98" s="14">
        <v>793</v>
      </c>
      <c r="C98" s="15" t="s">
        <v>20</v>
      </c>
      <c r="D98" s="15" t="s">
        <v>56</v>
      </c>
      <c r="E98" s="15" t="s">
        <v>255</v>
      </c>
      <c r="F98" s="15" t="s">
        <v>40</v>
      </c>
      <c r="G98" s="74">
        <f>'прил 6'!G556</f>
        <v>35000</v>
      </c>
      <c r="H98" s="102">
        <f>'прил 6'!H556</f>
        <v>35000</v>
      </c>
      <c r="I98" s="102">
        <f>'прил 6'!I556</f>
        <v>35000</v>
      </c>
      <c r="J98" s="2">
        <f>SUM(J95:J97)</f>
        <v>615700</v>
      </c>
    </row>
    <row r="99" spans="1:10" ht="30.75" customHeight="1">
      <c r="A99" s="16" t="s">
        <v>360</v>
      </c>
      <c r="B99" s="14">
        <v>793</v>
      </c>
      <c r="C99" s="15" t="s">
        <v>56</v>
      </c>
      <c r="D99" s="15" t="s">
        <v>91</v>
      </c>
      <c r="E99" s="14" t="s">
        <v>414</v>
      </c>
      <c r="F99" s="14"/>
      <c r="G99" s="74">
        <f>G100</f>
        <v>379500</v>
      </c>
      <c r="H99" s="102">
        <f>H100</f>
        <v>335800</v>
      </c>
      <c r="I99" s="102">
        <f>I100</f>
        <v>330400</v>
      </c>
    </row>
    <row r="100" spans="1:10" ht="45.75" customHeight="1">
      <c r="A100" s="16" t="s">
        <v>356</v>
      </c>
      <c r="B100" s="14">
        <v>793</v>
      </c>
      <c r="C100" s="15" t="s">
        <v>56</v>
      </c>
      <c r="D100" s="15" t="s">
        <v>91</v>
      </c>
      <c r="E100" s="14" t="s">
        <v>414</v>
      </c>
      <c r="F100" s="14">
        <v>810</v>
      </c>
      <c r="G100" s="74">
        <f>'прил 6'!G713</f>
        <v>379500</v>
      </c>
      <c r="H100" s="102">
        <f>'прил 6'!H713</f>
        <v>335800</v>
      </c>
      <c r="I100" s="102">
        <f>'прил 6'!I713</f>
        <v>330400</v>
      </c>
    </row>
    <row r="101" spans="1:10" ht="47.25" customHeight="1">
      <c r="A101" s="16" t="s">
        <v>116</v>
      </c>
      <c r="B101" s="14">
        <v>793</v>
      </c>
      <c r="C101" s="15" t="s">
        <v>56</v>
      </c>
      <c r="D101" s="15" t="s">
        <v>91</v>
      </c>
      <c r="E101" s="14" t="s">
        <v>270</v>
      </c>
      <c r="F101" s="14"/>
      <c r="G101" s="74">
        <f t="shared" ref="G101:I102" si="25">G102</f>
        <v>400000</v>
      </c>
      <c r="H101" s="102">
        <f t="shared" si="25"/>
        <v>400000</v>
      </c>
      <c r="I101" s="102">
        <f t="shared" si="25"/>
        <v>400000</v>
      </c>
    </row>
    <row r="102" spans="1:10">
      <c r="A102" s="16" t="s">
        <v>65</v>
      </c>
      <c r="B102" s="14">
        <v>793</v>
      </c>
      <c r="C102" s="15" t="s">
        <v>56</v>
      </c>
      <c r="D102" s="15" t="s">
        <v>91</v>
      </c>
      <c r="E102" s="14" t="s">
        <v>270</v>
      </c>
      <c r="F102" s="14">
        <v>800</v>
      </c>
      <c r="G102" s="74">
        <f t="shared" si="25"/>
        <v>400000</v>
      </c>
      <c r="H102" s="102">
        <f t="shared" si="25"/>
        <v>400000</v>
      </c>
      <c r="I102" s="102">
        <f t="shared" si="25"/>
        <v>400000</v>
      </c>
    </row>
    <row r="103" spans="1:10" ht="51" customHeight="1">
      <c r="A103" s="16" t="s">
        <v>356</v>
      </c>
      <c r="B103" s="14">
        <v>793</v>
      </c>
      <c r="C103" s="15" t="s">
        <v>56</v>
      </c>
      <c r="D103" s="15" t="s">
        <v>91</v>
      </c>
      <c r="E103" s="14" t="s">
        <v>270</v>
      </c>
      <c r="F103" s="14">
        <v>810</v>
      </c>
      <c r="G103" s="74">
        <f>'прил 6'!G716</f>
        <v>400000</v>
      </c>
      <c r="H103" s="102">
        <f>'прил 6'!H716</f>
        <v>400000</v>
      </c>
      <c r="I103" s="102">
        <f>'прил 6'!I716</f>
        <v>400000</v>
      </c>
    </row>
    <row r="104" spans="1:10" ht="47.25" hidden="1" customHeight="1">
      <c r="A104" s="16" t="s">
        <v>693</v>
      </c>
      <c r="B104" s="14">
        <v>793</v>
      </c>
      <c r="C104" s="15" t="s">
        <v>56</v>
      </c>
      <c r="D104" s="15" t="s">
        <v>91</v>
      </c>
      <c r="E104" s="14" t="s">
        <v>694</v>
      </c>
      <c r="F104" s="14"/>
      <c r="G104" s="74">
        <f>G105+G107+G109</f>
        <v>0</v>
      </c>
      <c r="H104" s="74">
        <f>H105</f>
        <v>0</v>
      </c>
      <c r="I104" s="74">
        <f>I105</f>
        <v>0</v>
      </c>
      <c r="J104" s="1"/>
    </row>
    <row r="105" spans="1:10" ht="30.75" hidden="1" customHeight="1">
      <c r="A105" s="16" t="s">
        <v>339</v>
      </c>
      <c r="B105" s="14">
        <v>793</v>
      </c>
      <c r="C105" s="15" t="s">
        <v>56</v>
      </c>
      <c r="D105" s="15" t="s">
        <v>91</v>
      </c>
      <c r="E105" s="14" t="s">
        <v>694</v>
      </c>
      <c r="F105" s="14">
        <v>200</v>
      </c>
      <c r="G105" s="74">
        <f t="shared" ref="G105:I105" si="26">G106</f>
        <v>0</v>
      </c>
      <c r="H105" s="74">
        <f t="shared" si="26"/>
        <v>0</v>
      </c>
      <c r="I105" s="74">
        <f t="shared" si="26"/>
        <v>0</v>
      </c>
      <c r="J105" s="1"/>
    </row>
    <row r="106" spans="1:10" ht="33.75" hidden="1" customHeight="1">
      <c r="A106" s="16" t="s">
        <v>39</v>
      </c>
      <c r="B106" s="14">
        <v>793</v>
      </c>
      <c r="C106" s="15" t="s">
        <v>56</v>
      </c>
      <c r="D106" s="15" t="s">
        <v>91</v>
      </c>
      <c r="E106" s="14" t="s">
        <v>694</v>
      </c>
      <c r="F106" s="14">
        <v>240</v>
      </c>
      <c r="G106" s="74">
        <f>'прил 6'!G719</f>
        <v>0</v>
      </c>
      <c r="H106" s="74">
        <v>0</v>
      </c>
      <c r="I106" s="74">
        <v>0</v>
      </c>
      <c r="J106" s="1"/>
    </row>
    <row r="107" spans="1:10" ht="20.25" hidden="1" customHeight="1">
      <c r="A107" s="16" t="s">
        <v>165</v>
      </c>
      <c r="B107" s="14"/>
      <c r="C107" s="15"/>
      <c r="D107" s="15"/>
      <c r="E107" s="14" t="s">
        <v>694</v>
      </c>
      <c r="F107" s="14">
        <v>500</v>
      </c>
      <c r="G107" s="74">
        <f>G108</f>
        <v>0</v>
      </c>
      <c r="H107" s="74"/>
      <c r="I107" s="74"/>
      <c r="J107" s="1"/>
    </row>
    <row r="108" spans="1:10" ht="20.25" hidden="1" customHeight="1">
      <c r="A108" s="16" t="s">
        <v>180</v>
      </c>
      <c r="B108" s="14"/>
      <c r="C108" s="15"/>
      <c r="D108" s="15"/>
      <c r="E108" s="14" t="s">
        <v>694</v>
      </c>
      <c r="F108" s="14">
        <v>520</v>
      </c>
      <c r="G108" s="74">
        <f>'прил 6'!G721</f>
        <v>0</v>
      </c>
      <c r="H108" s="74"/>
      <c r="I108" s="74"/>
      <c r="J108" s="1"/>
    </row>
    <row r="109" spans="1:10" ht="21" hidden="1" customHeight="1">
      <c r="A109" s="16" t="s">
        <v>65</v>
      </c>
      <c r="B109" s="14">
        <v>793</v>
      </c>
      <c r="C109" s="15" t="s">
        <v>56</v>
      </c>
      <c r="D109" s="15" t="s">
        <v>91</v>
      </c>
      <c r="E109" s="14" t="s">
        <v>694</v>
      </c>
      <c r="F109" s="14">
        <v>800</v>
      </c>
      <c r="G109" s="214">
        <f>G110</f>
        <v>0</v>
      </c>
      <c r="H109" s="8"/>
      <c r="I109" s="8"/>
      <c r="J109" s="1"/>
    </row>
    <row r="110" spans="1:10" ht="20.25" hidden="1" customHeight="1">
      <c r="A110" s="16" t="s">
        <v>190</v>
      </c>
      <c r="B110" s="14">
        <v>793</v>
      </c>
      <c r="C110" s="15" t="s">
        <v>56</v>
      </c>
      <c r="D110" s="15" t="s">
        <v>91</v>
      </c>
      <c r="E110" s="14" t="s">
        <v>694</v>
      </c>
      <c r="F110" s="14">
        <v>870</v>
      </c>
      <c r="G110" s="214">
        <f>'прил 6'!G723</f>
        <v>0</v>
      </c>
      <c r="H110" s="8"/>
      <c r="I110" s="8"/>
      <c r="J110" s="1"/>
    </row>
    <row r="111" spans="1:10" ht="57" hidden="1" customHeight="1">
      <c r="A111" s="16" t="s">
        <v>485</v>
      </c>
      <c r="B111" s="14">
        <v>793</v>
      </c>
      <c r="C111" s="15" t="s">
        <v>56</v>
      </c>
      <c r="D111" s="15" t="s">
        <v>91</v>
      </c>
      <c r="E111" s="14" t="s">
        <v>484</v>
      </c>
      <c r="F111" s="14"/>
      <c r="G111" s="74">
        <f t="shared" ref="G111:I112" si="27">G112</f>
        <v>0</v>
      </c>
      <c r="H111" s="8">
        <f t="shared" si="27"/>
        <v>0</v>
      </c>
      <c r="I111" s="8">
        <f t="shared" si="27"/>
        <v>0</v>
      </c>
    </row>
    <row r="112" spans="1:10" ht="34.5" hidden="1" customHeight="1">
      <c r="A112" s="16" t="s">
        <v>65</v>
      </c>
      <c r="B112" s="14">
        <v>793</v>
      </c>
      <c r="C112" s="15" t="s">
        <v>56</v>
      </c>
      <c r="D112" s="15" t="s">
        <v>91</v>
      </c>
      <c r="E112" s="14" t="s">
        <v>484</v>
      </c>
      <c r="F112" s="14">
        <v>800</v>
      </c>
      <c r="G112" s="74">
        <f t="shared" si="27"/>
        <v>0</v>
      </c>
      <c r="H112" s="8">
        <f t="shared" si="27"/>
        <v>0</v>
      </c>
      <c r="I112" s="8">
        <f t="shared" si="27"/>
        <v>0</v>
      </c>
    </row>
    <row r="113" spans="1:16" ht="42" hidden="1" customHeight="1">
      <c r="A113" s="16" t="s">
        <v>356</v>
      </c>
      <c r="B113" s="14">
        <v>793</v>
      </c>
      <c r="C113" s="15" t="s">
        <v>56</v>
      </c>
      <c r="D113" s="15" t="s">
        <v>91</v>
      </c>
      <c r="E113" s="14" t="s">
        <v>484</v>
      </c>
      <c r="F113" s="14">
        <v>810</v>
      </c>
      <c r="G113" s="74"/>
      <c r="H113" s="8">
        <f>'прил 6'!H726</f>
        <v>0</v>
      </c>
      <c r="I113" s="8">
        <f>'прил 6'!I726</f>
        <v>0</v>
      </c>
    </row>
    <row r="114" spans="1:16" s="141" customFormat="1" ht="28.5" customHeight="1">
      <c r="A114" s="140" t="s">
        <v>525</v>
      </c>
      <c r="B114" s="136">
        <v>792</v>
      </c>
      <c r="C114" s="137" t="s">
        <v>56</v>
      </c>
      <c r="D114" s="137" t="s">
        <v>128</v>
      </c>
      <c r="E114" s="137" t="s">
        <v>246</v>
      </c>
      <c r="F114" s="137"/>
      <c r="G114" s="138">
        <f>G115+G127+G153+G178+G175</f>
        <v>33513667</v>
      </c>
      <c r="H114" s="138">
        <f>H115+H127+H153+H178</f>
        <v>35767956</v>
      </c>
      <c r="I114" s="138">
        <f>I115+I127+I153+I178</f>
        <v>37625280</v>
      </c>
      <c r="J114" s="168">
        <v>1500000</v>
      </c>
      <c r="P114" s="168"/>
    </row>
    <row r="115" spans="1:16" s="46" customFormat="1" ht="18" customHeight="1">
      <c r="A115" s="16" t="s">
        <v>359</v>
      </c>
      <c r="B115" s="14">
        <v>793</v>
      </c>
      <c r="C115" s="15" t="s">
        <v>56</v>
      </c>
      <c r="D115" s="15" t="s">
        <v>46</v>
      </c>
      <c r="E115" s="15" t="s">
        <v>101</v>
      </c>
      <c r="F115" s="15"/>
      <c r="G115" s="102">
        <f>G116</f>
        <v>1954453</v>
      </c>
      <c r="H115" s="102">
        <f t="shared" ref="H115:I115" si="28">H116</f>
        <v>1954453</v>
      </c>
      <c r="I115" s="102">
        <f t="shared" si="28"/>
        <v>1954453</v>
      </c>
      <c r="J115" s="160">
        <v>2835500</v>
      </c>
    </row>
    <row r="116" spans="1:16" s="46" customFormat="1" ht="44.25" customHeight="1">
      <c r="A116" s="16" t="s">
        <v>354</v>
      </c>
      <c r="B116" s="14">
        <v>793</v>
      </c>
      <c r="C116" s="15" t="s">
        <v>56</v>
      </c>
      <c r="D116" s="15" t="s">
        <v>46</v>
      </c>
      <c r="E116" s="15" t="s">
        <v>353</v>
      </c>
      <c r="F116" s="15"/>
      <c r="G116" s="102">
        <f t="shared" ref="G116:I117" si="29">G117</f>
        <v>1954453</v>
      </c>
      <c r="H116" s="102">
        <f t="shared" si="29"/>
        <v>1954453</v>
      </c>
      <c r="I116" s="102">
        <f t="shared" si="29"/>
        <v>1954453</v>
      </c>
      <c r="J116" s="160">
        <v>10491350</v>
      </c>
    </row>
    <row r="117" spans="1:16" s="46" customFormat="1" ht="15.75" customHeight="1">
      <c r="A117" s="16" t="s">
        <v>339</v>
      </c>
      <c r="B117" s="14">
        <v>793</v>
      </c>
      <c r="C117" s="15" t="s">
        <v>56</v>
      </c>
      <c r="D117" s="15" t="s">
        <v>46</v>
      </c>
      <c r="E117" s="15" t="s">
        <v>353</v>
      </c>
      <c r="F117" s="15" t="s">
        <v>38</v>
      </c>
      <c r="G117" s="102">
        <f t="shared" si="29"/>
        <v>1954453</v>
      </c>
      <c r="H117" s="102">
        <f t="shared" si="29"/>
        <v>1954453</v>
      </c>
      <c r="I117" s="102">
        <f t="shared" si="29"/>
        <v>1954453</v>
      </c>
      <c r="J117" s="160">
        <v>15028150</v>
      </c>
    </row>
    <row r="118" spans="1:16" s="46" customFormat="1" ht="44.25" customHeight="1">
      <c r="A118" s="16" t="s">
        <v>39</v>
      </c>
      <c r="B118" s="14">
        <v>793</v>
      </c>
      <c r="C118" s="15" t="s">
        <v>56</v>
      </c>
      <c r="D118" s="15" t="s">
        <v>46</v>
      </c>
      <c r="E118" s="15" t="s">
        <v>353</v>
      </c>
      <c r="F118" s="15" t="s">
        <v>40</v>
      </c>
      <c r="G118" s="74">
        <f>'прил 6'!G703</f>
        <v>1954453</v>
      </c>
      <c r="H118" s="74">
        <f>'прил 6'!H703</f>
        <v>1954453</v>
      </c>
      <c r="I118" s="74">
        <f>'прил 6'!I703</f>
        <v>1954453</v>
      </c>
      <c r="J118" s="160">
        <v>5548000</v>
      </c>
      <c r="P118" s="160"/>
    </row>
    <row r="119" spans="1:16" s="3" customFormat="1" ht="20.25" customHeight="1">
      <c r="A119" s="81" t="s">
        <v>182</v>
      </c>
      <c r="B119" s="49">
        <v>795</v>
      </c>
      <c r="C119" s="15" t="s">
        <v>56</v>
      </c>
      <c r="D119" s="15" t="s">
        <v>128</v>
      </c>
      <c r="E119" s="15"/>
      <c r="F119" s="15"/>
      <c r="G119" s="217">
        <f>G114-G115</f>
        <v>31559214</v>
      </c>
      <c r="H119" s="217">
        <f t="shared" ref="H119:I119" si="30">H114-H115</f>
        <v>33813503</v>
      </c>
      <c r="I119" s="217">
        <f t="shared" si="30"/>
        <v>35670827</v>
      </c>
      <c r="J119" s="162">
        <f>SUM(J114:J118)</f>
        <v>35403000</v>
      </c>
      <c r="P119" s="162"/>
    </row>
    <row r="120" spans="1:16" s="18" customFormat="1" ht="27" hidden="1" customHeight="1">
      <c r="A120" s="16" t="s">
        <v>525</v>
      </c>
      <c r="B120" s="49">
        <v>795</v>
      </c>
      <c r="C120" s="15" t="s">
        <v>56</v>
      </c>
      <c r="D120" s="15" t="s">
        <v>128</v>
      </c>
      <c r="E120" s="15" t="s">
        <v>246</v>
      </c>
      <c r="F120" s="15"/>
      <c r="G120" s="102" t="e">
        <f>G127+G153+#REF!+#REF!+#REF!+#REF!+#REF!+G121+#REF!+#REF!+#REF!</f>
        <v>#REF!</v>
      </c>
      <c r="H120" s="102" t="e">
        <f>H127+H153+#REF!+#REF!+#REF!+#REF!+#REF!+H121+#REF!+#REF!</f>
        <v>#REF!</v>
      </c>
      <c r="I120" s="102" t="e">
        <f>I127+I153+#REF!+#REF!+#REF!+#REF!+#REF!+I121+#REF!+#REF!</f>
        <v>#REF!</v>
      </c>
      <c r="J120" s="17"/>
    </row>
    <row r="121" spans="1:16" s="18" customFormat="1" ht="39.75" hidden="1" customHeight="1">
      <c r="A121" s="16" t="s">
        <v>419</v>
      </c>
      <c r="B121" s="49">
        <v>795</v>
      </c>
      <c r="C121" s="15" t="s">
        <v>56</v>
      </c>
      <c r="D121" s="15" t="s">
        <v>128</v>
      </c>
      <c r="E121" s="15" t="s">
        <v>418</v>
      </c>
      <c r="F121" s="15"/>
      <c r="G121" s="102">
        <f t="shared" ref="G121:I122" si="31">G122</f>
        <v>0</v>
      </c>
      <c r="H121" s="102">
        <f t="shared" si="31"/>
        <v>0</v>
      </c>
      <c r="I121" s="102">
        <f t="shared" si="31"/>
        <v>0</v>
      </c>
      <c r="J121" s="17"/>
    </row>
    <row r="122" spans="1:16" s="18" customFormat="1" ht="27" hidden="1" customHeight="1">
      <c r="A122" s="16" t="s">
        <v>165</v>
      </c>
      <c r="B122" s="49">
        <v>795</v>
      </c>
      <c r="C122" s="15" t="s">
        <v>56</v>
      </c>
      <c r="D122" s="15" t="s">
        <v>128</v>
      </c>
      <c r="E122" s="15" t="s">
        <v>418</v>
      </c>
      <c r="F122" s="15" t="s">
        <v>166</v>
      </c>
      <c r="G122" s="102">
        <f t="shared" si="31"/>
        <v>0</v>
      </c>
      <c r="H122" s="102">
        <f t="shared" si="31"/>
        <v>0</v>
      </c>
      <c r="I122" s="102">
        <f t="shared" si="31"/>
        <v>0</v>
      </c>
      <c r="J122" s="17"/>
    </row>
    <row r="123" spans="1:16" s="18" customFormat="1" ht="27" hidden="1" customHeight="1">
      <c r="A123" s="16" t="s">
        <v>180</v>
      </c>
      <c r="B123" s="49">
        <v>795</v>
      </c>
      <c r="C123" s="15" t="s">
        <v>56</v>
      </c>
      <c r="D123" s="15" t="s">
        <v>128</v>
      </c>
      <c r="E123" s="15" t="s">
        <v>418</v>
      </c>
      <c r="F123" s="15" t="s">
        <v>181</v>
      </c>
      <c r="G123" s="102"/>
      <c r="H123" s="102"/>
      <c r="I123" s="102"/>
      <c r="J123" s="17"/>
    </row>
    <row r="124" spans="1:16" s="18" customFormat="1" ht="27" hidden="1" customHeight="1">
      <c r="A124" s="16"/>
      <c r="B124" s="49"/>
      <c r="C124" s="15"/>
      <c r="D124" s="15"/>
      <c r="E124" s="15"/>
      <c r="F124" s="15"/>
      <c r="G124" s="102"/>
      <c r="H124" s="102"/>
      <c r="I124" s="102"/>
      <c r="J124" s="17"/>
    </row>
    <row r="125" spans="1:16" s="18" customFormat="1" ht="27" hidden="1" customHeight="1">
      <c r="A125" s="16"/>
      <c r="B125" s="49"/>
      <c r="C125" s="15"/>
      <c r="D125" s="15"/>
      <c r="E125" s="15"/>
      <c r="F125" s="15"/>
      <c r="G125" s="102"/>
      <c r="H125" s="102"/>
      <c r="I125" s="102"/>
      <c r="J125" s="17"/>
    </row>
    <row r="126" spans="1:16" s="18" customFormat="1" ht="27" hidden="1" customHeight="1">
      <c r="A126" s="16"/>
      <c r="B126" s="49"/>
      <c r="C126" s="15"/>
      <c r="D126" s="15"/>
      <c r="E126" s="15"/>
      <c r="F126" s="15"/>
      <c r="G126" s="102"/>
      <c r="H126" s="102"/>
      <c r="I126" s="102"/>
      <c r="J126" s="17"/>
    </row>
    <row r="127" spans="1:16" s="18" customFormat="1" ht="66" customHeight="1">
      <c r="A127" s="50" t="s">
        <v>108</v>
      </c>
      <c r="B127" s="14">
        <v>793</v>
      </c>
      <c r="C127" s="15" t="s">
        <v>56</v>
      </c>
      <c r="D127" s="15" t="s">
        <v>128</v>
      </c>
      <c r="E127" s="15" t="s">
        <v>106</v>
      </c>
      <c r="F127" s="15"/>
      <c r="G127" s="74">
        <f>G131+G134+G145+G142+G139+G150+G128</f>
        <v>13076887</v>
      </c>
      <c r="H127" s="74">
        <f t="shared" ref="H127:I127" si="32">H131+H134+H145+H142+H139+H150+H128</f>
        <v>14255603</v>
      </c>
      <c r="I127" s="74">
        <f t="shared" si="32"/>
        <v>15205091</v>
      </c>
      <c r="J127" s="17"/>
      <c r="L127" s="17">
        <f>G138+G149+G158+G165+G168</f>
        <v>16867577</v>
      </c>
      <c r="P127" s="17"/>
    </row>
    <row r="128" spans="1:16" s="18" customFormat="1" ht="76.5" customHeight="1">
      <c r="A128" s="50" t="s">
        <v>736</v>
      </c>
      <c r="B128" s="49">
        <v>795</v>
      </c>
      <c r="C128" s="15" t="s">
        <v>56</v>
      </c>
      <c r="D128" s="15" t="s">
        <v>128</v>
      </c>
      <c r="E128" s="15" t="s">
        <v>735</v>
      </c>
      <c r="F128" s="15"/>
      <c r="G128" s="74">
        <f t="shared" ref="G128:I129" si="33">G129</f>
        <v>4842179</v>
      </c>
      <c r="H128" s="74">
        <f t="shared" si="33"/>
        <v>5294722</v>
      </c>
      <c r="I128" s="74">
        <f t="shared" si="33"/>
        <v>5658986</v>
      </c>
    </row>
    <row r="129" spans="1:12" s="18" customFormat="1" ht="15" customHeight="1">
      <c r="A129" s="16" t="s">
        <v>339</v>
      </c>
      <c r="B129" s="49">
        <v>795</v>
      </c>
      <c r="C129" s="15" t="s">
        <v>56</v>
      </c>
      <c r="D129" s="15" t="s">
        <v>128</v>
      </c>
      <c r="E129" s="15" t="s">
        <v>735</v>
      </c>
      <c r="F129" s="15" t="s">
        <v>38</v>
      </c>
      <c r="G129" s="74">
        <f t="shared" si="33"/>
        <v>4842179</v>
      </c>
      <c r="H129" s="74">
        <f t="shared" si="33"/>
        <v>5294722</v>
      </c>
      <c r="I129" s="74">
        <f t="shared" si="33"/>
        <v>5658986</v>
      </c>
    </row>
    <row r="130" spans="1:12" s="18" customFormat="1" ht="32.25" customHeight="1">
      <c r="A130" s="16" t="s">
        <v>39</v>
      </c>
      <c r="B130" s="49">
        <v>795</v>
      </c>
      <c r="C130" s="15" t="s">
        <v>56</v>
      </c>
      <c r="D130" s="15" t="s">
        <v>128</v>
      </c>
      <c r="E130" s="15" t="s">
        <v>735</v>
      </c>
      <c r="F130" s="15" t="s">
        <v>40</v>
      </c>
      <c r="G130" s="74">
        <v>4842179</v>
      </c>
      <c r="H130" s="74">
        <v>5294722</v>
      </c>
      <c r="I130" s="74">
        <f>'прил 6'!I836</f>
        <v>5658986</v>
      </c>
      <c r="J130" s="18" t="s">
        <v>498</v>
      </c>
      <c r="L130" s="18">
        <v>26808448</v>
      </c>
    </row>
    <row r="131" spans="1:12" s="18" customFormat="1" ht="53.25" customHeight="1">
      <c r="A131" s="50" t="s">
        <v>109</v>
      </c>
      <c r="B131" s="49">
        <v>795</v>
      </c>
      <c r="C131" s="15" t="s">
        <v>56</v>
      </c>
      <c r="D131" s="15" t="s">
        <v>128</v>
      </c>
      <c r="E131" s="15" t="s">
        <v>107</v>
      </c>
      <c r="F131" s="15"/>
      <c r="G131" s="102">
        <f t="shared" ref="G131:I132" si="34">G132</f>
        <v>2108868</v>
      </c>
      <c r="H131" s="102">
        <f t="shared" si="34"/>
        <v>2294836</v>
      </c>
      <c r="I131" s="102">
        <f t="shared" si="34"/>
        <v>2444712</v>
      </c>
      <c r="J131" s="17"/>
    </row>
    <row r="132" spans="1:12" s="18" customFormat="1" ht="18" customHeight="1">
      <c r="A132" s="16" t="s">
        <v>339</v>
      </c>
      <c r="B132" s="49">
        <v>795</v>
      </c>
      <c r="C132" s="15" t="s">
        <v>56</v>
      </c>
      <c r="D132" s="15" t="s">
        <v>128</v>
      </c>
      <c r="E132" s="15" t="s">
        <v>107</v>
      </c>
      <c r="F132" s="15" t="s">
        <v>38</v>
      </c>
      <c r="G132" s="102">
        <f t="shared" si="34"/>
        <v>2108868</v>
      </c>
      <c r="H132" s="102">
        <f t="shared" si="34"/>
        <v>2294836</v>
      </c>
      <c r="I132" s="102">
        <f t="shared" si="34"/>
        <v>2444712</v>
      </c>
      <c r="J132" s="17"/>
    </row>
    <row r="133" spans="1:12" s="18" customFormat="1" ht="57.75" customHeight="1">
      <c r="A133" s="233" t="s">
        <v>39</v>
      </c>
      <c r="B133" s="49">
        <v>795</v>
      </c>
      <c r="C133" s="15" t="s">
        <v>56</v>
      </c>
      <c r="D133" s="15" t="s">
        <v>128</v>
      </c>
      <c r="E133" s="15" t="s">
        <v>107</v>
      </c>
      <c r="F133" s="15" t="s">
        <v>40</v>
      </c>
      <c r="G133" s="74">
        <f>'прил 6'!G839</f>
        <v>2108868</v>
      </c>
      <c r="H133" s="74">
        <f>'прил 6'!H839</f>
        <v>2294836</v>
      </c>
      <c r="I133" s="74">
        <f>'прил 6'!I839</f>
        <v>2444712</v>
      </c>
      <c r="J133" s="17"/>
    </row>
    <row r="134" spans="1:12" ht="80.25" customHeight="1">
      <c r="A134" s="234" t="s">
        <v>108</v>
      </c>
      <c r="B134" s="49">
        <v>795</v>
      </c>
      <c r="C134" s="15" t="s">
        <v>56</v>
      </c>
      <c r="D134" s="15" t="s">
        <v>128</v>
      </c>
      <c r="E134" s="15" t="s">
        <v>138</v>
      </c>
      <c r="F134" s="15"/>
      <c r="G134" s="74">
        <f>G137</f>
        <v>6125840</v>
      </c>
      <c r="H134" s="74">
        <f t="shared" ref="H134:I134" si="35">H137</f>
        <v>6666045</v>
      </c>
      <c r="I134" s="74">
        <f t="shared" si="35"/>
        <v>7101393</v>
      </c>
    </row>
    <row r="135" spans="1:12" s="18" customFormat="1" ht="15.75" hidden="1" customHeight="1">
      <c r="A135" s="16" t="s">
        <v>65</v>
      </c>
      <c r="B135" s="49">
        <v>795</v>
      </c>
      <c r="C135" s="15" t="s">
        <v>56</v>
      </c>
      <c r="D135" s="15" t="s">
        <v>128</v>
      </c>
      <c r="E135" s="15" t="s">
        <v>136</v>
      </c>
      <c r="F135" s="15" t="s">
        <v>66</v>
      </c>
      <c r="G135" s="74" t="e">
        <f>G136</f>
        <v>#REF!</v>
      </c>
      <c r="H135" s="74" t="e">
        <f>H136</f>
        <v>#REF!</v>
      </c>
      <c r="I135" s="74" t="e">
        <f>I136</f>
        <v>#REF!</v>
      </c>
      <c r="J135" s="17"/>
    </row>
    <row r="136" spans="1:12" s="18" customFormat="1" ht="15.75" hidden="1" customHeight="1">
      <c r="A136" s="16" t="s">
        <v>190</v>
      </c>
      <c r="B136" s="49">
        <v>795</v>
      </c>
      <c r="C136" s="15" t="s">
        <v>56</v>
      </c>
      <c r="D136" s="15" t="s">
        <v>128</v>
      </c>
      <c r="E136" s="15" t="s">
        <v>136</v>
      </c>
      <c r="F136" s="15" t="s">
        <v>191</v>
      </c>
      <c r="G136" s="74" t="e">
        <f>'прил 6'!#REF!</f>
        <v>#REF!</v>
      </c>
      <c r="H136" s="74" t="e">
        <f>'прил 6'!#REF!</f>
        <v>#REF!</v>
      </c>
      <c r="I136" s="74" t="e">
        <f>'прил 6'!#REF!</f>
        <v>#REF!</v>
      </c>
      <c r="J136" s="17"/>
    </row>
    <row r="137" spans="1:12" ht="15" customHeight="1">
      <c r="A137" s="16" t="s">
        <v>165</v>
      </c>
      <c r="B137" s="49">
        <v>795</v>
      </c>
      <c r="C137" s="15" t="s">
        <v>56</v>
      </c>
      <c r="D137" s="15" t="s">
        <v>128</v>
      </c>
      <c r="E137" s="15" t="s">
        <v>136</v>
      </c>
      <c r="F137" s="15" t="s">
        <v>166</v>
      </c>
      <c r="G137" s="74">
        <f>G138</f>
        <v>6125840</v>
      </c>
      <c r="H137" s="74">
        <f>H138</f>
        <v>6666045</v>
      </c>
      <c r="I137" s="74">
        <f>I138</f>
        <v>7101393</v>
      </c>
    </row>
    <row r="138" spans="1:12" ht="15" customHeight="1">
      <c r="A138" s="233" t="s">
        <v>188</v>
      </c>
      <c r="B138" s="49">
        <v>795</v>
      </c>
      <c r="C138" s="15" t="s">
        <v>56</v>
      </c>
      <c r="D138" s="15" t="s">
        <v>128</v>
      </c>
      <c r="E138" s="15" t="s">
        <v>136</v>
      </c>
      <c r="F138" s="15" t="s">
        <v>189</v>
      </c>
      <c r="G138" s="74">
        <f>'прил 6'!G842</f>
        <v>6125840</v>
      </c>
      <c r="H138" s="74">
        <f>'прил 6'!H842</f>
        <v>6666045</v>
      </c>
      <c r="I138" s="74">
        <f>'прил 6'!I842</f>
        <v>7101393</v>
      </c>
    </row>
    <row r="139" spans="1:12" s="18" customFormat="1" ht="83.25" hidden="1" customHeight="1">
      <c r="A139" s="234" t="s">
        <v>447</v>
      </c>
      <c r="B139" s="49"/>
      <c r="C139" s="15"/>
      <c r="D139" s="15"/>
      <c r="E139" s="15" t="s">
        <v>139</v>
      </c>
      <c r="F139" s="15"/>
      <c r="G139" s="74">
        <f>G140</f>
        <v>0</v>
      </c>
      <c r="H139" s="74">
        <v>0</v>
      </c>
      <c r="I139" s="74">
        <v>0</v>
      </c>
      <c r="J139" s="17"/>
    </row>
    <row r="140" spans="1:12" s="18" customFormat="1" ht="26.25" hidden="1" customHeight="1">
      <c r="A140" s="16" t="s">
        <v>339</v>
      </c>
      <c r="B140" s="49"/>
      <c r="C140" s="15"/>
      <c r="D140" s="15"/>
      <c r="E140" s="15" t="s">
        <v>137</v>
      </c>
      <c r="F140" s="15" t="s">
        <v>38</v>
      </c>
      <c r="G140" s="74">
        <f>G141</f>
        <v>0</v>
      </c>
      <c r="H140" s="74">
        <v>0</v>
      </c>
      <c r="I140" s="74">
        <v>0</v>
      </c>
      <c r="J140" s="17"/>
    </row>
    <row r="141" spans="1:12" s="18" customFormat="1" ht="47.25" hidden="1" customHeight="1">
      <c r="A141" s="16" t="s">
        <v>39</v>
      </c>
      <c r="B141" s="49"/>
      <c r="C141" s="15"/>
      <c r="D141" s="15"/>
      <c r="E141" s="15" t="s">
        <v>137</v>
      </c>
      <c r="F141" s="15" t="s">
        <v>40</v>
      </c>
      <c r="G141" s="74">
        <f>'прил 6'!G845</f>
        <v>0</v>
      </c>
      <c r="H141" s="74">
        <v>0</v>
      </c>
      <c r="I141" s="74">
        <v>0</v>
      </c>
      <c r="J141" s="17"/>
    </row>
    <row r="142" spans="1:12" ht="78" hidden="1" customHeight="1">
      <c r="A142" s="50" t="s">
        <v>574</v>
      </c>
      <c r="B142" s="49">
        <v>795</v>
      </c>
      <c r="C142" s="15" t="s">
        <v>56</v>
      </c>
      <c r="D142" s="15" t="s">
        <v>128</v>
      </c>
      <c r="E142" s="15" t="s">
        <v>573</v>
      </c>
      <c r="F142" s="15"/>
      <c r="G142" s="74">
        <f>G143</f>
        <v>0</v>
      </c>
      <c r="H142" s="74">
        <v>0</v>
      </c>
      <c r="I142" s="74">
        <v>0</v>
      </c>
      <c r="J142" s="1"/>
    </row>
    <row r="143" spans="1:12" ht="18" hidden="1" customHeight="1">
      <c r="A143" s="16" t="s">
        <v>339</v>
      </c>
      <c r="B143" s="49">
        <v>795</v>
      </c>
      <c r="C143" s="15" t="s">
        <v>56</v>
      </c>
      <c r="D143" s="15" t="s">
        <v>128</v>
      </c>
      <c r="E143" s="15" t="s">
        <v>572</v>
      </c>
      <c r="F143" s="15" t="s">
        <v>38</v>
      </c>
      <c r="G143" s="74">
        <f>G144</f>
        <v>0</v>
      </c>
      <c r="H143" s="74">
        <v>0</v>
      </c>
      <c r="I143" s="74">
        <v>0</v>
      </c>
      <c r="J143" s="1"/>
    </row>
    <row r="144" spans="1:12" ht="15" hidden="1" customHeight="1">
      <c r="A144" s="16" t="s">
        <v>39</v>
      </c>
      <c r="B144" s="49">
        <v>795</v>
      </c>
      <c r="C144" s="15" t="s">
        <v>56</v>
      </c>
      <c r="D144" s="15" t="s">
        <v>128</v>
      </c>
      <c r="E144" s="15" t="s">
        <v>572</v>
      </c>
      <c r="F144" s="15" t="s">
        <v>40</v>
      </c>
      <c r="G144" s="74"/>
      <c r="H144" s="74">
        <v>0</v>
      </c>
      <c r="I144" s="74">
        <v>0</v>
      </c>
      <c r="J144" s="1"/>
    </row>
    <row r="145" spans="1:10" s="18" customFormat="1" ht="62.25" hidden="1" customHeight="1">
      <c r="A145" s="16" t="s">
        <v>571</v>
      </c>
      <c r="B145" s="49">
        <v>795</v>
      </c>
      <c r="C145" s="15" t="s">
        <v>56</v>
      </c>
      <c r="D145" s="15" t="s">
        <v>128</v>
      </c>
      <c r="E145" s="15" t="s">
        <v>198</v>
      </c>
      <c r="F145" s="15"/>
      <c r="G145" s="74">
        <f>G146+G148</f>
        <v>0</v>
      </c>
      <c r="H145" s="74">
        <v>0</v>
      </c>
      <c r="I145" s="74">
        <v>0</v>
      </c>
    </row>
    <row r="146" spans="1:10" s="18" customFormat="1" ht="32.25" hidden="1" customHeight="1">
      <c r="A146" s="16" t="s">
        <v>339</v>
      </c>
      <c r="B146" s="49">
        <v>795</v>
      </c>
      <c r="C146" s="15" t="s">
        <v>56</v>
      </c>
      <c r="D146" s="15" t="s">
        <v>128</v>
      </c>
      <c r="E146" s="15" t="s">
        <v>198</v>
      </c>
      <c r="F146" s="15" t="s">
        <v>38</v>
      </c>
      <c r="G146" s="74">
        <f>G147</f>
        <v>0</v>
      </c>
      <c r="H146" s="74">
        <v>0</v>
      </c>
      <c r="I146" s="74">
        <v>0</v>
      </c>
    </row>
    <row r="147" spans="1:10" s="18" customFormat="1" ht="32.25" hidden="1" customHeight="1">
      <c r="A147" s="16" t="s">
        <v>39</v>
      </c>
      <c r="B147" s="49">
        <v>795</v>
      </c>
      <c r="C147" s="15" t="s">
        <v>56</v>
      </c>
      <c r="D147" s="15" t="s">
        <v>128</v>
      </c>
      <c r="E147" s="15" t="s">
        <v>198</v>
      </c>
      <c r="F147" s="15" t="s">
        <v>40</v>
      </c>
      <c r="G147" s="74"/>
      <c r="H147" s="74">
        <v>0</v>
      </c>
      <c r="I147" s="74">
        <v>0</v>
      </c>
    </row>
    <row r="148" spans="1:10" ht="18" hidden="1" customHeight="1">
      <c r="A148" s="16" t="s">
        <v>165</v>
      </c>
      <c r="B148" s="49">
        <v>795</v>
      </c>
      <c r="C148" s="15" t="s">
        <v>56</v>
      </c>
      <c r="D148" s="15" t="s">
        <v>128</v>
      </c>
      <c r="E148" s="15" t="s">
        <v>198</v>
      </c>
      <c r="F148" s="15" t="s">
        <v>166</v>
      </c>
      <c r="G148" s="74">
        <f>G149</f>
        <v>0</v>
      </c>
      <c r="H148" s="74">
        <v>0</v>
      </c>
      <c r="I148" s="74">
        <v>0</v>
      </c>
      <c r="J148" s="1"/>
    </row>
    <row r="149" spans="1:10" ht="15" hidden="1" customHeight="1">
      <c r="A149" s="16" t="s">
        <v>188</v>
      </c>
      <c r="B149" s="49">
        <v>795</v>
      </c>
      <c r="C149" s="15" t="s">
        <v>56</v>
      </c>
      <c r="D149" s="15" t="s">
        <v>128</v>
      </c>
      <c r="E149" s="15" t="s">
        <v>198</v>
      </c>
      <c r="F149" s="15" t="s">
        <v>189</v>
      </c>
      <c r="G149" s="74">
        <f>'прил 6'!G853</f>
        <v>0</v>
      </c>
      <c r="H149" s="74">
        <v>0</v>
      </c>
      <c r="I149" s="74">
        <v>0</v>
      </c>
      <c r="J149" s="1"/>
    </row>
    <row r="150" spans="1:10" ht="78" hidden="1" customHeight="1">
      <c r="A150" s="50" t="s">
        <v>713</v>
      </c>
      <c r="B150" s="49">
        <v>795</v>
      </c>
      <c r="C150" s="15" t="s">
        <v>56</v>
      </c>
      <c r="D150" s="15" t="s">
        <v>128</v>
      </c>
      <c r="E150" s="15" t="s">
        <v>715</v>
      </c>
      <c r="F150" s="15"/>
      <c r="G150" s="74">
        <f>G151</f>
        <v>0</v>
      </c>
      <c r="H150" s="74">
        <v>0</v>
      </c>
      <c r="I150" s="74">
        <v>0</v>
      </c>
      <c r="J150" s="1"/>
    </row>
    <row r="151" spans="1:10" ht="18" hidden="1" customHeight="1">
      <c r="A151" s="16" t="s">
        <v>165</v>
      </c>
      <c r="B151" s="49">
        <v>795</v>
      </c>
      <c r="C151" s="15" t="s">
        <v>56</v>
      </c>
      <c r="D151" s="15" t="s">
        <v>128</v>
      </c>
      <c r="E151" s="15" t="s">
        <v>715</v>
      </c>
      <c r="F151" s="15" t="s">
        <v>166</v>
      </c>
      <c r="G151" s="74">
        <f>G152</f>
        <v>0</v>
      </c>
      <c r="H151" s="74">
        <v>0</v>
      </c>
      <c r="I151" s="74">
        <v>0</v>
      </c>
      <c r="J151" s="1"/>
    </row>
    <row r="152" spans="1:10" ht="27.75" hidden="1" customHeight="1">
      <c r="A152" s="16" t="s">
        <v>188</v>
      </c>
      <c r="B152" s="49">
        <v>795</v>
      </c>
      <c r="C152" s="15" t="s">
        <v>56</v>
      </c>
      <c r="D152" s="15" t="s">
        <v>128</v>
      </c>
      <c r="E152" s="15" t="s">
        <v>715</v>
      </c>
      <c r="F152" s="15" t="s">
        <v>189</v>
      </c>
      <c r="G152" s="74">
        <f>'прил 6'!G856</f>
        <v>0</v>
      </c>
      <c r="H152" s="74">
        <v>0</v>
      </c>
      <c r="I152" s="74">
        <v>0</v>
      </c>
      <c r="J152" s="1"/>
    </row>
    <row r="153" spans="1:10" ht="78.75" customHeight="1">
      <c r="A153" s="233" t="s">
        <v>112</v>
      </c>
      <c r="B153" s="49">
        <v>795</v>
      </c>
      <c r="C153" s="15" t="s">
        <v>56</v>
      </c>
      <c r="D153" s="15" t="s">
        <v>128</v>
      </c>
      <c r="E153" s="15" t="s">
        <v>110</v>
      </c>
      <c r="F153" s="15"/>
      <c r="G153" s="74">
        <f>G154+G161+G166+G155+G169+G172</f>
        <v>12392063</v>
      </c>
      <c r="H153" s="74">
        <f>H154+H161+H166+H155+H169+H172</f>
        <v>13441321</v>
      </c>
      <c r="I153" s="74">
        <f>I154+I161+I166+I155+I169+I172</f>
        <v>14319157</v>
      </c>
    </row>
    <row r="154" spans="1:10" ht="47.25" customHeight="1">
      <c r="A154" s="233" t="s">
        <v>113</v>
      </c>
      <c r="B154" s="49">
        <v>795</v>
      </c>
      <c r="C154" s="15" t="s">
        <v>56</v>
      </c>
      <c r="D154" s="15" t="s">
        <v>128</v>
      </c>
      <c r="E154" s="15" t="s">
        <v>111</v>
      </c>
      <c r="F154" s="15"/>
      <c r="G154" s="74">
        <f>G157+G159</f>
        <v>12392063</v>
      </c>
      <c r="H154" s="74">
        <f t="shared" ref="H154:I154" si="36">H157+H159</f>
        <v>13441321</v>
      </c>
      <c r="I154" s="74">
        <f t="shared" si="36"/>
        <v>14319157</v>
      </c>
    </row>
    <row r="155" spans="1:10" s="18" customFormat="1" ht="15.75" customHeight="1">
      <c r="A155" s="233" t="s">
        <v>65</v>
      </c>
      <c r="B155" s="49">
        <v>795</v>
      </c>
      <c r="C155" s="15" t="s">
        <v>56</v>
      </c>
      <c r="D155" s="15" t="s">
        <v>128</v>
      </c>
      <c r="E155" s="15" t="s">
        <v>111</v>
      </c>
      <c r="F155" s="15" t="s">
        <v>66</v>
      </c>
      <c r="G155" s="74">
        <f>G156</f>
        <v>0</v>
      </c>
      <c r="H155" s="74">
        <v>0</v>
      </c>
      <c r="I155" s="74">
        <v>0</v>
      </c>
      <c r="J155" s="180"/>
    </row>
    <row r="156" spans="1:10" s="18" customFormat="1" ht="15.75" customHeight="1">
      <c r="A156" s="16" t="s">
        <v>190</v>
      </c>
      <c r="B156" s="49">
        <v>795</v>
      </c>
      <c r="C156" s="15" t="s">
        <v>56</v>
      </c>
      <c r="D156" s="15" t="s">
        <v>128</v>
      </c>
      <c r="E156" s="15" t="s">
        <v>111</v>
      </c>
      <c r="F156" s="15" t="s">
        <v>191</v>
      </c>
      <c r="G156" s="74">
        <f>'прил 6'!G860</f>
        <v>0</v>
      </c>
      <c r="H156" s="74">
        <v>0</v>
      </c>
      <c r="I156" s="74">
        <v>0</v>
      </c>
      <c r="J156" s="180"/>
    </row>
    <row r="157" spans="1:10" ht="16.5" customHeight="1">
      <c r="A157" s="16" t="s">
        <v>165</v>
      </c>
      <c r="B157" s="49">
        <v>795</v>
      </c>
      <c r="C157" s="15" t="s">
        <v>56</v>
      </c>
      <c r="D157" s="15" t="s">
        <v>128</v>
      </c>
      <c r="E157" s="15" t="s">
        <v>111</v>
      </c>
      <c r="F157" s="15" t="s">
        <v>166</v>
      </c>
      <c r="G157" s="74">
        <f>G158</f>
        <v>10741737</v>
      </c>
      <c r="H157" s="74">
        <f>H158</f>
        <v>11645462</v>
      </c>
      <c r="I157" s="74">
        <f>I158</f>
        <v>12406012</v>
      </c>
    </row>
    <row r="158" spans="1:10" ht="19.5" customHeight="1">
      <c r="A158" s="235" t="s">
        <v>188</v>
      </c>
      <c r="B158" s="49">
        <v>795</v>
      </c>
      <c r="C158" s="15" t="s">
        <v>56</v>
      </c>
      <c r="D158" s="15" t="s">
        <v>128</v>
      </c>
      <c r="E158" s="15" t="s">
        <v>111</v>
      </c>
      <c r="F158" s="15" t="s">
        <v>189</v>
      </c>
      <c r="G158" s="74">
        <f>'прил 6'!G862</f>
        <v>10741737</v>
      </c>
      <c r="H158" s="74">
        <f>'прил 6'!H862</f>
        <v>11645462</v>
      </c>
      <c r="I158" s="74">
        <f>'прил 6'!I862</f>
        <v>12406012</v>
      </c>
    </row>
    <row r="159" spans="1:10" ht="22.5" customHeight="1">
      <c r="A159" s="235" t="s">
        <v>339</v>
      </c>
      <c r="B159" s="49">
        <v>795</v>
      </c>
      <c r="C159" s="15" t="s">
        <v>56</v>
      </c>
      <c r="D159" s="15" t="s">
        <v>128</v>
      </c>
      <c r="E159" s="15" t="s">
        <v>111</v>
      </c>
      <c r="F159" s="15" t="s">
        <v>38</v>
      </c>
      <c r="G159" s="74">
        <f>G160</f>
        <v>1650326</v>
      </c>
      <c r="H159" s="74">
        <f>H160</f>
        <v>1795859</v>
      </c>
      <c r="I159" s="74">
        <f>I160</f>
        <v>1913145</v>
      </c>
      <c r="J159" s="1"/>
    </row>
    <row r="160" spans="1:10" ht="32.25" customHeight="1">
      <c r="A160" s="235" t="s">
        <v>39</v>
      </c>
      <c r="B160" s="49">
        <v>795</v>
      </c>
      <c r="C160" s="15" t="s">
        <v>56</v>
      </c>
      <c r="D160" s="15" t="s">
        <v>128</v>
      </c>
      <c r="E160" s="15" t="s">
        <v>111</v>
      </c>
      <c r="F160" s="15" t="s">
        <v>40</v>
      </c>
      <c r="G160" s="74">
        <f>'прил 6'!G864</f>
        <v>1650326</v>
      </c>
      <c r="H160" s="74">
        <f>'прил 6'!H864</f>
        <v>1795859</v>
      </c>
      <c r="I160" s="74">
        <f>'прил 6'!I864</f>
        <v>1913145</v>
      </c>
      <c r="J160" s="1"/>
    </row>
    <row r="161" spans="1:10" s="18" customFormat="1" ht="65.25" hidden="1" customHeight="1">
      <c r="A161" s="235" t="s">
        <v>570</v>
      </c>
      <c r="B161" s="49">
        <v>795</v>
      </c>
      <c r="C161" s="15" t="s">
        <v>56</v>
      </c>
      <c r="D161" s="15" t="s">
        <v>128</v>
      </c>
      <c r="E161" s="15" t="s">
        <v>48</v>
      </c>
      <c r="F161" s="15"/>
      <c r="G161" s="74">
        <f>G162+G164</f>
        <v>0</v>
      </c>
      <c r="H161" s="27">
        <v>0</v>
      </c>
      <c r="I161" s="27">
        <v>0</v>
      </c>
      <c r="J161" s="180"/>
    </row>
    <row r="162" spans="1:10" s="18" customFormat="1" ht="15.75" hidden="1" customHeight="1">
      <c r="A162" s="16" t="s">
        <v>339</v>
      </c>
      <c r="B162" s="49">
        <v>795</v>
      </c>
      <c r="C162" s="15" t="s">
        <v>56</v>
      </c>
      <c r="D162" s="15" t="s">
        <v>128</v>
      </c>
      <c r="E162" s="15" t="s">
        <v>48</v>
      </c>
      <c r="F162" s="15" t="s">
        <v>38</v>
      </c>
      <c r="G162" s="74">
        <f>G163</f>
        <v>0</v>
      </c>
      <c r="H162" s="27">
        <v>0</v>
      </c>
      <c r="I162" s="27">
        <v>0</v>
      </c>
      <c r="J162" s="180"/>
    </row>
    <row r="163" spans="1:10" s="18" customFormat="1" ht="15.75" hidden="1" customHeight="1">
      <c r="A163" s="16" t="s">
        <v>39</v>
      </c>
      <c r="B163" s="49">
        <v>795</v>
      </c>
      <c r="C163" s="15" t="s">
        <v>56</v>
      </c>
      <c r="D163" s="15" t="s">
        <v>128</v>
      </c>
      <c r="E163" s="15" t="s">
        <v>48</v>
      </c>
      <c r="F163" s="15" t="s">
        <v>40</v>
      </c>
      <c r="G163" s="74">
        <f>'прил 6'!G867</f>
        <v>0</v>
      </c>
      <c r="H163" s="27">
        <v>0</v>
      </c>
      <c r="I163" s="27">
        <v>0</v>
      </c>
      <c r="J163" s="180"/>
    </row>
    <row r="164" spans="1:10" ht="22.5" hidden="1" customHeight="1">
      <c r="A164" s="16" t="s">
        <v>165</v>
      </c>
      <c r="B164" s="49">
        <v>795</v>
      </c>
      <c r="C164" s="15" t="s">
        <v>56</v>
      </c>
      <c r="D164" s="15" t="s">
        <v>128</v>
      </c>
      <c r="E164" s="15" t="s">
        <v>48</v>
      </c>
      <c r="F164" s="15" t="s">
        <v>166</v>
      </c>
      <c r="G164" s="74">
        <f>G165</f>
        <v>0</v>
      </c>
      <c r="H164" s="27">
        <v>0</v>
      </c>
      <c r="I164" s="27">
        <v>0</v>
      </c>
      <c r="J164" s="1"/>
    </row>
    <row r="165" spans="1:10" ht="16.5" hidden="1" customHeight="1">
      <c r="A165" s="16" t="s">
        <v>188</v>
      </c>
      <c r="B165" s="49">
        <v>795</v>
      </c>
      <c r="C165" s="15" t="s">
        <v>56</v>
      </c>
      <c r="D165" s="15" t="s">
        <v>128</v>
      </c>
      <c r="E165" s="15" t="s">
        <v>48</v>
      </c>
      <c r="F165" s="15" t="s">
        <v>189</v>
      </c>
      <c r="G165" s="74">
        <f>'прил 6'!G869</f>
        <v>0</v>
      </c>
      <c r="H165" s="27">
        <v>0</v>
      </c>
      <c r="I165" s="27">
        <v>0</v>
      </c>
      <c r="J165" s="1"/>
    </row>
    <row r="166" spans="1:10" ht="68.25" hidden="1" customHeight="1">
      <c r="A166" s="236" t="s">
        <v>448</v>
      </c>
      <c r="B166" s="49">
        <v>795</v>
      </c>
      <c r="C166" s="15" t="s">
        <v>56</v>
      </c>
      <c r="D166" s="15" t="s">
        <v>128</v>
      </c>
      <c r="E166" s="15" t="s">
        <v>10</v>
      </c>
      <c r="F166" s="15"/>
      <c r="G166" s="74">
        <f>G167</f>
        <v>0</v>
      </c>
      <c r="H166" s="27">
        <v>0</v>
      </c>
      <c r="I166" s="27">
        <v>0</v>
      </c>
      <c r="J166" s="1"/>
    </row>
    <row r="167" spans="1:10" ht="22.5" hidden="1" customHeight="1">
      <c r="A167" s="236" t="s">
        <v>165</v>
      </c>
      <c r="B167" s="49">
        <v>795</v>
      </c>
      <c r="C167" s="15" t="s">
        <v>56</v>
      </c>
      <c r="D167" s="15" t="s">
        <v>128</v>
      </c>
      <c r="E167" s="15" t="s">
        <v>10</v>
      </c>
      <c r="F167" s="15" t="s">
        <v>166</v>
      </c>
      <c r="G167" s="74">
        <f>G168</f>
        <v>0</v>
      </c>
      <c r="H167" s="27">
        <v>0</v>
      </c>
      <c r="I167" s="27">
        <v>0</v>
      </c>
      <c r="J167" s="1"/>
    </row>
    <row r="168" spans="1:10" ht="16.5" hidden="1" customHeight="1">
      <c r="A168" s="16" t="s">
        <v>188</v>
      </c>
      <c r="B168" s="49">
        <v>795</v>
      </c>
      <c r="C168" s="15" t="s">
        <v>56</v>
      </c>
      <c r="D168" s="15" t="s">
        <v>128</v>
      </c>
      <c r="E168" s="15" t="s">
        <v>10</v>
      </c>
      <c r="F168" s="15" t="s">
        <v>189</v>
      </c>
      <c r="G168" s="74">
        <f>'прил 6'!G872</f>
        <v>0</v>
      </c>
      <c r="H168" s="27">
        <v>0</v>
      </c>
      <c r="I168" s="27">
        <v>0</v>
      </c>
      <c r="J168" s="1"/>
    </row>
    <row r="169" spans="1:10" ht="77.25" hidden="1" customHeight="1">
      <c r="A169" s="16" t="s">
        <v>636</v>
      </c>
      <c r="B169" s="49">
        <v>795</v>
      </c>
      <c r="C169" s="15" t="s">
        <v>56</v>
      </c>
      <c r="D169" s="15" t="s">
        <v>128</v>
      </c>
      <c r="E169" s="15" t="s">
        <v>635</v>
      </c>
      <c r="F169" s="15"/>
      <c r="G169" s="74">
        <f>G170</f>
        <v>0</v>
      </c>
      <c r="H169" s="27">
        <v>0</v>
      </c>
      <c r="I169" s="27">
        <v>0</v>
      </c>
      <c r="J169" s="1"/>
    </row>
    <row r="170" spans="1:10" ht="22.5" hidden="1" customHeight="1">
      <c r="A170" s="16" t="s">
        <v>165</v>
      </c>
      <c r="B170" s="49">
        <v>795</v>
      </c>
      <c r="C170" s="15" t="s">
        <v>56</v>
      </c>
      <c r="D170" s="15" t="s">
        <v>128</v>
      </c>
      <c r="E170" s="15" t="s">
        <v>635</v>
      </c>
      <c r="F170" s="15" t="s">
        <v>166</v>
      </c>
      <c r="G170" s="74">
        <f>G171</f>
        <v>0</v>
      </c>
      <c r="H170" s="27">
        <v>0</v>
      </c>
      <c r="I170" s="27">
        <v>0</v>
      </c>
      <c r="J170" s="1"/>
    </row>
    <row r="171" spans="1:10" ht="16.5" hidden="1" customHeight="1">
      <c r="A171" s="16" t="s">
        <v>180</v>
      </c>
      <c r="B171" s="49">
        <v>795</v>
      </c>
      <c r="C171" s="15" t="s">
        <v>56</v>
      </c>
      <c r="D171" s="15" t="s">
        <v>128</v>
      </c>
      <c r="E171" s="15" t="s">
        <v>635</v>
      </c>
      <c r="F171" s="15" t="s">
        <v>181</v>
      </c>
      <c r="G171" s="74"/>
      <c r="H171" s="27">
        <v>0</v>
      </c>
      <c r="I171" s="27">
        <v>0</v>
      </c>
      <c r="J171" s="1"/>
    </row>
    <row r="172" spans="1:10" ht="48" hidden="1" customHeight="1">
      <c r="A172" s="16" t="s">
        <v>653</v>
      </c>
      <c r="B172" s="49">
        <v>795</v>
      </c>
      <c r="C172" s="15" t="s">
        <v>56</v>
      </c>
      <c r="D172" s="15" t="s">
        <v>128</v>
      </c>
      <c r="E172" s="88" t="s">
        <v>652</v>
      </c>
      <c r="F172" s="15"/>
      <c r="G172" s="74">
        <f>G173</f>
        <v>0</v>
      </c>
      <c r="H172" s="74">
        <v>0</v>
      </c>
      <c r="I172" s="74">
        <v>0</v>
      </c>
      <c r="J172" s="1"/>
    </row>
    <row r="173" spans="1:10" ht="22.5" hidden="1" customHeight="1">
      <c r="A173" s="16" t="s">
        <v>165</v>
      </c>
      <c r="B173" s="49">
        <v>795</v>
      </c>
      <c r="C173" s="15" t="s">
        <v>56</v>
      </c>
      <c r="D173" s="15" t="s">
        <v>128</v>
      </c>
      <c r="E173" s="15" t="s">
        <v>652</v>
      </c>
      <c r="F173" s="15" t="s">
        <v>166</v>
      </c>
      <c r="G173" s="74">
        <f>G174</f>
        <v>0</v>
      </c>
      <c r="H173" s="74">
        <v>0</v>
      </c>
      <c r="I173" s="74">
        <v>0</v>
      </c>
      <c r="J173" s="1"/>
    </row>
    <row r="174" spans="1:10" ht="16.5" hidden="1" customHeight="1">
      <c r="A174" s="16" t="s">
        <v>180</v>
      </c>
      <c r="B174" s="49">
        <v>795</v>
      </c>
      <c r="C174" s="15" t="s">
        <v>56</v>
      </c>
      <c r="D174" s="15" t="s">
        <v>128</v>
      </c>
      <c r="E174" s="15" t="s">
        <v>652</v>
      </c>
      <c r="F174" s="15" t="s">
        <v>181</v>
      </c>
      <c r="G174" s="74"/>
      <c r="H174" s="74">
        <v>0</v>
      </c>
      <c r="I174" s="74">
        <v>0</v>
      </c>
      <c r="J174" s="1"/>
    </row>
    <row r="175" spans="1:10" ht="63" hidden="1" customHeight="1">
      <c r="A175" s="16" t="s">
        <v>714</v>
      </c>
      <c r="B175" s="49">
        <v>795</v>
      </c>
      <c r="C175" s="15" t="s">
        <v>56</v>
      </c>
      <c r="D175" s="15" t="s">
        <v>128</v>
      </c>
      <c r="E175" s="15" t="s">
        <v>314</v>
      </c>
      <c r="F175" s="15"/>
      <c r="G175" s="74">
        <f>G176</f>
        <v>0</v>
      </c>
      <c r="H175" s="74"/>
      <c r="I175" s="74"/>
      <c r="J175" s="1"/>
    </row>
    <row r="176" spans="1:10" ht="16.5" hidden="1" customHeight="1">
      <c r="A176" s="16" t="s">
        <v>339</v>
      </c>
      <c r="B176" s="49">
        <v>795</v>
      </c>
      <c r="C176" s="15" t="s">
        <v>56</v>
      </c>
      <c r="D176" s="15" t="s">
        <v>128</v>
      </c>
      <c r="E176" s="15" t="s">
        <v>314</v>
      </c>
      <c r="F176" s="15" t="s">
        <v>38</v>
      </c>
      <c r="G176" s="74">
        <f>G177</f>
        <v>0</v>
      </c>
      <c r="H176" s="74"/>
      <c r="I176" s="74"/>
      <c r="J176" s="1"/>
    </row>
    <row r="177" spans="1:10" ht="28.5" hidden="1" customHeight="1">
      <c r="A177" s="16" t="s">
        <v>39</v>
      </c>
      <c r="B177" s="49">
        <v>795</v>
      </c>
      <c r="C177" s="15" t="s">
        <v>56</v>
      </c>
      <c r="D177" s="15" t="s">
        <v>128</v>
      </c>
      <c r="E177" s="15" t="s">
        <v>314</v>
      </c>
      <c r="F177" s="15" t="s">
        <v>40</v>
      </c>
      <c r="G177" s="74">
        <f>'прил 6'!G875</f>
        <v>0</v>
      </c>
      <c r="H177" s="74"/>
      <c r="I177" s="74"/>
      <c r="J177" s="1"/>
    </row>
    <row r="178" spans="1:10" ht="87" customHeight="1">
      <c r="A178" s="16" t="s">
        <v>11</v>
      </c>
      <c r="B178" s="49">
        <v>795</v>
      </c>
      <c r="C178" s="15" t="s">
        <v>56</v>
      </c>
      <c r="D178" s="15" t="s">
        <v>128</v>
      </c>
      <c r="E178" s="15" t="s">
        <v>12</v>
      </c>
      <c r="F178" s="15"/>
      <c r="G178" s="74">
        <f>G179+G182+G185</f>
        <v>6090264</v>
      </c>
      <c r="H178" s="102">
        <f t="shared" ref="H178:I178" si="37">H179+H182+H185</f>
        <v>6116579</v>
      </c>
      <c r="I178" s="74">
        <f t="shared" si="37"/>
        <v>6146579</v>
      </c>
      <c r="J178" s="1"/>
    </row>
    <row r="179" spans="1:10" ht="91.5" hidden="1" customHeight="1">
      <c r="A179" s="16" t="s">
        <v>669</v>
      </c>
      <c r="B179" s="49">
        <v>795</v>
      </c>
      <c r="C179" s="15" t="s">
        <v>56</v>
      </c>
      <c r="D179" s="15" t="s">
        <v>128</v>
      </c>
      <c r="E179" s="88" t="s">
        <v>668</v>
      </c>
      <c r="F179" s="15"/>
      <c r="G179" s="74">
        <f>G180</f>
        <v>0</v>
      </c>
      <c r="H179" s="74">
        <v>0</v>
      </c>
      <c r="I179" s="74">
        <v>0</v>
      </c>
      <c r="J179" s="1"/>
    </row>
    <row r="180" spans="1:10" ht="22.5" hidden="1" customHeight="1">
      <c r="A180" s="16" t="s">
        <v>165</v>
      </c>
      <c r="B180" s="49">
        <v>795</v>
      </c>
      <c r="C180" s="15" t="s">
        <v>56</v>
      </c>
      <c r="D180" s="15" t="s">
        <v>128</v>
      </c>
      <c r="E180" s="88" t="s">
        <v>668</v>
      </c>
      <c r="F180" s="15" t="s">
        <v>166</v>
      </c>
      <c r="G180" s="74">
        <f>G181</f>
        <v>0</v>
      </c>
      <c r="H180" s="74">
        <v>0</v>
      </c>
      <c r="I180" s="74">
        <v>0</v>
      </c>
      <c r="J180" s="1"/>
    </row>
    <row r="181" spans="1:10" ht="16.5" hidden="1" customHeight="1">
      <c r="A181" s="16" t="s">
        <v>180</v>
      </c>
      <c r="B181" s="49">
        <v>795</v>
      </c>
      <c r="C181" s="15" t="s">
        <v>56</v>
      </c>
      <c r="D181" s="15" t="s">
        <v>128</v>
      </c>
      <c r="E181" s="88" t="s">
        <v>668</v>
      </c>
      <c r="F181" s="15" t="s">
        <v>181</v>
      </c>
      <c r="G181" s="74"/>
      <c r="H181" s="74">
        <v>0</v>
      </c>
      <c r="I181" s="74">
        <v>0</v>
      </c>
      <c r="J181" s="1"/>
    </row>
    <row r="182" spans="1:10" ht="48" hidden="1" customHeight="1">
      <c r="A182" s="16" t="s">
        <v>653</v>
      </c>
      <c r="B182" s="49">
        <v>795</v>
      </c>
      <c r="C182" s="15" t="s">
        <v>56</v>
      </c>
      <c r="D182" s="15" t="s">
        <v>128</v>
      </c>
      <c r="E182" s="88" t="s">
        <v>427</v>
      </c>
      <c r="F182" s="15"/>
      <c r="G182" s="74">
        <f>G183</f>
        <v>0</v>
      </c>
      <c r="H182" s="74">
        <v>0</v>
      </c>
      <c r="I182" s="74">
        <v>0</v>
      </c>
      <c r="J182" s="1"/>
    </row>
    <row r="183" spans="1:10" ht="22.5" hidden="1" customHeight="1">
      <c r="A183" s="16" t="s">
        <v>165</v>
      </c>
      <c r="B183" s="49">
        <v>795</v>
      </c>
      <c r="C183" s="15" t="s">
        <v>56</v>
      </c>
      <c r="D183" s="15" t="s">
        <v>128</v>
      </c>
      <c r="E183" s="15" t="s">
        <v>427</v>
      </c>
      <c r="F183" s="15" t="s">
        <v>166</v>
      </c>
      <c r="G183" s="74">
        <f>G184</f>
        <v>0</v>
      </c>
      <c r="H183" s="74">
        <v>0</v>
      </c>
      <c r="I183" s="74">
        <v>0</v>
      </c>
      <c r="J183" s="1"/>
    </row>
    <row r="184" spans="1:10" ht="16.5" hidden="1" customHeight="1">
      <c r="A184" s="16" t="s">
        <v>180</v>
      </c>
      <c r="B184" s="49">
        <v>795</v>
      </c>
      <c r="C184" s="15" t="s">
        <v>56</v>
      </c>
      <c r="D184" s="15" t="s">
        <v>128</v>
      </c>
      <c r="E184" s="15" t="s">
        <v>427</v>
      </c>
      <c r="F184" s="15" t="s">
        <v>181</v>
      </c>
      <c r="G184" s="74"/>
      <c r="H184" s="74">
        <v>0</v>
      </c>
      <c r="I184" s="74">
        <v>0</v>
      </c>
      <c r="J184" s="1"/>
    </row>
    <row r="185" spans="1:10" s="18" customFormat="1" ht="96" customHeight="1">
      <c r="A185" s="84" t="s">
        <v>650</v>
      </c>
      <c r="B185" s="49">
        <v>795</v>
      </c>
      <c r="C185" s="15" t="s">
        <v>56</v>
      </c>
      <c r="D185" s="15" t="s">
        <v>128</v>
      </c>
      <c r="E185" s="15" t="s">
        <v>670</v>
      </c>
      <c r="F185" s="15"/>
      <c r="G185" s="74">
        <f>G186+G188</f>
        <v>6090264</v>
      </c>
      <c r="H185" s="74">
        <f>H188+H186</f>
        <v>6116579</v>
      </c>
      <c r="I185" s="74">
        <f>I188+I186</f>
        <v>6146579</v>
      </c>
    </row>
    <row r="186" spans="1:10" s="18" customFormat="1" ht="24.75" hidden="1" customHeight="1">
      <c r="A186" s="16" t="s">
        <v>339</v>
      </c>
      <c r="B186" s="49">
        <v>795</v>
      </c>
      <c r="C186" s="15" t="s">
        <v>56</v>
      </c>
      <c r="D186" s="15" t="s">
        <v>128</v>
      </c>
      <c r="E186" s="15" t="s">
        <v>670</v>
      </c>
      <c r="F186" s="15" t="s">
        <v>38</v>
      </c>
      <c r="G186" s="74">
        <f t="shared" ref="G186:I186" si="38">G187</f>
        <v>0</v>
      </c>
      <c r="H186" s="74">
        <f t="shared" si="38"/>
        <v>0</v>
      </c>
      <c r="I186" s="74">
        <f t="shared" si="38"/>
        <v>0</v>
      </c>
    </row>
    <row r="187" spans="1:10" s="18" customFormat="1" ht="30.75" hidden="1" customHeight="1">
      <c r="A187" s="16" t="s">
        <v>39</v>
      </c>
      <c r="B187" s="49">
        <v>795</v>
      </c>
      <c r="C187" s="15" t="s">
        <v>56</v>
      </c>
      <c r="D187" s="15" t="s">
        <v>128</v>
      </c>
      <c r="E187" s="15" t="s">
        <v>670</v>
      </c>
      <c r="F187" s="15" t="s">
        <v>40</v>
      </c>
      <c r="G187" s="74">
        <f>5365800-50+268287.5-5634037.5</f>
        <v>0</v>
      </c>
      <c r="H187" s="74"/>
      <c r="I187" s="74">
        <f>'прил 6'!I885</f>
        <v>0</v>
      </c>
    </row>
    <row r="188" spans="1:10" s="105" customFormat="1" ht="22.5" customHeight="1">
      <c r="A188" s="86" t="s">
        <v>165</v>
      </c>
      <c r="B188" s="87">
        <v>795</v>
      </c>
      <c r="C188" s="88" t="s">
        <v>56</v>
      </c>
      <c r="D188" s="88" t="s">
        <v>128</v>
      </c>
      <c r="E188" s="88" t="s">
        <v>670</v>
      </c>
      <c r="F188" s="88" t="s">
        <v>166</v>
      </c>
      <c r="G188" s="102">
        <f>G189</f>
        <v>6090264</v>
      </c>
      <c r="H188" s="102">
        <f t="shared" ref="H188:I188" si="39">H189</f>
        <v>6116579</v>
      </c>
      <c r="I188" s="102">
        <f t="shared" si="39"/>
        <v>6146579</v>
      </c>
    </row>
    <row r="189" spans="1:10" s="105" customFormat="1" ht="16.5" customHeight="1">
      <c r="A189" s="86" t="s">
        <v>180</v>
      </c>
      <c r="B189" s="87">
        <v>795</v>
      </c>
      <c r="C189" s="88" t="s">
        <v>56</v>
      </c>
      <c r="D189" s="88" t="s">
        <v>128</v>
      </c>
      <c r="E189" s="88" t="s">
        <v>670</v>
      </c>
      <c r="F189" s="88" t="s">
        <v>181</v>
      </c>
      <c r="G189" s="102">
        <f>'прил 6'!G887</f>
        <v>6090264</v>
      </c>
      <c r="H189" s="209">
        <f>'прил 6'!H887</f>
        <v>6116579</v>
      </c>
      <c r="I189" s="209">
        <f>'прил 6'!I887</f>
        <v>6146579</v>
      </c>
    </row>
    <row r="190" spans="1:10" s="141" customFormat="1" ht="63.75">
      <c r="A190" s="140" t="s">
        <v>553</v>
      </c>
      <c r="B190" s="137" t="s">
        <v>98</v>
      </c>
      <c r="C190" s="137" t="s">
        <v>27</v>
      </c>
      <c r="D190" s="137" t="s">
        <v>29</v>
      </c>
      <c r="E190" s="137" t="s">
        <v>225</v>
      </c>
      <c r="F190" s="137"/>
      <c r="G190" s="138">
        <f>G194+G197+G200+G203+G206</f>
        <v>31405750</v>
      </c>
      <c r="H190" s="138">
        <f>H194+H197+H200+H203+H206+H191</f>
        <v>337446788.50999999</v>
      </c>
      <c r="I190" s="138">
        <f>I194+I197+I200+I203+I206</f>
        <v>464948426.54000002</v>
      </c>
    </row>
    <row r="191" spans="1:10" s="18" customFormat="1" ht="38.25" hidden="1">
      <c r="A191" s="16" t="s">
        <v>649</v>
      </c>
      <c r="B191" s="14">
        <v>757</v>
      </c>
      <c r="C191" s="15" t="s">
        <v>27</v>
      </c>
      <c r="D191" s="15" t="s">
        <v>72</v>
      </c>
      <c r="E191" s="15" t="s">
        <v>628</v>
      </c>
      <c r="F191" s="15"/>
      <c r="G191" s="74">
        <f>G192</f>
        <v>0</v>
      </c>
      <c r="H191" s="74">
        <f t="shared" ref="H191:I192" si="40">H192</f>
        <v>0</v>
      </c>
      <c r="I191" s="74">
        <f t="shared" si="40"/>
        <v>0</v>
      </c>
    </row>
    <row r="192" spans="1:10" s="18" customFormat="1" ht="36" hidden="1" customHeight="1">
      <c r="A192" s="16" t="s">
        <v>100</v>
      </c>
      <c r="B192" s="14">
        <v>757</v>
      </c>
      <c r="C192" s="15" t="s">
        <v>27</v>
      </c>
      <c r="D192" s="15" t="s">
        <v>72</v>
      </c>
      <c r="E192" s="15" t="s">
        <v>628</v>
      </c>
      <c r="F192" s="15" t="s">
        <v>364</v>
      </c>
      <c r="G192" s="74">
        <f>G193</f>
        <v>0</v>
      </c>
      <c r="H192" s="74">
        <f t="shared" si="40"/>
        <v>0</v>
      </c>
      <c r="I192" s="74">
        <f t="shared" si="40"/>
        <v>0</v>
      </c>
    </row>
    <row r="193" spans="1:16" s="18" customFormat="1" ht="99" hidden="1" customHeight="1">
      <c r="A193" s="50" t="s">
        <v>446</v>
      </c>
      <c r="B193" s="14">
        <v>757</v>
      </c>
      <c r="C193" s="15" t="s">
        <v>27</v>
      </c>
      <c r="D193" s="15" t="s">
        <v>72</v>
      </c>
      <c r="E193" s="15" t="s">
        <v>628</v>
      </c>
      <c r="F193" s="15" t="s">
        <v>445</v>
      </c>
      <c r="G193" s="74">
        <v>0</v>
      </c>
      <c r="H193" s="74"/>
      <c r="I193" s="74">
        <v>0</v>
      </c>
    </row>
    <row r="194" spans="1:16" s="18" customFormat="1" ht="25.5" hidden="1">
      <c r="A194" s="16" t="s">
        <v>544</v>
      </c>
      <c r="B194" s="15" t="s">
        <v>98</v>
      </c>
      <c r="C194" s="15" t="s">
        <v>27</v>
      </c>
      <c r="D194" s="15" t="s">
        <v>29</v>
      </c>
      <c r="E194" s="15" t="s">
        <v>543</v>
      </c>
      <c r="F194" s="15"/>
      <c r="G194" s="74">
        <f>G195</f>
        <v>0</v>
      </c>
      <c r="H194" s="74">
        <f t="shared" ref="H194:I195" si="41">H195</f>
        <v>0</v>
      </c>
      <c r="I194" s="74">
        <f t="shared" si="41"/>
        <v>0</v>
      </c>
    </row>
    <row r="195" spans="1:16" s="18" customFormat="1" ht="36" hidden="1" customHeight="1">
      <c r="A195" s="16" t="s">
        <v>100</v>
      </c>
      <c r="B195" s="15" t="s">
        <v>98</v>
      </c>
      <c r="C195" s="15" t="s">
        <v>27</v>
      </c>
      <c r="D195" s="15" t="s">
        <v>29</v>
      </c>
      <c r="E195" s="15" t="s">
        <v>543</v>
      </c>
      <c r="F195" s="15" t="s">
        <v>364</v>
      </c>
      <c r="G195" s="74">
        <f>G196</f>
        <v>0</v>
      </c>
      <c r="H195" s="74">
        <f t="shared" si="41"/>
        <v>0</v>
      </c>
      <c r="I195" s="74">
        <f t="shared" si="41"/>
        <v>0</v>
      </c>
    </row>
    <row r="196" spans="1:16" s="18" customFormat="1" ht="99" hidden="1" customHeight="1">
      <c r="A196" s="50" t="s">
        <v>446</v>
      </c>
      <c r="B196" s="15" t="s">
        <v>98</v>
      </c>
      <c r="C196" s="15" t="s">
        <v>27</v>
      </c>
      <c r="D196" s="15" t="s">
        <v>29</v>
      </c>
      <c r="E196" s="15" t="s">
        <v>543</v>
      </c>
      <c r="F196" s="15" t="s">
        <v>445</v>
      </c>
      <c r="G196" s="74">
        <v>0</v>
      </c>
      <c r="H196" s="74"/>
      <c r="I196" s="74">
        <v>0</v>
      </c>
    </row>
    <row r="197" spans="1:16" s="18" customFormat="1" ht="25.5" hidden="1">
      <c r="A197" s="16" t="s">
        <v>546</v>
      </c>
      <c r="B197" s="15" t="s">
        <v>98</v>
      </c>
      <c r="C197" s="15" t="s">
        <v>27</v>
      </c>
      <c r="D197" s="15" t="s">
        <v>29</v>
      </c>
      <c r="E197" s="15" t="s">
        <v>545</v>
      </c>
      <c r="F197" s="15"/>
      <c r="G197" s="74">
        <f>G198</f>
        <v>0</v>
      </c>
      <c r="H197" s="74">
        <f t="shared" ref="H197:I198" si="42">H198</f>
        <v>0</v>
      </c>
      <c r="I197" s="74">
        <f t="shared" si="42"/>
        <v>0</v>
      </c>
    </row>
    <row r="198" spans="1:16" s="18" customFormat="1" ht="36" hidden="1" customHeight="1">
      <c r="A198" s="16" t="s">
        <v>100</v>
      </c>
      <c r="B198" s="15" t="s">
        <v>98</v>
      </c>
      <c r="C198" s="15" t="s">
        <v>27</v>
      </c>
      <c r="D198" s="15" t="s">
        <v>29</v>
      </c>
      <c r="E198" s="15" t="s">
        <v>545</v>
      </c>
      <c r="F198" s="15" t="s">
        <v>364</v>
      </c>
      <c r="G198" s="74">
        <f>G199</f>
        <v>0</v>
      </c>
      <c r="H198" s="74">
        <f t="shared" si="42"/>
        <v>0</v>
      </c>
      <c r="I198" s="74">
        <f t="shared" si="42"/>
        <v>0</v>
      </c>
    </row>
    <row r="199" spans="1:16" s="18" customFormat="1" ht="99" hidden="1" customHeight="1">
      <c r="A199" s="50" t="s">
        <v>446</v>
      </c>
      <c r="B199" s="15" t="s">
        <v>98</v>
      </c>
      <c r="C199" s="15" t="s">
        <v>27</v>
      </c>
      <c r="D199" s="15" t="s">
        <v>29</v>
      </c>
      <c r="E199" s="15" t="s">
        <v>545</v>
      </c>
      <c r="F199" s="15" t="s">
        <v>445</v>
      </c>
      <c r="G199" s="74">
        <v>0</v>
      </c>
      <c r="H199" s="74"/>
      <c r="I199" s="74">
        <v>0</v>
      </c>
    </row>
    <row r="200" spans="1:16" s="18" customFormat="1" ht="89.25">
      <c r="A200" s="16" t="s">
        <v>468</v>
      </c>
      <c r="B200" s="49">
        <v>795</v>
      </c>
      <c r="C200" s="10" t="s">
        <v>183</v>
      </c>
      <c r="D200" s="10" t="s">
        <v>20</v>
      </c>
      <c r="E200" s="15" t="s">
        <v>568</v>
      </c>
      <c r="F200" s="15"/>
      <c r="G200" s="74">
        <f>G201</f>
        <v>29005750</v>
      </c>
      <c r="H200" s="74">
        <f t="shared" ref="H200:I201" si="43">H201</f>
        <v>90874250</v>
      </c>
      <c r="I200" s="74">
        <f t="shared" si="43"/>
        <v>462548426.54000002</v>
      </c>
    </row>
    <row r="201" spans="1:16" s="18" customFormat="1" ht="36" customHeight="1">
      <c r="A201" s="16" t="s">
        <v>100</v>
      </c>
      <c r="B201" s="49">
        <v>795</v>
      </c>
      <c r="C201" s="10" t="s">
        <v>183</v>
      </c>
      <c r="D201" s="10" t="s">
        <v>20</v>
      </c>
      <c r="E201" s="15" t="s">
        <v>568</v>
      </c>
      <c r="F201" s="15" t="s">
        <v>364</v>
      </c>
      <c r="G201" s="74">
        <f>G202</f>
        <v>29005750</v>
      </c>
      <c r="H201" s="74">
        <f t="shared" si="43"/>
        <v>90874250</v>
      </c>
      <c r="I201" s="74">
        <f t="shared" si="43"/>
        <v>462548426.54000002</v>
      </c>
    </row>
    <row r="202" spans="1:16" s="18" customFormat="1" ht="33.75" customHeight="1">
      <c r="A202" s="50" t="s">
        <v>365</v>
      </c>
      <c r="B202" s="49">
        <v>795</v>
      </c>
      <c r="C202" s="10" t="s">
        <v>183</v>
      </c>
      <c r="D202" s="10" t="s">
        <v>20</v>
      </c>
      <c r="E202" s="15" t="s">
        <v>568</v>
      </c>
      <c r="F202" s="15" t="s">
        <v>366</v>
      </c>
      <c r="G202" s="74">
        <f>'прил 6'!G925</f>
        <v>29005750</v>
      </c>
      <c r="H202" s="74">
        <f>'прил 6'!H925</f>
        <v>90874250</v>
      </c>
      <c r="I202" s="74">
        <f>'прил 6'!I925</f>
        <v>462548426.54000002</v>
      </c>
      <c r="P202" s="17">
        <f>G202+G208</f>
        <v>31405750</v>
      </c>
    </row>
    <row r="203" spans="1:16" s="18" customFormat="1" ht="76.5">
      <c r="A203" s="16" t="s">
        <v>469</v>
      </c>
      <c r="B203" s="49">
        <v>795</v>
      </c>
      <c r="C203" s="10" t="s">
        <v>183</v>
      </c>
      <c r="D203" s="10" t="s">
        <v>20</v>
      </c>
      <c r="E203" s="15" t="s">
        <v>569</v>
      </c>
      <c r="F203" s="15"/>
      <c r="G203" s="74">
        <f>G204</f>
        <v>0</v>
      </c>
      <c r="H203" s="74">
        <f t="shared" ref="H203:I204" si="44">H204</f>
        <v>244172538.50999999</v>
      </c>
      <c r="I203" s="74">
        <f t="shared" si="44"/>
        <v>0</v>
      </c>
    </row>
    <row r="204" spans="1:16" s="18" customFormat="1" ht="36" customHeight="1">
      <c r="A204" s="16" t="s">
        <v>100</v>
      </c>
      <c r="B204" s="49">
        <v>795</v>
      </c>
      <c r="C204" s="10" t="s">
        <v>183</v>
      </c>
      <c r="D204" s="10" t="s">
        <v>20</v>
      </c>
      <c r="E204" s="15" t="s">
        <v>569</v>
      </c>
      <c r="F204" s="15" t="s">
        <v>364</v>
      </c>
      <c r="G204" s="74">
        <f>G205</f>
        <v>0</v>
      </c>
      <c r="H204" s="74">
        <f t="shared" si="44"/>
        <v>244172538.50999999</v>
      </c>
      <c r="I204" s="74">
        <f t="shared" si="44"/>
        <v>0</v>
      </c>
    </row>
    <row r="205" spans="1:16" s="18" customFormat="1" ht="33.75" customHeight="1">
      <c r="A205" s="50" t="s">
        <v>365</v>
      </c>
      <c r="B205" s="49">
        <v>795</v>
      </c>
      <c r="C205" s="10" t="s">
        <v>183</v>
      </c>
      <c r="D205" s="10" t="s">
        <v>20</v>
      </c>
      <c r="E205" s="15" t="s">
        <v>569</v>
      </c>
      <c r="F205" s="15" t="s">
        <v>366</v>
      </c>
      <c r="G205" s="74">
        <v>0</v>
      </c>
      <c r="H205" s="74">
        <f>'прил 6'!H928</f>
        <v>244172538.50999999</v>
      </c>
      <c r="I205" s="74">
        <f>'прил 6'!I928</f>
        <v>0</v>
      </c>
    </row>
    <row r="206" spans="1:16" s="46" customFormat="1" ht="48.75" customHeight="1">
      <c r="A206" s="16" t="s">
        <v>449</v>
      </c>
      <c r="B206" s="49">
        <v>795</v>
      </c>
      <c r="C206" s="10" t="s">
        <v>183</v>
      </c>
      <c r="D206" s="10" t="s">
        <v>20</v>
      </c>
      <c r="E206" s="15" t="s">
        <v>394</v>
      </c>
      <c r="F206" s="15"/>
      <c r="G206" s="74">
        <f t="shared" ref="G206:I207" si="45">G207</f>
        <v>2400000</v>
      </c>
      <c r="H206" s="74">
        <f t="shared" si="45"/>
        <v>2400000</v>
      </c>
      <c r="I206" s="74">
        <f t="shared" si="45"/>
        <v>2400000</v>
      </c>
    </row>
    <row r="207" spans="1:16" s="46" customFormat="1" ht="28.5" customHeight="1">
      <c r="A207" s="16" t="s">
        <v>339</v>
      </c>
      <c r="B207" s="49">
        <v>795</v>
      </c>
      <c r="C207" s="10" t="s">
        <v>183</v>
      </c>
      <c r="D207" s="10" t="s">
        <v>20</v>
      </c>
      <c r="E207" s="15" t="s">
        <v>394</v>
      </c>
      <c r="F207" s="15" t="s">
        <v>38</v>
      </c>
      <c r="G207" s="74">
        <f t="shared" si="45"/>
        <v>2400000</v>
      </c>
      <c r="H207" s="74">
        <f t="shared" si="45"/>
        <v>2400000</v>
      </c>
      <c r="I207" s="74">
        <f t="shared" si="45"/>
        <v>2400000</v>
      </c>
    </row>
    <row r="208" spans="1:16" s="46" customFormat="1" ht="28.5" customHeight="1">
      <c r="A208" s="16" t="s">
        <v>39</v>
      </c>
      <c r="B208" s="49">
        <v>795</v>
      </c>
      <c r="C208" s="10" t="s">
        <v>183</v>
      </c>
      <c r="D208" s="10" t="s">
        <v>20</v>
      </c>
      <c r="E208" s="15" t="s">
        <v>394</v>
      </c>
      <c r="F208" s="15" t="s">
        <v>40</v>
      </c>
      <c r="G208" s="74">
        <f>'прил 6'!G931</f>
        <v>2400000</v>
      </c>
      <c r="H208" s="74">
        <f>'прил 6'!H931</f>
        <v>2400000</v>
      </c>
      <c r="I208" s="74">
        <f>'прил 6'!I931</f>
        <v>2400000</v>
      </c>
    </row>
    <row r="209" spans="1:13" s="141" customFormat="1" ht="31.5" customHeight="1">
      <c r="A209" s="140" t="s">
        <v>513</v>
      </c>
      <c r="B209" s="136">
        <v>774</v>
      </c>
      <c r="C209" s="137" t="s">
        <v>27</v>
      </c>
      <c r="D209" s="137" t="s">
        <v>20</v>
      </c>
      <c r="E209" s="137" t="s">
        <v>200</v>
      </c>
      <c r="F209" s="137"/>
      <c r="G209" s="138">
        <f>G210+G281+G316+G343+G347+G262</f>
        <v>935904973.60000014</v>
      </c>
      <c r="H209" s="138">
        <f t="shared" ref="H209:I209" si="46">H210+H281+H316+H343+H347</f>
        <v>941605196.07000005</v>
      </c>
      <c r="I209" s="138">
        <f t="shared" si="46"/>
        <v>942030427.53000009</v>
      </c>
      <c r="J209" s="168">
        <v>2402500</v>
      </c>
    </row>
    <row r="210" spans="1:13" s="18" customFormat="1" ht="29.25" customHeight="1">
      <c r="A210" s="16" t="s">
        <v>94</v>
      </c>
      <c r="B210" s="14">
        <v>774</v>
      </c>
      <c r="C210" s="15" t="s">
        <v>27</v>
      </c>
      <c r="D210" s="15" t="s">
        <v>20</v>
      </c>
      <c r="E210" s="15" t="s">
        <v>226</v>
      </c>
      <c r="F210" s="15"/>
      <c r="G210" s="74">
        <f>G216+G219+G222+G225+G235+G238+G241+G244+G251+G258+G245+G250+G256+G277+G261+G265+G232+G211+G272+G278</f>
        <v>902632190.26000011</v>
      </c>
      <c r="H210" s="74">
        <f>H216+H219+H222+H225+H235+H238+H241+H244+H251+H258+H245+H250+H256+H277+H261+H265+H232+H211+H272+H278+H262</f>
        <v>909207138.94000006</v>
      </c>
      <c r="I210" s="74">
        <f>I216+I219+I222+I225+I235+I238+I241+I244+I251+I258+I245+I250+I256+I277+I261+I265+I232+I211+I272+I278+I262</f>
        <v>909487096.41000009</v>
      </c>
      <c r="J210" s="17">
        <v>18738720</v>
      </c>
    </row>
    <row r="211" spans="1:13" ht="50.25" hidden="1" customHeight="1">
      <c r="A211" s="16" t="s">
        <v>702</v>
      </c>
      <c r="B211" s="15" t="s">
        <v>98</v>
      </c>
      <c r="C211" s="15" t="s">
        <v>27</v>
      </c>
      <c r="D211" s="15" t="s">
        <v>29</v>
      </c>
      <c r="E211" s="15" t="s">
        <v>701</v>
      </c>
      <c r="F211" s="15"/>
      <c r="G211" s="74">
        <f t="shared" ref="G211:I212" si="47">G212</f>
        <v>0</v>
      </c>
      <c r="H211" s="74">
        <f t="shared" si="47"/>
        <v>0</v>
      </c>
      <c r="I211" s="74">
        <f t="shared" si="47"/>
        <v>0</v>
      </c>
      <c r="J211" s="1"/>
    </row>
    <row r="212" spans="1:13" s="18" customFormat="1" ht="25.5" hidden="1">
      <c r="A212" s="16" t="s">
        <v>31</v>
      </c>
      <c r="B212" s="15" t="s">
        <v>98</v>
      </c>
      <c r="C212" s="15" t="s">
        <v>27</v>
      </c>
      <c r="D212" s="15" t="s">
        <v>29</v>
      </c>
      <c r="E212" s="15" t="s">
        <v>701</v>
      </c>
      <c r="F212" s="15" t="s">
        <v>32</v>
      </c>
      <c r="G212" s="74">
        <f t="shared" si="47"/>
        <v>0</v>
      </c>
      <c r="H212" s="74">
        <f t="shared" si="47"/>
        <v>0</v>
      </c>
      <c r="I212" s="74">
        <f t="shared" si="47"/>
        <v>0</v>
      </c>
      <c r="L212" s="17" t="e">
        <f>#REF!+#REF!</f>
        <v>#REF!</v>
      </c>
      <c r="M212" s="17" t="e">
        <f>#REF!-L212</f>
        <v>#REF!</v>
      </c>
    </row>
    <row r="213" spans="1:13" s="18" customFormat="1" hidden="1">
      <c r="A213" s="16" t="s">
        <v>33</v>
      </c>
      <c r="B213" s="15" t="s">
        <v>98</v>
      </c>
      <c r="C213" s="15" t="s">
        <v>27</v>
      </c>
      <c r="D213" s="15" t="s">
        <v>29</v>
      </c>
      <c r="E213" s="15" t="s">
        <v>701</v>
      </c>
      <c r="F213" s="15" t="s">
        <v>34</v>
      </c>
      <c r="G213" s="74">
        <f>'прил 6'!G298</f>
        <v>0</v>
      </c>
      <c r="H213" s="74">
        <f>'прил 6'!H297</f>
        <v>0</v>
      </c>
      <c r="I213" s="74">
        <f>'прил 6'!I297</f>
        <v>0</v>
      </c>
    </row>
    <row r="214" spans="1:13" s="18" customFormat="1" ht="56.25" customHeight="1">
      <c r="A214" s="84" t="s">
        <v>67</v>
      </c>
      <c r="B214" s="15" t="s">
        <v>98</v>
      </c>
      <c r="C214" s="15" t="s">
        <v>27</v>
      </c>
      <c r="D214" s="15" t="s">
        <v>29</v>
      </c>
      <c r="E214" s="15" t="s">
        <v>466</v>
      </c>
      <c r="F214" s="15"/>
      <c r="G214" s="102">
        <f t="shared" ref="G214:I215" si="48">G215</f>
        <v>664140</v>
      </c>
      <c r="H214" s="102">
        <f t="shared" si="48"/>
        <v>653140</v>
      </c>
      <c r="I214" s="102">
        <f t="shared" si="48"/>
        <v>653140</v>
      </c>
      <c r="J214" s="17">
        <v>188298123</v>
      </c>
    </row>
    <row r="215" spans="1:13" s="18" customFormat="1" ht="25.5">
      <c r="A215" s="16" t="s">
        <v>31</v>
      </c>
      <c r="B215" s="15" t="s">
        <v>98</v>
      </c>
      <c r="C215" s="15" t="s">
        <v>27</v>
      </c>
      <c r="D215" s="15" t="s">
        <v>29</v>
      </c>
      <c r="E215" s="15" t="s">
        <v>466</v>
      </c>
      <c r="F215" s="15" t="s">
        <v>32</v>
      </c>
      <c r="G215" s="102">
        <f t="shared" si="48"/>
        <v>664140</v>
      </c>
      <c r="H215" s="102">
        <f t="shared" si="48"/>
        <v>653140</v>
      </c>
      <c r="I215" s="102">
        <f t="shared" si="48"/>
        <v>653140</v>
      </c>
      <c r="J215" s="17">
        <v>100473040</v>
      </c>
    </row>
    <row r="216" spans="1:13" s="18" customFormat="1">
      <c r="A216" s="16" t="s">
        <v>33</v>
      </c>
      <c r="B216" s="15" t="s">
        <v>98</v>
      </c>
      <c r="C216" s="15" t="s">
        <v>27</v>
      </c>
      <c r="D216" s="15" t="s">
        <v>29</v>
      </c>
      <c r="E216" s="15" t="s">
        <v>466</v>
      </c>
      <c r="F216" s="15" t="s">
        <v>34</v>
      </c>
      <c r="G216" s="74">
        <f>'прил 6'!G479</f>
        <v>664140</v>
      </c>
      <c r="H216" s="102">
        <f>'прил 6'!H479</f>
        <v>653140</v>
      </c>
      <c r="I216" s="102">
        <f>'прил 6'!I479</f>
        <v>653140</v>
      </c>
      <c r="J216" s="17">
        <v>1481975</v>
      </c>
    </row>
    <row r="217" spans="1:13" s="18" customFormat="1" ht="60" customHeight="1">
      <c r="A217" s="16" t="s">
        <v>3</v>
      </c>
      <c r="B217" s="15"/>
      <c r="C217" s="15"/>
      <c r="D217" s="15"/>
      <c r="E217" s="15" t="s">
        <v>141</v>
      </c>
      <c r="F217" s="15"/>
      <c r="G217" s="74">
        <f t="shared" ref="G217:I218" si="49">G218</f>
        <v>42738210</v>
      </c>
      <c r="H217" s="102">
        <f t="shared" si="49"/>
        <v>42738210</v>
      </c>
      <c r="I217" s="102">
        <f t="shared" si="49"/>
        <v>42738210</v>
      </c>
      <c r="J217" s="17">
        <v>1277362</v>
      </c>
    </row>
    <row r="218" spans="1:13" s="18" customFormat="1" ht="25.5">
      <c r="A218" s="16" t="s">
        <v>31</v>
      </c>
      <c r="B218" s="15" t="s">
        <v>98</v>
      </c>
      <c r="C218" s="15" t="s">
        <v>27</v>
      </c>
      <c r="D218" s="15" t="s">
        <v>29</v>
      </c>
      <c r="E218" s="15" t="s">
        <v>141</v>
      </c>
      <c r="F218" s="15" t="s">
        <v>32</v>
      </c>
      <c r="G218" s="74">
        <f t="shared" si="49"/>
        <v>42738210</v>
      </c>
      <c r="H218" s="102">
        <f t="shared" si="49"/>
        <v>42738210</v>
      </c>
      <c r="I218" s="102">
        <f t="shared" si="49"/>
        <v>42738210</v>
      </c>
      <c r="J218" s="17">
        <v>442381</v>
      </c>
    </row>
    <row r="219" spans="1:13" s="18" customFormat="1">
      <c r="A219" s="236" t="s">
        <v>33</v>
      </c>
      <c r="B219" s="15" t="s">
        <v>98</v>
      </c>
      <c r="C219" s="15" t="s">
        <v>27</v>
      </c>
      <c r="D219" s="15" t="s">
        <v>29</v>
      </c>
      <c r="E219" s="15" t="s">
        <v>141</v>
      </c>
      <c r="F219" s="15" t="s">
        <v>34</v>
      </c>
      <c r="G219" s="74">
        <f>'прил 6'!G301+'прил 6'!G250+'прил 6'!G381+'прил 6'!G56</f>
        <v>42738210</v>
      </c>
      <c r="H219" s="102">
        <f>'прил 6'!H56+'прил 6'!H250+'прил 6'!H301+'прил 6'!H381</f>
        <v>42738210</v>
      </c>
      <c r="I219" s="102">
        <f>'прил 6'!I56+'прил 6'!I250+'прил 6'!I301+'прил 6'!I381</f>
        <v>42738210</v>
      </c>
      <c r="J219" s="17">
        <v>100000</v>
      </c>
    </row>
    <row r="220" spans="1:13" s="18" customFormat="1">
      <c r="A220" s="236" t="s">
        <v>95</v>
      </c>
      <c r="B220" s="15" t="s">
        <v>98</v>
      </c>
      <c r="C220" s="15" t="s">
        <v>27</v>
      </c>
      <c r="D220" s="15" t="s">
        <v>29</v>
      </c>
      <c r="E220" s="15" t="s">
        <v>140</v>
      </c>
      <c r="F220" s="15"/>
      <c r="G220" s="74">
        <f>G221+G223</f>
        <v>592227508</v>
      </c>
      <c r="H220" s="74">
        <f t="shared" ref="H220:I220" si="50">H221+H223</f>
        <v>593504248</v>
      </c>
      <c r="I220" s="74">
        <f t="shared" si="50"/>
        <v>606344172</v>
      </c>
      <c r="J220" s="17">
        <v>1000000</v>
      </c>
    </row>
    <row r="221" spans="1:13" s="18" customFormat="1" hidden="1">
      <c r="A221" s="236" t="s">
        <v>65</v>
      </c>
      <c r="B221" s="15" t="s">
        <v>98</v>
      </c>
      <c r="C221" s="15" t="s">
        <v>27</v>
      </c>
      <c r="D221" s="15" t="s">
        <v>29</v>
      </c>
      <c r="E221" s="15" t="s">
        <v>140</v>
      </c>
      <c r="F221" s="15" t="s">
        <v>66</v>
      </c>
      <c r="G221" s="74">
        <f t="shared" ref="G221:I221" si="51">G222</f>
        <v>0</v>
      </c>
      <c r="H221" s="102">
        <f t="shared" si="51"/>
        <v>0</v>
      </c>
      <c r="I221" s="102">
        <f t="shared" si="51"/>
        <v>0</v>
      </c>
      <c r="J221" s="17">
        <v>28108080</v>
      </c>
    </row>
    <row r="222" spans="1:13" s="18" customFormat="1" hidden="1">
      <c r="A222" s="236" t="s">
        <v>190</v>
      </c>
      <c r="B222" s="15" t="s">
        <v>98</v>
      </c>
      <c r="C222" s="15" t="s">
        <v>27</v>
      </c>
      <c r="D222" s="15" t="s">
        <v>29</v>
      </c>
      <c r="E222" s="15" t="s">
        <v>140</v>
      </c>
      <c r="F222" s="15" t="s">
        <v>191</v>
      </c>
      <c r="G222" s="74">
        <f>'прил 6'!G307</f>
        <v>0</v>
      </c>
      <c r="H222" s="102">
        <f>'прил 6'!H307</f>
        <v>0</v>
      </c>
      <c r="I222" s="102">
        <f>'прил 6'!I307</f>
        <v>0</v>
      </c>
      <c r="J222" s="17">
        <v>346225581</v>
      </c>
    </row>
    <row r="223" spans="1:13" s="18" customFormat="1" ht="15" customHeight="1">
      <c r="A223" s="16" t="s">
        <v>95</v>
      </c>
      <c r="B223" s="14">
        <v>774</v>
      </c>
      <c r="C223" s="15" t="s">
        <v>27</v>
      </c>
      <c r="D223" s="15" t="s">
        <v>20</v>
      </c>
      <c r="E223" s="15" t="s">
        <v>140</v>
      </c>
      <c r="F223" s="15"/>
      <c r="G223" s="74">
        <f t="shared" ref="G223:I224" si="52">G224</f>
        <v>592227508</v>
      </c>
      <c r="H223" s="102">
        <f t="shared" si="52"/>
        <v>593504248</v>
      </c>
      <c r="I223" s="102">
        <f t="shared" si="52"/>
        <v>606344172</v>
      </c>
      <c r="J223" s="17"/>
    </row>
    <row r="224" spans="1:13" s="18" customFormat="1" ht="25.5">
      <c r="A224" s="236" t="s">
        <v>31</v>
      </c>
      <c r="B224" s="14">
        <v>774</v>
      </c>
      <c r="C224" s="15" t="s">
        <v>27</v>
      </c>
      <c r="D224" s="15" t="s">
        <v>20</v>
      </c>
      <c r="E224" s="15" t="s">
        <v>140</v>
      </c>
      <c r="F224" s="15" t="s">
        <v>32</v>
      </c>
      <c r="G224" s="74">
        <f t="shared" si="52"/>
        <v>592227508</v>
      </c>
      <c r="H224" s="102">
        <f t="shared" si="52"/>
        <v>593504248</v>
      </c>
      <c r="I224" s="102">
        <f t="shared" si="52"/>
        <v>606344172</v>
      </c>
      <c r="J224" s="17">
        <v>6074133</v>
      </c>
    </row>
    <row r="225" spans="1:10" s="18" customFormat="1">
      <c r="A225" s="236" t="s">
        <v>33</v>
      </c>
      <c r="B225" s="14">
        <v>774</v>
      </c>
      <c r="C225" s="15" t="s">
        <v>27</v>
      </c>
      <c r="D225" s="15" t="s">
        <v>20</v>
      </c>
      <c r="E225" s="15" t="s">
        <v>140</v>
      </c>
      <c r="F225" s="15" t="s">
        <v>34</v>
      </c>
      <c r="G225" s="74">
        <f>'прил 6'!G253+'прил 6'!G304+'прил 6'!G384</f>
        <v>592227508</v>
      </c>
      <c r="H225" s="102">
        <f>'прил 6'!H304+'прил 6'!H253+'прил 6'!H384</f>
        <v>593504248</v>
      </c>
      <c r="I225" s="102">
        <f>'прил 6'!I304+'прил 6'!I253+'прил 6'!I384</f>
        <v>606344172</v>
      </c>
      <c r="J225" s="17">
        <v>123332466</v>
      </c>
    </row>
    <row r="226" spans="1:10" s="18" customFormat="1" ht="15" hidden="1" customHeight="1">
      <c r="A226" s="16" t="s">
        <v>95</v>
      </c>
      <c r="B226" s="14">
        <v>774</v>
      </c>
      <c r="C226" s="15" t="s">
        <v>27</v>
      </c>
      <c r="D226" s="15" t="s">
        <v>20</v>
      </c>
      <c r="E226" s="15" t="s">
        <v>227</v>
      </c>
      <c r="F226" s="15"/>
      <c r="G226" s="74">
        <f t="shared" ref="G226:I227" si="53">G227</f>
        <v>0</v>
      </c>
      <c r="H226" s="102">
        <f t="shared" si="53"/>
        <v>0</v>
      </c>
      <c r="I226" s="102">
        <f t="shared" si="53"/>
        <v>0</v>
      </c>
      <c r="J226" s="17"/>
    </row>
    <row r="227" spans="1:10" s="18" customFormat="1" ht="25.5" hidden="1">
      <c r="A227" s="16" t="s">
        <v>31</v>
      </c>
      <c r="B227" s="14">
        <v>774</v>
      </c>
      <c r="C227" s="15" t="s">
        <v>27</v>
      </c>
      <c r="D227" s="15" t="s">
        <v>20</v>
      </c>
      <c r="E227" s="15" t="s">
        <v>227</v>
      </c>
      <c r="F227" s="15" t="s">
        <v>32</v>
      </c>
      <c r="G227" s="74">
        <f t="shared" si="53"/>
        <v>0</v>
      </c>
      <c r="H227" s="102">
        <f t="shared" si="53"/>
        <v>0</v>
      </c>
      <c r="I227" s="102">
        <f t="shared" si="53"/>
        <v>0</v>
      </c>
      <c r="J227" s="17"/>
    </row>
    <row r="228" spans="1:10" s="18" customFormat="1" hidden="1">
      <c r="A228" s="16" t="s">
        <v>33</v>
      </c>
      <c r="B228" s="14">
        <v>774</v>
      </c>
      <c r="C228" s="15" t="s">
        <v>27</v>
      </c>
      <c r="D228" s="15" t="s">
        <v>20</v>
      </c>
      <c r="E228" s="15" t="s">
        <v>227</v>
      </c>
      <c r="F228" s="15" t="s">
        <v>34</v>
      </c>
      <c r="G228" s="74"/>
      <c r="H228" s="102"/>
      <c r="I228" s="102"/>
      <c r="J228" s="17"/>
    </row>
    <row r="229" spans="1:10" s="18" customFormat="1" ht="51" hidden="1">
      <c r="A229" s="16" t="s">
        <v>35</v>
      </c>
      <c r="B229" s="14">
        <v>774</v>
      </c>
      <c r="C229" s="15" t="s">
        <v>27</v>
      </c>
      <c r="D229" s="15" t="s">
        <v>20</v>
      </c>
      <c r="E229" s="15" t="s">
        <v>227</v>
      </c>
      <c r="F229" s="15" t="s">
        <v>96</v>
      </c>
      <c r="G229" s="74"/>
      <c r="H229" s="102"/>
      <c r="I229" s="102"/>
      <c r="J229" s="17"/>
    </row>
    <row r="230" spans="1:10" s="18" customFormat="1" ht="53.25" customHeight="1">
      <c r="A230" s="236" t="s">
        <v>684</v>
      </c>
      <c r="B230" s="15" t="s">
        <v>98</v>
      </c>
      <c r="C230" s="15" t="s">
        <v>27</v>
      </c>
      <c r="D230" s="15" t="s">
        <v>72</v>
      </c>
      <c r="E230" s="15" t="s">
        <v>683</v>
      </c>
      <c r="F230" s="15"/>
      <c r="G230" s="74">
        <f t="shared" ref="G230:I231" si="54">G231</f>
        <v>11206992</v>
      </c>
      <c r="H230" s="74">
        <f t="shared" si="54"/>
        <v>11231152</v>
      </c>
      <c r="I230" s="74">
        <f t="shared" si="54"/>
        <v>11474128</v>
      </c>
    </row>
    <row r="231" spans="1:10" s="18" customFormat="1" ht="25.5">
      <c r="A231" s="16" t="s">
        <v>31</v>
      </c>
      <c r="B231" s="15" t="s">
        <v>98</v>
      </c>
      <c r="C231" s="15" t="s">
        <v>27</v>
      </c>
      <c r="D231" s="15" t="s">
        <v>72</v>
      </c>
      <c r="E231" s="15" t="s">
        <v>683</v>
      </c>
      <c r="F231" s="15" t="s">
        <v>32</v>
      </c>
      <c r="G231" s="74">
        <f t="shared" si="54"/>
        <v>11206992</v>
      </c>
      <c r="H231" s="74">
        <f t="shared" si="54"/>
        <v>11231152</v>
      </c>
      <c r="I231" s="74">
        <f t="shared" si="54"/>
        <v>11474128</v>
      </c>
    </row>
    <row r="232" spans="1:10" s="18" customFormat="1">
      <c r="A232" s="16" t="s">
        <v>33</v>
      </c>
      <c r="B232" s="15" t="s">
        <v>98</v>
      </c>
      <c r="C232" s="15" t="s">
        <v>27</v>
      </c>
      <c r="D232" s="15" t="s">
        <v>72</v>
      </c>
      <c r="E232" s="15" t="s">
        <v>683</v>
      </c>
      <c r="F232" s="15" t="s">
        <v>34</v>
      </c>
      <c r="G232" s="74">
        <f>'прил 6'!G390</f>
        <v>11206992</v>
      </c>
      <c r="H232" s="74">
        <f>'прил 6'!H390</f>
        <v>11231152</v>
      </c>
      <c r="I232" s="74">
        <f>'прил 6'!I390</f>
        <v>11474128</v>
      </c>
    </row>
    <row r="233" spans="1:10" s="18" customFormat="1" ht="25.5">
      <c r="A233" s="16" t="s">
        <v>97</v>
      </c>
      <c r="B233" s="14">
        <v>774</v>
      </c>
      <c r="C233" s="15" t="s">
        <v>27</v>
      </c>
      <c r="D233" s="15" t="s">
        <v>20</v>
      </c>
      <c r="E233" s="15" t="s">
        <v>228</v>
      </c>
      <c r="F233" s="15"/>
      <c r="G233" s="74">
        <f t="shared" ref="G233:I234" si="55">G234</f>
        <v>99281183.439999998</v>
      </c>
      <c r="H233" s="102">
        <f t="shared" si="55"/>
        <v>99281183.439999998</v>
      </c>
      <c r="I233" s="102">
        <f t="shared" si="55"/>
        <v>99281183.439999998</v>
      </c>
      <c r="J233" s="17">
        <v>100000</v>
      </c>
    </row>
    <row r="234" spans="1:10" s="18" customFormat="1" ht="25.5">
      <c r="A234" s="16" t="s">
        <v>31</v>
      </c>
      <c r="B234" s="14">
        <v>774</v>
      </c>
      <c r="C234" s="15" t="s">
        <v>27</v>
      </c>
      <c r="D234" s="15" t="s">
        <v>20</v>
      </c>
      <c r="E234" s="15" t="s">
        <v>228</v>
      </c>
      <c r="F234" s="15" t="s">
        <v>32</v>
      </c>
      <c r="G234" s="74">
        <f t="shared" si="55"/>
        <v>99281183.439999998</v>
      </c>
      <c r="H234" s="102">
        <f t="shared" si="55"/>
        <v>99281183.439999998</v>
      </c>
      <c r="I234" s="102">
        <f t="shared" si="55"/>
        <v>99281183.439999998</v>
      </c>
      <c r="J234" s="17">
        <v>1000000</v>
      </c>
    </row>
    <row r="235" spans="1:10" s="18" customFormat="1">
      <c r="A235" s="16" t="s">
        <v>33</v>
      </c>
      <c r="B235" s="14">
        <v>774</v>
      </c>
      <c r="C235" s="15" t="s">
        <v>27</v>
      </c>
      <c r="D235" s="15" t="s">
        <v>20</v>
      </c>
      <c r="E235" s="15" t="s">
        <v>228</v>
      </c>
      <c r="F235" s="15" t="s">
        <v>34</v>
      </c>
      <c r="G235" s="74">
        <f>'прил 6'!G256</f>
        <v>99281183.439999998</v>
      </c>
      <c r="H235" s="102">
        <f>'прил 6'!H256</f>
        <v>99281183.439999998</v>
      </c>
      <c r="I235" s="102">
        <f>'прил 6'!I256</f>
        <v>99281183.439999998</v>
      </c>
      <c r="J235" s="17">
        <v>3557619</v>
      </c>
    </row>
    <row r="236" spans="1:10" ht="43.5" customHeight="1">
      <c r="A236" s="16" t="s">
        <v>123</v>
      </c>
      <c r="B236" s="15" t="s">
        <v>98</v>
      </c>
      <c r="C236" s="15" t="s">
        <v>27</v>
      </c>
      <c r="D236" s="15" t="s">
        <v>29</v>
      </c>
      <c r="E236" s="15" t="s">
        <v>233</v>
      </c>
      <c r="F236" s="15"/>
      <c r="G236" s="74">
        <f t="shared" ref="G236:I237" si="56">G237</f>
        <v>113780352.47</v>
      </c>
      <c r="H236" s="102">
        <f t="shared" si="56"/>
        <v>117148612.47</v>
      </c>
      <c r="I236" s="102">
        <f t="shared" si="56"/>
        <v>120651602.48</v>
      </c>
      <c r="J236" s="17">
        <v>1832238</v>
      </c>
    </row>
    <row r="237" spans="1:10" ht="25.5">
      <c r="A237" s="16" t="s">
        <v>31</v>
      </c>
      <c r="B237" s="15" t="s">
        <v>98</v>
      </c>
      <c r="C237" s="15" t="s">
        <v>27</v>
      </c>
      <c r="D237" s="15" t="s">
        <v>29</v>
      </c>
      <c r="E237" s="15" t="s">
        <v>233</v>
      </c>
      <c r="F237" s="15" t="s">
        <v>32</v>
      </c>
      <c r="G237" s="74">
        <f t="shared" si="56"/>
        <v>113780352.47</v>
      </c>
      <c r="H237" s="102">
        <f t="shared" si="56"/>
        <v>117148612.47</v>
      </c>
      <c r="I237" s="102">
        <f t="shared" si="56"/>
        <v>120651602.48</v>
      </c>
      <c r="J237" s="17">
        <v>275000</v>
      </c>
    </row>
    <row r="238" spans="1:10">
      <c r="A238" s="16" t="s">
        <v>33</v>
      </c>
      <c r="B238" s="15" t="s">
        <v>98</v>
      </c>
      <c r="C238" s="15" t="s">
        <v>27</v>
      </c>
      <c r="D238" s="15" t="s">
        <v>29</v>
      </c>
      <c r="E238" s="15" t="s">
        <v>233</v>
      </c>
      <c r="F238" s="15" t="s">
        <v>34</v>
      </c>
      <c r="G238" s="74">
        <f>'прил 6'!G310</f>
        <v>113780352.47</v>
      </c>
      <c r="H238" s="102">
        <f>'прил 6'!H310</f>
        <v>117148612.47</v>
      </c>
      <c r="I238" s="102">
        <f>'прил 6'!I310</f>
        <v>120651602.48</v>
      </c>
      <c r="J238" s="17">
        <v>2097500</v>
      </c>
    </row>
    <row r="239" spans="1:10" ht="25.5">
      <c r="A239" s="16" t="s">
        <v>30</v>
      </c>
      <c r="B239" s="15" t="s">
        <v>98</v>
      </c>
      <c r="C239" s="15" t="s">
        <v>27</v>
      </c>
      <c r="D239" s="15" t="s">
        <v>29</v>
      </c>
      <c r="E239" s="15" t="s">
        <v>234</v>
      </c>
      <c r="F239" s="15"/>
      <c r="G239" s="102">
        <f t="shared" ref="G239:I240" si="57">G240</f>
        <v>15534481.75</v>
      </c>
      <c r="H239" s="102">
        <f t="shared" si="57"/>
        <v>15534481.75</v>
      </c>
      <c r="I239" s="102">
        <f t="shared" si="57"/>
        <v>15534481.75</v>
      </c>
      <c r="J239" s="2">
        <v>66815463</v>
      </c>
    </row>
    <row r="240" spans="1:10" ht="25.5">
      <c r="A240" s="16" t="s">
        <v>31</v>
      </c>
      <c r="B240" s="15" t="s">
        <v>98</v>
      </c>
      <c r="C240" s="15" t="s">
        <v>27</v>
      </c>
      <c r="D240" s="15" t="s">
        <v>29</v>
      </c>
      <c r="E240" s="15" t="s">
        <v>234</v>
      </c>
      <c r="F240" s="15" t="s">
        <v>32</v>
      </c>
      <c r="G240" s="102">
        <f t="shared" si="57"/>
        <v>15534481.75</v>
      </c>
      <c r="H240" s="102">
        <f t="shared" si="57"/>
        <v>15534481.75</v>
      </c>
      <c r="I240" s="102">
        <f t="shared" si="57"/>
        <v>15534481.75</v>
      </c>
      <c r="J240" s="2">
        <v>11498996</v>
      </c>
    </row>
    <row r="241" spans="1:10">
      <c r="A241" s="16" t="s">
        <v>33</v>
      </c>
      <c r="B241" s="15" t="s">
        <v>98</v>
      </c>
      <c r="C241" s="15" t="s">
        <v>27</v>
      </c>
      <c r="D241" s="15" t="s">
        <v>29</v>
      </c>
      <c r="E241" s="15" t="s">
        <v>234</v>
      </c>
      <c r="F241" s="15" t="s">
        <v>34</v>
      </c>
      <c r="G241" s="74">
        <f>'прил 6'!G387</f>
        <v>15534481.75</v>
      </c>
      <c r="H241" s="102">
        <f>'прил 6'!H387</f>
        <v>15534481.75</v>
      </c>
      <c r="I241" s="102">
        <f>'прил 6'!I387</f>
        <v>15534481.75</v>
      </c>
      <c r="J241" s="2">
        <v>90400</v>
      </c>
    </row>
    <row r="242" spans="1:10" s="18" customFormat="1" ht="31.5" customHeight="1">
      <c r="A242" s="42" t="s">
        <v>130</v>
      </c>
      <c r="B242" s="15" t="s">
        <v>98</v>
      </c>
      <c r="C242" s="15" t="s">
        <v>27</v>
      </c>
      <c r="D242" s="15" t="s">
        <v>128</v>
      </c>
      <c r="E242" s="15" t="s">
        <v>237</v>
      </c>
      <c r="F242" s="15"/>
      <c r="G242" s="74">
        <f t="shared" ref="G242:I243" si="58">G243</f>
        <v>1481975</v>
      </c>
      <c r="H242" s="102">
        <f t="shared" si="58"/>
        <v>1481975</v>
      </c>
      <c r="I242" s="102">
        <f t="shared" si="58"/>
        <v>1481975</v>
      </c>
      <c r="J242" s="160">
        <v>40000</v>
      </c>
    </row>
    <row r="243" spans="1:10" s="18" customFormat="1" ht="25.5">
      <c r="A243" s="16" t="s">
        <v>31</v>
      </c>
      <c r="B243" s="15" t="s">
        <v>98</v>
      </c>
      <c r="C243" s="15" t="s">
        <v>27</v>
      </c>
      <c r="D243" s="15" t="s">
        <v>128</v>
      </c>
      <c r="E243" s="15" t="s">
        <v>237</v>
      </c>
      <c r="F243" s="15" t="s">
        <v>32</v>
      </c>
      <c r="G243" s="74">
        <f t="shared" si="58"/>
        <v>1481975</v>
      </c>
      <c r="H243" s="102">
        <f t="shared" si="58"/>
        <v>1481975</v>
      </c>
      <c r="I243" s="102">
        <f t="shared" si="58"/>
        <v>1481975</v>
      </c>
      <c r="J243" s="160">
        <v>5480300</v>
      </c>
    </row>
    <row r="244" spans="1:10">
      <c r="A244" s="16" t="s">
        <v>33</v>
      </c>
      <c r="B244" s="15" t="s">
        <v>98</v>
      </c>
      <c r="C244" s="15" t="s">
        <v>27</v>
      </c>
      <c r="D244" s="15" t="s">
        <v>128</v>
      </c>
      <c r="E244" s="15" t="s">
        <v>237</v>
      </c>
      <c r="F244" s="15" t="s">
        <v>34</v>
      </c>
      <c r="G244" s="74">
        <f>'прил 6'!G259</f>
        <v>1481975</v>
      </c>
      <c r="H244" s="102">
        <f>'прил 6'!H259</f>
        <v>1481975</v>
      </c>
      <c r="I244" s="102">
        <f>'прил 6'!I259</f>
        <v>1481975</v>
      </c>
      <c r="J244" s="160">
        <v>500000</v>
      </c>
    </row>
    <row r="245" spans="1:10" s="3" customFormat="1" hidden="1">
      <c r="A245" s="16" t="s">
        <v>1</v>
      </c>
      <c r="B245" s="14">
        <v>774</v>
      </c>
      <c r="C245" s="15" t="s">
        <v>27</v>
      </c>
      <c r="D245" s="15" t="s">
        <v>29</v>
      </c>
      <c r="E245" s="15" t="s">
        <v>594</v>
      </c>
      <c r="F245" s="15"/>
      <c r="G245" s="74">
        <f t="shared" ref="G245:I246" si="59">G246</f>
        <v>0</v>
      </c>
      <c r="H245" s="74">
        <f t="shared" si="59"/>
        <v>0</v>
      </c>
      <c r="I245" s="74">
        <f t="shared" si="59"/>
        <v>0</v>
      </c>
      <c r="J245" s="162"/>
    </row>
    <row r="246" spans="1:10" s="3" customFormat="1" ht="25.5" hidden="1">
      <c r="A246" s="16" t="s">
        <v>31</v>
      </c>
      <c r="B246" s="14">
        <v>774</v>
      </c>
      <c r="C246" s="15" t="s">
        <v>27</v>
      </c>
      <c r="D246" s="15" t="s">
        <v>29</v>
      </c>
      <c r="E246" s="15" t="s">
        <v>594</v>
      </c>
      <c r="F246" s="15" t="s">
        <v>32</v>
      </c>
      <c r="G246" s="74">
        <f t="shared" si="59"/>
        <v>0</v>
      </c>
      <c r="H246" s="102">
        <f t="shared" si="59"/>
        <v>0</v>
      </c>
      <c r="I246" s="102">
        <f t="shared" si="59"/>
        <v>0</v>
      </c>
      <c r="J246" s="162"/>
    </row>
    <row r="247" spans="1:10" s="3" customFormat="1" hidden="1">
      <c r="A247" s="16" t="s">
        <v>33</v>
      </c>
      <c r="B247" s="14">
        <v>774</v>
      </c>
      <c r="C247" s="15" t="s">
        <v>27</v>
      </c>
      <c r="D247" s="15" t="s">
        <v>29</v>
      </c>
      <c r="E247" s="15" t="s">
        <v>594</v>
      </c>
      <c r="F247" s="15" t="s">
        <v>34</v>
      </c>
      <c r="G247" s="74">
        <f>'прил 6'!G316</f>
        <v>0</v>
      </c>
      <c r="H247" s="74">
        <f>'прил 6'!H316</f>
        <v>0</v>
      </c>
      <c r="I247" s="74">
        <f>'прил 6'!I316</f>
        <v>0</v>
      </c>
      <c r="J247" s="162"/>
    </row>
    <row r="248" spans="1:10" s="18" customFormat="1" ht="63.75" hidden="1">
      <c r="A248" s="16" t="s">
        <v>126</v>
      </c>
      <c r="B248" s="15" t="s">
        <v>98</v>
      </c>
      <c r="C248" s="15" t="s">
        <v>27</v>
      </c>
      <c r="D248" s="15" t="s">
        <v>29</v>
      </c>
      <c r="E248" s="15" t="s">
        <v>405</v>
      </c>
      <c r="F248" s="15"/>
      <c r="G248" s="74">
        <f t="shared" ref="G248:I249" si="60">G249</f>
        <v>0</v>
      </c>
      <c r="H248" s="102">
        <f t="shared" si="60"/>
        <v>0</v>
      </c>
      <c r="I248" s="102">
        <f t="shared" si="60"/>
        <v>0</v>
      </c>
      <c r="J248" s="17">
        <v>12965665</v>
      </c>
    </row>
    <row r="249" spans="1:10" s="18" customFormat="1" ht="25.5" hidden="1">
      <c r="A249" s="16" t="s">
        <v>31</v>
      </c>
      <c r="B249" s="15" t="s">
        <v>98</v>
      </c>
      <c r="C249" s="15" t="s">
        <v>27</v>
      </c>
      <c r="D249" s="15" t="s">
        <v>29</v>
      </c>
      <c r="E249" s="15" t="s">
        <v>405</v>
      </c>
      <c r="F249" s="15" t="s">
        <v>32</v>
      </c>
      <c r="G249" s="74">
        <f t="shared" si="60"/>
        <v>0</v>
      </c>
      <c r="H249" s="102">
        <f t="shared" si="60"/>
        <v>0</v>
      </c>
      <c r="I249" s="102">
        <f t="shared" si="60"/>
        <v>0</v>
      </c>
      <c r="J249" s="17">
        <v>685206</v>
      </c>
    </row>
    <row r="250" spans="1:10" s="18" customFormat="1" hidden="1">
      <c r="A250" s="16" t="s">
        <v>33</v>
      </c>
      <c r="B250" s="15" t="s">
        <v>98</v>
      </c>
      <c r="C250" s="15" t="s">
        <v>27</v>
      </c>
      <c r="D250" s="15" t="s">
        <v>29</v>
      </c>
      <c r="E250" s="15" t="s">
        <v>405</v>
      </c>
      <c r="F250" s="15" t="s">
        <v>34</v>
      </c>
      <c r="G250" s="74"/>
      <c r="H250" s="102"/>
      <c r="I250" s="102"/>
      <c r="J250" s="17">
        <v>649200</v>
      </c>
    </row>
    <row r="251" spans="1:10" s="28" customFormat="1" ht="54.75" customHeight="1">
      <c r="A251" s="13" t="s">
        <v>161</v>
      </c>
      <c r="B251" s="15" t="s">
        <v>98</v>
      </c>
      <c r="C251" s="15" t="s">
        <v>71</v>
      </c>
      <c r="D251" s="15" t="s">
        <v>56</v>
      </c>
      <c r="E251" s="15" t="s">
        <v>467</v>
      </c>
      <c r="F251" s="39"/>
      <c r="G251" s="74">
        <f t="shared" ref="G251:G252" si="61">G252</f>
        <v>6883340</v>
      </c>
      <c r="H251" s="74">
        <f t="shared" ref="H251:H252" si="62">H252</f>
        <v>7967440</v>
      </c>
      <c r="I251" s="74">
        <f t="shared" ref="I251:I252" si="63">I252</f>
        <v>7967440</v>
      </c>
      <c r="J251" s="159">
        <v>9188400</v>
      </c>
    </row>
    <row r="252" spans="1:10" s="28" customFormat="1" ht="25.5">
      <c r="A252" s="16" t="s">
        <v>31</v>
      </c>
      <c r="B252" s="15" t="s">
        <v>98</v>
      </c>
      <c r="C252" s="15" t="s">
        <v>71</v>
      </c>
      <c r="D252" s="15" t="s">
        <v>56</v>
      </c>
      <c r="E252" s="15" t="s">
        <v>467</v>
      </c>
      <c r="F252" s="15" t="s">
        <v>32</v>
      </c>
      <c r="G252" s="74">
        <f t="shared" si="61"/>
        <v>6883340</v>
      </c>
      <c r="H252" s="74">
        <f t="shared" si="62"/>
        <v>7967440</v>
      </c>
      <c r="I252" s="74">
        <f t="shared" si="63"/>
        <v>7967440</v>
      </c>
      <c r="J252" s="159">
        <f>SUM(J209:J251)</f>
        <v>934730348</v>
      </c>
    </row>
    <row r="253" spans="1:10">
      <c r="A253" s="16" t="s">
        <v>33</v>
      </c>
      <c r="B253" s="15" t="s">
        <v>98</v>
      </c>
      <c r="C253" s="15" t="s">
        <v>71</v>
      </c>
      <c r="D253" s="15" t="s">
        <v>56</v>
      </c>
      <c r="E253" s="15" t="s">
        <v>467</v>
      </c>
      <c r="F253" s="15" t="s">
        <v>34</v>
      </c>
      <c r="G253" s="74">
        <f>'прил 6'!G482</f>
        <v>6883340</v>
      </c>
      <c r="H253" s="119">
        <f>'прил 6'!H482</f>
        <v>7967440</v>
      </c>
      <c r="I253" s="119">
        <f>'прил 6'!I482</f>
        <v>7967440</v>
      </c>
    </row>
    <row r="254" spans="1:10" s="28" customFormat="1" ht="54.75" hidden="1" customHeight="1">
      <c r="A254" s="13" t="s">
        <v>633</v>
      </c>
      <c r="B254" s="15" t="s">
        <v>98</v>
      </c>
      <c r="C254" s="15" t="s">
        <v>71</v>
      </c>
      <c r="D254" s="15" t="s">
        <v>56</v>
      </c>
      <c r="E254" s="15" t="s">
        <v>632</v>
      </c>
      <c r="F254" s="39"/>
      <c r="G254" s="74">
        <f t="shared" ref="G254:I255" si="64">G255</f>
        <v>0</v>
      </c>
      <c r="H254" s="74">
        <f t="shared" si="64"/>
        <v>0</v>
      </c>
      <c r="I254" s="74">
        <f t="shared" si="64"/>
        <v>0</v>
      </c>
    </row>
    <row r="255" spans="1:10" s="28" customFormat="1" ht="25.5" hidden="1">
      <c r="A255" s="16" t="s">
        <v>31</v>
      </c>
      <c r="B255" s="15" t="s">
        <v>98</v>
      </c>
      <c r="C255" s="15" t="s">
        <v>71</v>
      </c>
      <c r="D255" s="15" t="s">
        <v>56</v>
      </c>
      <c r="E255" s="15" t="s">
        <v>632</v>
      </c>
      <c r="F255" s="15" t="s">
        <v>32</v>
      </c>
      <c r="G255" s="74">
        <f t="shared" si="64"/>
        <v>0</v>
      </c>
      <c r="H255" s="74">
        <f t="shared" si="64"/>
        <v>0</v>
      </c>
      <c r="I255" s="74">
        <f t="shared" si="64"/>
        <v>0</v>
      </c>
    </row>
    <row r="256" spans="1:10" hidden="1">
      <c r="A256" s="16" t="s">
        <v>33</v>
      </c>
      <c r="B256" s="15" t="s">
        <v>98</v>
      </c>
      <c r="C256" s="15" t="s">
        <v>71</v>
      </c>
      <c r="D256" s="15" t="s">
        <v>56</v>
      </c>
      <c r="E256" s="15" t="s">
        <v>632</v>
      </c>
      <c r="F256" s="15" t="s">
        <v>34</v>
      </c>
      <c r="G256" s="74"/>
      <c r="H256" s="74">
        <v>0</v>
      </c>
      <c r="I256" s="74">
        <v>0</v>
      </c>
      <c r="J256" s="1"/>
    </row>
    <row r="257" spans="1:10" s="3" customFormat="1" hidden="1">
      <c r="A257" s="16" t="s">
        <v>456</v>
      </c>
      <c r="B257" s="14">
        <v>774</v>
      </c>
      <c r="C257" s="15" t="s">
        <v>27</v>
      </c>
      <c r="D257" s="15" t="s">
        <v>20</v>
      </c>
      <c r="E257" s="15" t="s">
        <v>593</v>
      </c>
      <c r="F257" s="15"/>
      <c r="G257" s="74">
        <f>G258</f>
        <v>0</v>
      </c>
      <c r="H257" s="74">
        <f>H258</f>
        <v>0</v>
      </c>
      <c r="I257" s="74">
        <f>I258</f>
        <v>0</v>
      </c>
    </row>
    <row r="258" spans="1:10" s="3" customFormat="1" hidden="1">
      <c r="A258" s="16" t="s">
        <v>33</v>
      </c>
      <c r="B258" s="14">
        <v>774</v>
      </c>
      <c r="C258" s="15" t="s">
        <v>27</v>
      </c>
      <c r="D258" s="15" t="s">
        <v>20</v>
      </c>
      <c r="E258" s="15" t="s">
        <v>593</v>
      </c>
      <c r="F258" s="15" t="s">
        <v>34</v>
      </c>
      <c r="G258" s="74">
        <f>'прил 6'!G261</f>
        <v>0</v>
      </c>
      <c r="H258" s="74">
        <f>'прил 6'!H261</f>
        <v>0</v>
      </c>
      <c r="I258" s="74">
        <f>'прил 6'!I261</f>
        <v>0</v>
      </c>
    </row>
    <row r="259" spans="1:10" s="18" customFormat="1" ht="45.75" customHeight="1">
      <c r="A259" s="42" t="s">
        <v>664</v>
      </c>
      <c r="B259" s="15" t="s">
        <v>98</v>
      </c>
      <c r="C259" s="15" t="s">
        <v>27</v>
      </c>
      <c r="D259" s="15" t="s">
        <v>20</v>
      </c>
      <c r="E259" s="15" t="s">
        <v>663</v>
      </c>
      <c r="F259" s="15"/>
      <c r="G259" s="74">
        <f t="shared" ref="G259:I260" si="65">G260</f>
        <v>510000</v>
      </c>
      <c r="H259" s="74">
        <f t="shared" si="65"/>
        <v>510000</v>
      </c>
      <c r="I259" s="74">
        <f t="shared" si="65"/>
        <v>510000</v>
      </c>
    </row>
    <row r="260" spans="1:10" s="18" customFormat="1" ht="25.5">
      <c r="A260" s="16" t="s">
        <v>31</v>
      </c>
      <c r="B260" s="15" t="s">
        <v>98</v>
      </c>
      <c r="C260" s="15" t="s">
        <v>27</v>
      </c>
      <c r="D260" s="15" t="s">
        <v>20</v>
      </c>
      <c r="E260" s="15" t="s">
        <v>663</v>
      </c>
      <c r="F260" s="15" t="s">
        <v>32</v>
      </c>
      <c r="G260" s="74">
        <f t="shared" si="65"/>
        <v>510000</v>
      </c>
      <c r="H260" s="74">
        <f t="shared" si="65"/>
        <v>510000</v>
      </c>
      <c r="I260" s="74">
        <f t="shared" si="65"/>
        <v>510000</v>
      </c>
    </row>
    <row r="261" spans="1:10">
      <c r="A261" s="16" t="s">
        <v>33</v>
      </c>
      <c r="B261" s="15" t="s">
        <v>98</v>
      </c>
      <c r="C261" s="15" t="s">
        <v>27</v>
      </c>
      <c r="D261" s="15" t="s">
        <v>20</v>
      </c>
      <c r="E261" s="15" t="s">
        <v>663</v>
      </c>
      <c r="F261" s="15" t="s">
        <v>34</v>
      </c>
      <c r="G261" s="74">
        <f>'прил 6'!G264</f>
        <v>510000</v>
      </c>
      <c r="H261" s="74">
        <f>'прил 6'!H264</f>
        <v>510000</v>
      </c>
      <c r="I261" s="74">
        <f>'прил 6'!I264</f>
        <v>510000</v>
      </c>
      <c r="J261" s="1"/>
    </row>
    <row r="262" spans="1:10" s="18" customFormat="1" ht="89.25">
      <c r="A262" s="84" t="s">
        <v>388</v>
      </c>
      <c r="B262" s="15" t="s">
        <v>98</v>
      </c>
      <c r="C262" s="15" t="s">
        <v>27</v>
      </c>
      <c r="D262" s="15" t="s">
        <v>29</v>
      </c>
      <c r="E262" s="15" t="s">
        <v>734</v>
      </c>
      <c r="F262" s="15"/>
      <c r="G262" s="74">
        <f t="shared" ref="G262:I263" si="66">G263</f>
        <v>128200</v>
      </c>
      <c r="H262" s="74">
        <f t="shared" si="66"/>
        <v>127788.68</v>
      </c>
      <c r="I262" s="74">
        <f t="shared" si="66"/>
        <v>127556.14</v>
      </c>
    </row>
    <row r="263" spans="1:10" s="18" customFormat="1" ht="25.5">
      <c r="A263" s="16" t="s">
        <v>31</v>
      </c>
      <c r="B263" s="15" t="s">
        <v>98</v>
      </c>
      <c r="C263" s="15" t="s">
        <v>27</v>
      </c>
      <c r="D263" s="15" t="s">
        <v>29</v>
      </c>
      <c r="E263" s="15" t="s">
        <v>734</v>
      </c>
      <c r="F263" s="15" t="s">
        <v>32</v>
      </c>
      <c r="G263" s="74">
        <f t="shared" si="66"/>
        <v>128200</v>
      </c>
      <c r="H263" s="74">
        <f t="shared" si="66"/>
        <v>127788.68</v>
      </c>
      <c r="I263" s="74">
        <f t="shared" si="66"/>
        <v>127556.14</v>
      </c>
    </row>
    <row r="264" spans="1:10" s="18" customFormat="1">
      <c r="A264" s="16" t="s">
        <v>33</v>
      </c>
      <c r="B264" s="15" t="s">
        <v>98</v>
      </c>
      <c r="C264" s="15" t="s">
        <v>27</v>
      </c>
      <c r="D264" s="15" t="s">
        <v>29</v>
      </c>
      <c r="E264" s="15" t="s">
        <v>734</v>
      </c>
      <c r="F264" s="15" t="s">
        <v>34</v>
      </c>
      <c r="G264" s="74">
        <f>26366.89+101833.11</f>
        <v>128200</v>
      </c>
      <c r="H264" s="74">
        <f>25955.57+101833.11</f>
        <v>127788.68</v>
      </c>
      <c r="I264" s="74">
        <f>25723.03+101833.11</f>
        <v>127556.14</v>
      </c>
    </row>
    <row r="265" spans="1:10" ht="39.75" customHeight="1">
      <c r="A265" s="16" t="s">
        <v>682</v>
      </c>
      <c r="B265" s="14">
        <v>774</v>
      </c>
      <c r="C265" s="15" t="s">
        <v>27</v>
      </c>
      <c r="D265" s="15" t="s">
        <v>72</v>
      </c>
      <c r="E265" s="15" t="s">
        <v>705</v>
      </c>
      <c r="F265" s="15"/>
      <c r="G265" s="74">
        <f>G266+G270</f>
        <v>2723207.6</v>
      </c>
      <c r="H265" s="74">
        <f t="shared" ref="H265:I265" si="67">H266+H270</f>
        <v>2723207.6</v>
      </c>
      <c r="I265" s="74">
        <f t="shared" si="67"/>
        <v>2723207.6</v>
      </c>
      <c r="J265" s="1"/>
    </row>
    <row r="266" spans="1:10" ht="34.5" customHeight="1">
      <c r="A266" s="16" t="s">
        <v>31</v>
      </c>
      <c r="B266" s="14">
        <v>774</v>
      </c>
      <c r="C266" s="15" t="s">
        <v>27</v>
      </c>
      <c r="D266" s="15" t="s">
        <v>72</v>
      </c>
      <c r="E266" s="15" t="s">
        <v>705</v>
      </c>
      <c r="F266" s="15" t="s">
        <v>32</v>
      </c>
      <c r="G266" s="74">
        <f>G267+G268+G269</f>
        <v>2723207.6</v>
      </c>
      <c r="H266" s="74">
        <f t="shared" ref="H266:I266" si="68">H267+H268+H269</f>
        <v>2723207.6</v>
      </c>
      <c r="I266" s="74">
        <f t="shared" si="68"/>
        <v>2723207.6</v>
      </c>
      <c r="J266" s="1"/>
    </row>
    <row r="267" spans="1:10" ht="15" customHeight="1">
      <c r="A267" s="16" t="s">
        <v>33</v>
      </c>
      <c r="B267" s="14">
        <v>774</v>
      </c>
      <c r="C267" s="15" t="s">
        <v>27</v>
      </c>
      <c r="D267" s="15" t="s">
        <v>72</v>
      </c>
      <c r="E267" s="15" t="s">
        <v>705</v>
      </c>
      <c r="F267" s="15" t="s">
        <v>34</v>
      </c>
      <c r="G267" s="74">
        <f>'прил 6'!G399</f>
        <v>2723207.6</v>
      </c>
      <c r="H267" s="74">
        <f>'прил 6'!H399</f>
        <v>2723207.6</v>
      </c>
      <c r="I267" s="74">
        <f>'прил 6'!I399</f>
        <v>2723207.6</v>
      </c>
      <c r="J267" s="1"/>
    </row>
    <row r="268" spans="1:10" ht="15" hidden="1" customHeight="1">
      <c r="A268" s="16" t="s">
        <v>681</v>
      </c>
      <c r="B268" s="14">
        <v>774</v>
      </c>
      <c r="C268" s="15" t="s">
        <v>27</v>
      </c>
      <c r="D268" s="15" t="s">
        <v>72</v>
      </c>
      <c r="E268" s="15" t="s">
        <v>705</v>
      </c>
      <c r="F268" s="15" t="s">
        <v>680</v>
      </c>
      <c r="G268" s="74">
        <f>'прил 6'!G400</f>
        <v>0</v>
      </c>
      <c r="H268" s="74"/>
      <c r="I268" s="74"/>
      <c r="J268" s="1"/>
    </row>
    <row r="269" spans="1:10" ht="36" hidden="1" customHeight="1">
      <c r="A269" s="16" t="s">
        <v>9</v>
      </c>
      <c r="B269" s="14">
        <v>774</v>
      </c>
      <c r="C269" s="15" t="s">
        <v>27</v>
      </c>
      <c r="D269" s="15" t="s">
        <v>72</v>
      </c>
      <c r="E269" s="15" t="s">
        <v>705</v>
      </c>
      <c r="F269" s="15" t="s">
        <v>8</v>
      </c>
      <c r="G269" s="74">
        <f>'прил 6'!G401</f>
        <v>0</v>
      </c>
      <c r="H269" s="74"/>
      <c r="I269" s="74"/>
      <c r="J269" s="1"/>
    </row>
    <row r="270" spans="1:10" ht="15" hidden="1" customHeight="1">
      <c r="A270" s="16" t="s">
        <v>65</v>
      </c>
      <c r="B270" s="14">
        <v>774</v>
      </c>
      <c r="C270" s="15" t="s">
        <v>27</v>
      </c>
      <c r="D270" s="15" t="s">
        <v>72</v>
      </c>
      <c r="E270" s="15" t="s">
        <v>705</v>
      </c>
      <c r="F270" s="15" t="s">
        <v>66</v>
      </c>
      <c r="G270" s="74">
        <f>G271</f>
        <v>0</v>
      </c>
      <c r="H270" s="74">
        <f t="shared" ref="H270:I270" si="69">H271</f>
        <v>0</v>
      </c>
      <c r="I270" s="74">
        <f t="shared" si="69"/>
        <v>0</v>
      </c>
      <c r="J270" s="1"/>
    </row>
    <row r="271" spans="1:10" ht="51.75" hidden="1" customHeight="1">
      <c r="A271" s="16" t="s">
        <v>461</v>
      </c>
      <c r="B271" s="14">
        <v>774</v>
      </c>
      <c r="C271" s="15" t="s">
        <v>27</v>
      </c>
      <c r="D271" s="15" t="s">
        <v>72</v>
      </c>
      <c r="E271" s="15" t="s">
        <v>705</v>
      </c>
      <c r="F271" s="15" t="s">
        <v>357</v>
      </c>
      <c r="G271" s="74">
        <f>'прил 6'!G403</f>
        <v>0</v>
      </c>
      <c r="H271" s="74"/>
      <c r="I271" s="74"/>
      <c r="J271" s="1"/>
    </row>
    <row r="272" spans="1:10" s="18" customFormat="1" ht="53.25" hidden="1" customHeight="1">
      <c r="A272" s="16" t="s">
        <v>707</v>
      </c>
      <c r="B272" s="15" t="s">
        <v>98</v>
      </c>
      <c r="C272" s="15" t="s">
        <v>27</v>
      </c>
      <c r="D272" s="15" t="s">
        <v>72</v>
      </c>
      <c r="E272" s="15" t="s">
        <v>706</v>
      </c>
      <c r="F272" s="15"/>
      <c r="G272" s="74">
        <f t="shared" ref="G272:I273" si="70">G273</f>
        <v>0</v>
      </c>
      <c r="H272" s="74">
        <f t="shared" si="70"/>
        <v>0</v>
      </c>
      <c r="I272" s="74">
        <f t="shared" si="70"/>
        <v>0</v>
      </c>
    </row>
    <row r="273" spans="1:10" s="18" customFormat="1" ht="25.5" hidden="1">
      <c r="A273" s="16" t="s">
        <v>31</v>
      </c>
      <c r="B273" s="15" t="s">
        <v>98</v>
      </c>
      <c r="C273" s="15" t="s">
        <v>27</v>
      </c>
      <c r="D273" s="15" t="s">
        <v>72</v>
      </c>
      <c r="E273" s="15" t="s">
        <v>706</v>
      </c>
      <c r="F273" s="15" t="s">
        <v>32</v>
      </c>
      <c r="G273" s="74">
        <f t="shared" si="70"/>
        <v>0</v>
      </c>
      <c r="H273" s="74">
        <f t="shared" si="70"/>
        <v>0</v>
      </c>
      <c r="I273" s="74">
        <f t="shared" si="70"/>
        <v>0</v>
      </c>
    </row>
    <row r="274" spans="1:10" s="18" customFormat="1" hidden="1">
      <c r="A274" s="16" t="s">
        <v>33</v>
      </c>
      <c r="B274" s="15" t="s">
        <v>98</v>
      </c>
      <c r="C274" s="15" t="s">
        <v>27</v>
      </c>
      <c r="D274" s="15" t="s">
        <v>72</v>
      </c>
      <c r="E274" s="15" t="s">
        <v>706</v>
      </c>
      <c r="F274" s="15" t="s">
        <v>34</v>
      </c>
      <c r="G274" s="74">
        <f>'прил 6'!G396</f>
        <v>0</v>
      </c>
      <c r="H274" s="74"/>
      <c r="I274" s="74"/>
    </row>
    <row r="275" spans="1:10" s="3" customFormat="1" ht="52.5" hidden="1" customHeight="1">
      <c r="A275" s="16" t="s">
        <v>436</v>
      </c>
      <c r="B275" s="14">
        <v>774</v>
      </c>
      <c r="C275" s="15" t="s">
        <v>27</v>
      </c>
      <c r="D275" s="15" t="s">
        <v>29</v>
      </c>
      <c r="E275" s="15" t="s">
        <v>660</v>
      </c>
      <c r="F275" s="15"/>
      <c r="G275" s="74">
        <f t="shared" ref="G275:I276" si="71">G276</f>
        <v>0</v>
      </c>
      <c r="H275" s="74">
        <f t="shared" si="71"/>
        <v>0</v>
      </c>
      <c r="I275" s="74">
        <f t="shared" si="71"/>
        <v>0</v>
      </c>
    </row>
    <row r="276" spans="1:10" s="3" customFormat="1" ht="25.5" hidden="1">
      <c r="A276" s="16" t="s">
        <v>31</v>
      </c>
      <c r="B276" s="14">
        <v>774</v>
      </c>
      <c r="C276" s="15" t="s">
        <v>27</v>
      </c>
      <c r="D276" s="15" t="s">
        <v>29</v>
      </c>
      <c r="E276" s="15" t="s">
        <v>660</v>
      </c>
      <c r="F276" s="15" t="s">
        <v>32</v>
      </c>
      <c r="G276" s="74">
        <f t="shared" si="71"/>
        <v>0</v>
      </c>
      <c r="H276" s="74">
        <f t="shared" si="71"/>
        <v>0</v>
      </c>
      <c r="I276" s="74">
        <f t="shared" si="71"/>
        <v>0</v>
      </c>
    </row>
    <row r="277" spans="1:10" s="3" customFormat="1" hidden="1">
      <c r="A277" s="16" t="s">
        <v>33</v>
      </c>
      <c r="B277" s="14">
        <v>774</v>
      </c>
      <c r="C277" s="15" t="s">
        <v>27</v>
      </c>
      <c r="D277" s="15" t="s">
        <v>29</v>
      </c>
      <c r="E277" s="15" t="s">
        <v>660</v>
      </c>
      <c r="F277" s="15" t="s">
        <v>34</v>
      </c>
      <c r="G277" s="74">
        <f>'прил 6'!G319</f>
        <v>0</v>
      </c>
      <c r="H277" s="74">
        <v>0</v>
      </c>
      <c r="I277" s="74">
        <v>0</v>
      </c>
    </row>
    <row r="278" spans="1:10" s="28" customFormat="1" ht="61.5" customHeight="1">
      <c r="A278" s="13" t="s">
        <v>711</v>
      </c>
      <c r="B278" s="15" t="s">
        <v>98</v>
      </c>
      <c r="C278" s="15" t="s">
        <v>71</v>
      </c>
      <c r="D278" s="15" t="s">
        <v>56</v>
      </c>
      <c r="E278" s="15" t="s">
        <v>710</v>
      </c>
      <c r="F278" s="39"/>
      <c r="G278" s="74">
        <f t="shared" ref="G278:I279" si="72">G279</f>
        <v>15600800</v>
      </c>
      <c r="H278" s="74">
        <f t="shared" si="72"/>
        <v>16305700</v>
      </c>
      <c r="I278" s="74">
        <f t="shared" si="72"/>
        <v>0</v>
      </c>
    </row>
    <row r="279" spans="1:10" s="28" customFormat="1" ht="25.5">
      <c r="A279" s="16" t="s">
        <v>31</v>
      </c>
      <c r="B279" s="15" t="s">
        <v>98</v>
      </c>
      <c r="C279" s="15" t="s">
        <v>71</v>
      </c>
      <c r="D279" s="15" t="s">
        <v>56</v>
      </c>
      <c r="E279" s="15" t="s">
        <v>710</v>
      </c>
      <c r="F279" s="15" t="s">
        <v>32</v>
      </c>
      <c r="G279" s="74">
        <f t="shared" si="72"/>
        <v>15600800</v>
      </c>
      <c r="H279" s="74">
        <f t="shared" si="72"/>
        <v>16305700</v>
      </c>
      <c r="I279" s="74">
        <f t="shared" si="72"/>
        <v>0</v>
      </c>
    </row>
    <row r="280" spans="1:10">
      <c r="A280" s="16" t="s">
        <v>33</v>
      </c>
      <c r="B280" s="15" t="s">
        <v>98</v>
      </c>
      <c r="C280" s="15" t="s">
        <v>71</v>
      </c>
      <c r="D280" s="15" t="s">
        <v>56</v>
      </c>
      <c r="E280" s="15" t="s">
        <v>710</v>
      </c>
      <c r="F280" s="15" t="s">
        <v>34</v>
      </c>
      <c r="G280" s="74">
        <f>'прил 6'!G486</f>
        <v>15600800</v>
      </c>
      <c r="H280" s="74">
        <f>'прил 6'!H486</f>
        <v>16305700</v>
      </c>
      <c r="I280" s="74">
        <f>'прил 6'!I486</f>
        <v>0</v>
      </c>
      <c r="J280" s="1"/>
    </row>
    <row r="281" spans="1:10" ht="25.5">
      <c r="A281" s="16" t="s">
        <v>0</v>
      </c>
      <c r="B281" s="14">
        <v>774</v>
      </c>
      <c r="C281" s="15" t="s">
        <v>27</v>
      </c>
      <c r="D281" s="15" t="s">
        <v>29</v>
      </c>
      <c r="E281" s="15" t="s">
        <v>229</v>
      </c>
      <c r="F281" s="15"/>
      <c r="G281" s="8">
        <f>G286+G289+G293+G305+G313+G315+G294+G299+G302+G308+G282</f>
        <v>13321375</v>
      </c>
      <c r="H281" s="8">
        <f t="shared" ref="H281:I281" si="73">H286+H289+H293+H305+H313+H315+H294+H299+H302+H308+H282</f>
        <v>12431155.789999999</v>
      </c>
      <c r="I281" s="8">
        <f t="shared" si="73"/>
        <v>12431155.789999999</v>
      </c>
      <c r="J281" s="1"/>
    </row>
    <row r="282" spans="1:10" ht="39.75" hidden="1" customHeight="1">
      <c r="A282" s="16" t="s">
        <v>123</v>
      </c>
      <c r="B282" s="15" t="s">
        <v>98</v>
      </c>
      <c r="C282" s="15" t="s">
        <v>27</v>
      </c>
      <c r="D282" s="15" t="s">
        <v>29</v>
      </c>
      <c r="E282" s="15" t="s">
        <v>703</v>
      </c>
      <c r="F282" s="15"/>
      <c r="G282" s="74">
        <f t="shared" ref="G282:I283" si="74">G283</f>
        <v>0</v>
      </c>
      <c r="H282" s="74">
        <f t="shared" si="74"/>
        <v>0</v>
      </c>
      <c r="I282" s="74">
        <f t="shared" si="74"/>
        <v>0</v>
      </c>
      <c r="J282" s="1"/>
    </row>
    <row r="283" spans="1:10" ht="25.5" hidden="1">
      <c r="A283" s="16" t="s">
        <v>31</v>
      </c>
      <c r="B283" s="15" t="s">
        <v>98</v>
      </c>
      <c r="C283" s="15" t="s">
        <v>27</v>
      </c>
      <c r="D283" s="15" t="s">
        <v>29</v>
      </c>
      <c r="E283" s="15" t="s">
        <v>703</v>
      </c>
      <c r="F283" s="15" t="s">
        <v>32</v>
      </c>
      <c r="G283" s="74">
        <f t="shared" si="74"/>
        <v>0</v>
      </c>
      <c r="H283" s="74">
        <f t="shared" si="74"/>
        <v>0</v>
      </c>
      <c r="I283" s="74">
        <f t="shared" si="74"/>
        <v>0</v>
      </c>
      <c r="J283" s="1"/>
    </row>
    <row r="284" spans="1:10" hidden="1">
      <c r="A284" s="16" t="s">
        <v>33</v>
      </c>
      <c r="B284" s="15" t="s">
        <v>98</v>
      </c>
      <c r="C284" s="15" t="s">
        <v>27</v>
      </c>
      <c r="D284" s="15" t="s">
        <v>29</v>
      </c>
      <c r="E284" s="15" t="s">
        <v>703</v>
      </c>
      <c r="F284" s="15" t="s">
        <v>34</v>
      </c>
      <c r="G284" s="74">
        <f>'прил 6'!G323</f>
        <v>0</v>
      </c>
      <c r="H284" s="74">
        <f>'прил 6'!H323</f>
        <v>0</v>
      </c>
      <c r="I284" s="74">
        <f>'прил 6'!I323</f>
        <v>0</v>
      </c>
      <c r="J284" s="1"/>
    </row>
    <row r="285" spans="1:10" s="3" customFormat="1" ht="25.5">
      <c r="A285" s="16" t="s">
        <v>454</v>
      </c>
      <c r="B285" s="14">
        <v>774</v>
      </c>
      <c r="C285" s="15" t="s">
        <v>27</v>
      </c>
      <c r="D285" s="15" t="s">
        <v>20</v>
      </c>
      <c r="E285" s="15" t="s">
        <v>477</v>
      </c>
      <c r="F285" s="15"/>
      <c r="G285" s="74">
        <f>G286</f>
        <v>1000000</v>
      </c>
      <c r="H285" s="155">
        <f>H286</f>
        <v>1000000</v>
      </c>
      <c r="I285" s="155">
        <f>I286</f>
        <v>1000000</v>
      </c>
      <c r="J285" s="162"/>
    </row>
    <row r="286" spans="1:10" s="3" customFormat="1">
      <c r="A286" s="236" t="s">
        <v>33</v>
      </c>
      <c r="B286" s="14">
        <v>774</v>
      </c>
      <c r="C286" s="15" t="s">
        <v>27</v>
      </c>
      <c r="D286" s="15" t="s">
        <v>20</v>
      </c>
      <c r="E286" s="15" t="s">
        <v>477</v>
      </c>
      <c r="F286" s="15" t="s">
        <v>34</v>
      </c>
      <c r="G286" s="74">
        <f>'прил 6'!G281+'прил 6'!G325</f>
        <v>1000000</v>
      </c>
      <c r="H286" s="155">
        <f>'прил 6'!H281+'прил 6'!H325</f>
        <v>1000000</v>
      </c>
      <c r="I286" s="155">
        <f>'прил 6'!I281+'прил 6'!I325</f>
        <v>1000000</v>
      </c>
      <c r="J286" s="162"/>
    </row>
    <row r="287" spans="1:10" s="3" customFormat="1">
      <c r="A287" s="236" t="s">
        <v>1</v>
      </c>
      <c r="B287" s="14">
        <v>774</v>
      </c>
      <c r="C287" s="15" t="s">
        <v>27</v>
      </c>
      <c r="D287" s="15" t="s">
        <v>29</v>
      </c>
      <c r="E287" s="15" t="s">
        <v>230</v>
      </c>
      <c r="F287" s="15"/>
      <c r="G287" s="74">
        <f t="shared" ref="G287:I288" si="75">G288</f>
        <v>3241349</v>
      </c>
      <c r="H287" s="102">
        <f t="shared" si="75"/>
        <v>2351129.79</v>
      </c>
      <c r="I287" s="102">
        <f t="shared" si="75"/>
        <v>2351129.79</v>
      </c>
      <c r="J287" s="162"/>
    </row>
    <row r="288" spans="1:10" s="3" customFormat="1" ht="25.5">
      <c r="A288" s="16" t="s">
        <v>31</v>
      </c>
      <c r="B288" s="14">
        <v>774</v>
      </c>
      <c r="C288" s="15" t="s">
        <v>27</v>
      </c>
      <c r="D288" s="15" t="s">
        <v>29</v>
      </c>
      <c r="E288" s="15" t="s">
        <v>230</v>
      </c>
      <c r="F288" s="15" t="s">
        <v>32</v>
      </c>
      <c r="G288" s="74">
        <f t="shared" si="75"/>
        <v>3241349</v>
      </c>
      <c r="H288" s="102">
        <f t="shared" si="75"/>
        <v>2351129.79</v>
      </c>
      <c r="I288" s="102">
        <f t="shared" si="75"/>
        <v>2351129.79</v>
      </c>
      <c r="J288" s="162"/>
    </row>
    <row r="289" spans="1:10" s="3" customFormat="1">
      <c r="A289" s="16" t="s">
        <v>33</v>
      </c>
      <c r="B289" s="14">
        <v>774</v>
      </c>
      <c r="C289" s="15" t="s">
        <v>27</v>
      </c>
      <c r="D289" s="15" t="s">
        <v>29</v>
      </c>
      <c r="E289" s="15" t="s">
        <v>230</v>
      </c>
      <c r="F289" s="15" t="s">
        <v>34</v>
      </c>
      <c r="G289" s="74">
        <f>'прил 6'!G279+'прил 6'!G328+'прил 6'!G407</f>
        <v>3241349</v>
      </c>
      <c r="H289" s="102">
        <f>'прил 6'!H279+'прил 6'!H328</f>
        <v>2351129.79</v>
      </c>
      <c r="I289" s="102">
        <f>'прил 6'!I279+'прил 6'!I328</f>
        <v>2351129.79</v>
      </c>
      <c r="J289" s="162"/>
    </row>
    <row r="290" spans="1:10" s="3" customFormat="1" hidden="1">
      <c r="A290" s="16" t="s">
        <v>36</v>
      </c>
      <c r="B290" s="14">
        <v>774</v>
      </c>
      <c r="C290" s="15" t="s">
        <v>27</v>
      </c>
      <c r="D290" s="15" t="s">
        <v>29</v>
      </c>
      <c r="E290" s="15" t="s">
        <v>230</v>
      </c>
      <c r="F290" s="15" t="s">
        <v>54</v>
      </c>
      <c r="G290" s="74"/>
      <c r="H290" s="102"/>
      <c r="I290" s="102"/>
      <c r="J290" s="162"/>
    </row>
    <row r="291" spans="1:10" s="3" customFormat="1" ht="25.5">
      <c r="A291" s="16" t="s">
        <v>308</v>
      </c>
      <c r="B291" s="14">
        <v>774</v>
      </c>
      <c r="C291" s="15" t="s">
        <v>27</v>
      </c>
      <c r="D291" s="15" t="s">
        <v>29</v>
      </c>
      <c r="E291" s="15" t="s">
        <v>307</v>
      </c>
      <c r="F291" s="15"/>
      <c r="G291" s="74">
        <f t="shared" ref="G291:I292" si="76">G292</f>
        <v>2116000</v>
      </c>
      <c r="H291" s="102">
        <f t="shared" si="76"/>
        <v>2116000</v>
      </c>
      <c r="I291" s="102">
        <f t="shared" si="76"/>
        <v>2116000</v>
      </c>
      <c r="J291" s="162"/>
    </row>
    <row r="292" spans="1:10" s="3" customFormat="1" ht="25.5">
      <c r="A292" s="16" t="s">
        <v>31</v>
      </c>
      <c r="B292" s="14">
        <v>774</v>
      </c>
      <c r="C292" s="15" t="s">
        <v>27</v>
      </c>
      <c r="D292" s="15" t="s">
        <v>29</v>
      </c>
      <c r="E292" s="15" t="s">
        <v>307</v>
      </c>
      <c r="F292" s="15" t="s">
        <v>32</v>
      </c>
      <c r="G292" s="74">
        <f t="shared" si="76"/>
        <v>2116000</v>
      </c>
      <c r="H292" s="102">
        <f t="shared" si="76"/>
        <v>2116000</v>
      </c>
      <c r="I292" s="102">
        <f t="shared" si="76"/>
        <v>2116000</v>
      </c>
      <c r="J292" s="162"/>
    </row>
    <row r="293" spans="1:10" s="3" customFormat="1">
      <c r="A293" s="236" t="s">
        <v>33</v>
      </c>
      <c r="B293" s="14">
        <v>774</v>
      </c>
      <c r="C293" s="15" t="s">
        <v>27</v>
      </c>
      <c r="D293" s="15" t="s">
        <v>29</v>
      </c>
      <c r="E293" s="15" t="s">
        <v>307</v>
      </c>
      <c r="F293" s="15" t="s">
        <v>34</v>
      </c>
      <c r="G293" s="74">
        <f>'прил 6'!G268+'прил 6'!G331+'прил 6'!G410</f>
        <v>2116000</v>
      </c>
      <c r="H293" s="102">
        <f>'прил 6'!H268+'прил 6'!H331+'прил 6'!H410</f>
        <v>2116000</v>
      </c>
      <c r="I293" s="102">
        <f>'прил 6'!I268+'прил 6'!I331+'прил 6'!I410</f>
        <v>2116000</v>
      </c>
      <c r="J293" s="162"/>
    </row>
    <row r="294" spans="1:10" s="3" customFormat="1" ht="25.5">
      <c r="A294" s="236" t="s">
        <v>634</v>
      </c>
      <c r="B294" s="14">
        <v>774</v>
      </c>
      <c r="C294" s="15" t="s">
        <v>27</v>
      </c>
      <c r="D294" s="15" t="s">
        <v>29</v>
      </c>
      <c r="E294" s="15" t="s">
        <v>704</v>
      </c>
      <c r="F294" s="15"/>
      <c r="G294" s="74">
        <f t="shared" ref="G294:I295" si="77">G295</f>
        <v>5964026</v>
      </c>
      <c r="H294" s="74">
        <f t="shared" si="77"/>
        <v>5964026</v>
      </c>
      <c r="I294" s="74">
        <f t="shared" si="77"/>
        <v>5964026</v>
      </c>
    </row>
    <row r="295" spans="1:10" s="3" customFormat="1" ht="25.5">
      <c r="A295" s="16" t="s">
        <v>31</v>
      </c>
      <c r="B295" s="14">
        <v>774</v>
      </c>
      <c r="C295" s="15" t="s">
        <v>27</v>
      </c>
      <c r="D295" s="15" t="s">
        <v>29</v>
      </c>
      <c r="E295" s="15" t="s">
        <v>704</v>
      </c>
      <c r="F295" s="15" t="s">
        <v>32</v>
      </c>
      <c r="G295" s="74">
        <f t="shared" si="77"/>
        <v>5964026</v>
      </c>
      <c r="H295" s="74">
        <f t="shared" si="77"/>
        <v>5964026</v>
      </c>
      <c r="I295" s="74">
        <f t="shared" si="77"/>
        <v>5964026</v>
      </c>
    </row>
    <row r="296" spans="1:10" s="3" customFormat="1">
      <c r="A296" s="16" t="s">
        <v>33</v>
      </c>
      <c r="B296" s="14">
        <v>774</v>
      </c>
      <c r="C296" s="15" t="s">
        <v>27</v>
      </c>
      <c r="D296" s="15" t="s">
        <v>29</v>
      </c>
      <c r="E296" s="15" t="s">
        <v>704</v>
      </c>
      <c r="F296" s="15" t="s">
        <v>34</v>
      </c>
      <c r="G296" s="74">
        <f>'прил 6'!G337</f>
        <v>5964026</v>
      </c>
      <c r="H296" s="74">
        <f>'прил 6'!H337</f>
        <v>5964026</v>
      </c>
      <c r="I296" s="74">
        <f>'прил 6'!I337</f>
        <v>5964026</v>
      </c>
    </row>
    <row r="297" spans="1:10" s="3" customFormat="1" ht="38.25" hidden="1">
      <c r="A297" s="16" t="s">
        <v>686</v>
      </c>
      <c r="B297" s="14">
        <v>774</v>
      </c>
      <c r="C297" s="15" t="s">
        <v>27</v>
      </c>
      <c r="D297" s="15" t="s">
        <v>29</v>
      </c>
      <c r="E297" s="15" t="s">
        <v>685</v>
      </c>
      <c r="F297" s="15"/>
      <c r="G297" s="74">
        <f t="shared" ref="G297:I301" si="78">G298</f>
        <v>0</v>
      </c>
      <c r="H297" s="74">
        <f t="shared" si="78"/>
        <v>0</v>
      </c>
      <c r="I297" s="74">
        <f t="shared" si="78"/>
        <v>0</v>
      </c>
    </row>
    <row r="298" spans="1:10" s="3" customFormat="1" ht="25.5" hidden="1">
      <c r="A298" s="16" t="s">
        <v>31</v>
      </c>
      <c r="B298" s="14">
        <v>774</v>
      </c>
      <c r="C298" s="15" t="s">
        <v>27</v>
      </c>
      <c r="D298" s="15" t="s">
        <v>29</v>
      </c>
      <c r="E298" s="15" t="s">
        <v>685</v>
      </c>
      <c r="F298" s="15" t="s">
        <v>32</v>
      </c>
      <c r="G298" s="74">
        <f t="shared" si="78"/>
        <v>0</v>
      </c>
      <c r="H298" s="74">
        <f t="shared" si="78"/>
        <v>0</v>
      </c>
      <c r="I298" s="74">
        <f t="shared" si="78"/>
        <v>0</v>
      </c>
    </row>
    <row r="299" spans="1:10" s="3" customFormat="1" hidden="1">
      <c r="A299" s="16" t="s">
        <v>33</v>
      </c>
      <c r="B299" s="14">
        <v>774</v>
      </c>
      <c r="C299" s="15" t="s">
        <v>27</v>
      </c>
      <c r="D299" s="15" t="s">
        <v>29</v>
      </c>
      <c r="E299" s="15" t="s">
        <v>685</v>
      </c>
      <c r="F299" s="15" t="s">
        <v>34</v>
      </c>
      <c r="G299" s="74">
        <f>'прил 6'!G340</f>
        <v>0</v>
      </c>
      <c r="H299" s="74"/>
      <c r="I299" s="74"/>
    </row>
    <row r="300" spans="1:10" s="3" customFormat="1" ht="38.25" hidden="1">
      <c r="A300" s="16" t="s">
        <v>688</v>
      </c>
      <c r="B300" s="14">
        <v>774</v>
      </c>
      <c r="C300" s="15" t="s">
        <v>27</v>
      </c>
      <c r="D300" s="15" t="s">
        <v>29</v>
      </c>
      <c r="E300" s="15" t="s">
        <v>687</v>
      </c>
      <c r="F300" s="15"/>
      <c r="G300" s="74">
        <f t="shared" si="78"/>
        <v>0</v>
      </c>
      <c r="H300" s="74">
        <f t="shared" si="78"/>
        <v>0</v>
      </c>
      <c r="I300" s="74">
        <f t="shared" si="78"/>
        <v>0</v>
      </c>
    </row>
    <row r="301" spans="1:10" s="3" customFormat="1" ht="25.5" hidden="1">
      <c r="A301" s="16" t="s">
        <v>31</v>
      </c>
      <c r="B301" s="14">
        <v>774</v>
      </c>
      <c r="C301" s="15" t="s">
        <v>27</v>
      </c>
      <c r="D301" s="15" t="s">
        <v>29</v>
      </c>
      <c r="E301" s="15" t="s">
        <v>687</v>
      </c>
      <c r="F301" s="15" t="s">
        <v>32</v>
      </c>
      <c r="G301" s="74">
        <f t="shared" si="78"/>
        <v>0</v>
      </c>
      <c r="H301" s="74">
        <f t="shared" si="78"/>
        <v>0</v>
      </c>
      <c r="I301" s="74">
        <f t="shared" si="78"/>
        <v>0</v>
      </c>
    </row>
    <row r="302" spans="1:10" s="3" customFormat="1" hidden="1">
      <c r="A302" s="16" t="s">
        <v>33</v>
      </c>
      <c r="B302" s="14">
        <v>774</v>
      </c>
      <c r="C302" s="15" t="s">
        <v>27</v>
      </c>
      <c r="D302" s="15" t="s">
        <v>29</v>
      </c>
      <c r="E302" s="15" t="s">
        <v>687</v>
      </c>
      <c r="F302" s="15" t="s">
        <v>34</v>
      </c>
      <c r="G302" s="74">
        <f>'прил 6'!G343</f>
        <v>0</v>
      </c>
      <c r="H302" s="74"/>
      <c r="I302" s="74"/>
    </row>
    <row r="303" spans="1:10" ht="38.25">
      <c r="A303" s="16" t="s">
        <v>435</v>
      </c>
      <c r="B303" s="14">
        <v>774</v>
      </c>
      <c r="C303" s="15" t="s">
        <v>27</v>
      </c>
      <c r="D303" s="15" t="s">
        <v>29</v>
      </c>
      <c r="E303" s="15" t="s">
        <v>458</v>
      </c>
      <c r="F303" s="15"/>
      <c r="G303" s="8">
        <f t="shared" ref="G303:I304" si="79">G304</f>
        <v>1000000</v>
      </c>
      <c r="H303" s="8">
        <f t="shared" si="79"/>
        <v>1000000</v>
      </c>
      <c r="I303" s="8">
        <f t="shared" si="79"/>
        <v>1000000</v>
      </c>
    </row>
    <row r="304" spans="1:10" ht="25.5">
      <c r="A304" s="16" t="s">
        <v>31</v>
      </c>
      <c r="B304" s="14">
        <v>774</v>
      </c>
      <c r="C304" s="15" t="s">
        <v>27</v>
      </c>
      <c r="D304" s="15" t="s">
        <v>29</v>
      </c>
      <c r="E304" s="15" t="s">
        <v>458</v>
      </c>
      <c r="F304" s="15" t="s">
        <v>32</v>
      </c>
      <c r="G304" s="8">
        <f t="shared" si="79"/>
        <v>1000000</v>
      </c>
      <c r="H304" s="8">
        <f t="shared" si="79"/>
        <v>1000000</v>
      </c>
      <c r="I304" s="8">
        <f t="shared" si="79"/>
        <v>1000000</v>
      </c>
    </row>
    <row r="305" spans="1:10">
      <c r="A305" s="16" t="s">
        <v>33</v>
      </c>
      <c r="B305" s="14">
        <v>774</v>
      </c>
      <c r="C305" s="15" t="s">
        <v>27</v>
      </c>
      <c r="D305" s="15" t="s">
        <v>29</v>
      </c>
      <c r="E305" s="15" t="s">
        <v>458</v>
      </c>
      <c r="F305" s="15" t="s">
        <v>34</v>
      </c>
      <c r="G305" s="8">
        <f>'прил 6'!G346</f>
        <v>1000000</v>
      </c>
      <c r="H305" s="8">
        <f>'прил 6'!H346</f>
        <v>1000000</v>
      </c>
      <c r="I305" s="8">
        <f>'прил 6'!I346</f>
        <v>1000000</v>
      </c>
    </row>
    <row r="306" spans="1:10" ht="25.5" hidden="1">
      <c r="A306" s="16" t="s">
        <v>690</v>
      </c>
      <c r="B306" s="14">
        <v>774</v>
      </c>
      <c r="C306" s="15" t="s">
        <v>27</v>
      </c>
      <c r="D306" s="15" t="s">
        <v>29</v>
      </c>
      <c r="E306" s="88" t="s">
        <v>689</v>
      </c>
      <c r="F306" s="15"/>
      <c r="G306" s="8">
        <f>G307</f>
        <v>0</v>
      </c>
      <c r="H306" s="8">
        <f t="shared" ref="G306:I307" si="80">H307</f>
        <v>0</v>
      </c>
      <c r="I306" s="8">
        <f t="shared" si="80"/>
        <v>0</v>
      </c>
      <c r="J306" s="1"/>
    </row>
    <row r="307" spans="1:10" ht="25.5" hidden="1">
      <c r="A307" s="16" t="s">
        <v>31</v>
      </c>
      <c r="B307" s="14">
        <v>774</v>
      </c>
      <c r="C307" s="15" t="s">
        <v>27</v>
      </c>
      <c r="D307" s="15" t="s">
        <v>29</v>
      </c>
      <c r="E307" s="88" t="s">
        <v>689</v>
      </c>
      <c r="F307" s="15" t="s">
        <v>32</v>
      </c>
      <c r="G307" s="8">
        <f t="shared" si="80"/>
        <v>0</v>
      </c>
      <c r="H307" s="8">
        <f t="shared" si="80"/>
        <v>0</v>
      </c>
      <c r="I307" s="8">
        <f t="shared" si="80"/>
        <v>0</v>
      </c>
      <c r="J307" s="1"/>
    </row>
    <row r="308" spans="1:10" hidden="1">
      <c r="A308" s="16" t="s">
        <v>33</v>
      </c>
      <c r="B308" s="14">
        <v>774</v>
      </c>
      <c r="C308" s="15" t="s">
        <v>27</v>
      </c>
      <c r="D308" s="15" t="s">
        <v>29</v>
      </c>
      <c r="E308" s="88" t="s">
        <v>689</v>
      </c>
      <c r="F308" s="15" t="s">
        <v>34</v>
      </c>
      <c r="G308" s="8">
        <f>'прил 6'!G349</f>
        <v>0</v>
      </c>
      <c r="H308" s="8"/>
      <c r="I308" s="8"/>
      <c r="J308" s="1"/>
    </row>
    <row r="309" spans="1:10" s="3" customFormat="1" hidden="1">
      <c r="A309" s="16" t="s">
        <v>456</v>
      </c>
      <c r="B309" s="14">
        <v>774</v>
      </c>
      <c r="C309" s="15" t="s">
        <v>27</v>
      </c>
      <c r="D309" s="15" t="s">
        <v>20</v>
      </c>
      <c r="E309" s="15" t="s">
        <v>455</v>
      </c>
      <c r="F309" s="15"/>
      <c r="G309" s="74">
        <f>G310</f>
        <v>0</v>
      </c>
      <c r="H309" s="74">
        <f>H310</f>
        <v>0</v>
      </c>
      <c r="I309" s="74">
        <f>I310</f>
        <v>0</v>
      </c>
      <c r="J309" s="162"/>
    </row>
    <row r="310" spans="1:10" s="3" customFormat="1" hidden="1">
      <c r="A310" s="16" t="s">
        <v>33</v>
      </c>
      <c r="B310" s="14">
        <v>774</v>
      </c>
      <c r="C310" s="15" t="s">
        <v>27</v>
      </c>
      <c r="D310" s="15" t="s">
        <v>20</v>
      </c>
      <c r="E310" s="15" t="s">
        <v>455</v>
      </c>
      <c r="F310" s="15" t="s">
        <v>34</v>
      </c>
      <c r="G310" s="74">
        <f>'прил 6'!G261</f>
        <v>0</v>
      </c>
      <c r="H310" s="74">
        <f>'прил 6'!H261</f>
        <v>0</v>
      </c>
      <c r="I310" s="74">
        <f>'прил 6'!I261</f>
        <v>0</v>
      </c>
      <c r="J310" s="162"/>
    </row>
    <row r="311" spans="1:10" s="3" customFormat="1" ht="25.5" hidden="1">
      <c r="A311" s="16" t="s">
        <v>565</v>
      </c>
      <c r="B311" s="14">
        <v>774</v>
      </c>
      <c r="C311" s="15" t="s">
        <v>27</v>
      </c>
      <c r="D311" s="15" t="s">
        <v>29</v>
      </c>
      <c r="E311" s="15" t="s">
        <v>564</v>
      </c>
      <c r="F311" s="15"/>
      <c r="G311" s="74">
        <f t="shared" ref="G311:I312" si="81">G312</f>
        <v>0</v>
      </c>
      <c r="H311" s="74">
        <f t="shared" si="81"/>
        <v>0</v>
      </c>
      <c r="I311" s="74">
        <f t="shared" si="81"/>
        <v>0</v>
      </c>
    </row>
    <row r="312" spans="1:10" s="3" customFormat="1" ht="25.5" hidden="1">
      <c r="A312" s="16" t="s">
        <v>31</v>
      </c>
      <c r="B312" s="14">
        <v>774</v>
      </c>
      <c r="C312" s="15" t="s">
        <v>27</v>
      </c>
      <c r="D312" s="15" t="s">
        <v>29</v>
      </c>
      <c r="E312" s="15" t="s">
        <v>564</v>
      </c>
      <c r="F312" s="15" t="s">
        <v>32</v>
      </c>
      <c r="G312" s="74">
        <f t="shared" si="81"/>
        <v>0</v>
      </c>
      <c r="H312" s="74">
        <f t="shared" si="81"/>
        <v>0</v>
      </c>
      <c r="I312" s="74">
        <f t="shared" si="81"/>
        <v>0</v>
      </c>
    </row>
    <row r="313" spans="1:10" s="3" customFormat="1" hidden="1">
      <c r="A313" s="236" t="s">
        <v>33</v>
      </c>
      <c r="B313" s="14">
        <v>774</v>
      </c>
      <c r="C313" s="15" t="s">
        <v>27</v>
      </c>
      <c r="D313" s="15" t="s">
        <v>29</v>
      </c>
      <c r="E313" s="15" t="s">
        <v>564</v>
      </c>
      <c r="F313" s="15" t="s">
        <v>34</v>
      </c>
      <c r="G313" s="74">
        <f>'прил 6'!G334</f>
        <v>0</v>
      </c>
      <c r="H313" s="74">
        <v>0</v>
      </c>
      <c r="I313" s="74">
        <v>0</v>
      </c>
    </row>
    <row r="314" spans="1:10" s="3" customFormat="1" ht="25.5" hidden="1">
      <c r="A314" s="236" t="s">
        <v>434</v>
      </c>
      <c r="B314" s="14">
        <v>774</v>
      </c>
      <c r="C314" s="15" t="s">
        <v>27</v>
      </c>
      <c r="D314" s="15" t="s">
        <v>20</v>
      </c>
      <c r="E314" s="15" t="s">
        <v>457</v>
      </c>
      <c r="F314" s="15"/>
      <c r="G314" s="74">
        <f>G315</f>
        <v>0</v>
      </c>
      <c r="H314" s="74">
        <f>H315</f>
        <v>0</v>
      </c>
      <c r="I314" s="74">
        <f>I315</f>
        <v>0</v>
      </c>
    </row>
    <row r="315" spans="1:10" s="3" customFormat="1" hidden="1">
      <c r="A315" s="236" t="s">
        <v>33</v>
      </c>
      <c r="B315" s="14">
        <v>774</v>
      </c>
      <c r="C315" s="15" t="s">
        <v>27</v>
      </c>
      <c r="D315" s="15" t="s">
        <v>20</v>
      </c>
      <c r="E315" s="15" t="s">
        <v>457</v>
      </c>
      <c r="F315" s="15" t="s">
        <v>34</v>
      </c>
      <c r="G315" s="74">
        <f>'прил 6'!G283</f>
        <v>0</v>
      </c>
      <c r="H315" s="74">
        <v>0</v>
      </c>
      <c r="I315" s="74">
        <v>0</v>
      </c>
    </row>
    <row r="316" spans="1:10" s="18" customFormat="1" ht="21.75" customHeight="1">
      <c r="A316" s="237" t="s">
        <v>124</v>
      </c>
      <c r="B316" s="15" t="s">
        <v>53</v>
      </c>
      <c r="C316" s="15" t="s">
        <v>27</v>
      </c>
      <c r="D316" s="15" t="s">
        <v>27</v>
      </c>
      <c r="E316" s="15" t="s">
        <v>201</v>
      </c>
      <c r="F316" s="15"/>
      <c r="G316" s="74">
        <f>G319+G336+G339+G340+G320+G323</f>
        <v>5422960.71</v>
      </c>
      <c r="H316" s="74">
        <f>H319+H336+H339</f>
        <v>5422960.71</v>
      </c>
      <c r="I316" s="74">
        <f>I319+I336+I339</f>
        <v>5422960.7000000002</v>
      </c>
      <c r="J316" s="17"/>
    </row>
    <row r="317" spans="1:10" s="18" customFormat="1" ht="45" customHeight="1">
      <c r="A317" s="16" t="s">
        <v>132</v>
      </c>
      <c r="B317" s="15" t="s">
        <v>98</v>
      </c>
      <c r="C317" s="15" t="s">
        <v>27</v>
      </c>
      <c r="D317" s="15" t="s">
        <v>27</v>
      </c>
      <c r="E317" s="15" t="s">
        <v>202</v>
      </c>
      <c r="F317" s="15"/>
      <c r="G317" s="74">
        <f t="shared" ref="G317:I318" si="82">G318</f>
        <v>4922960.71</v>
      </c>
      <c r="H317" s="102">
        <f t="shared" si="82"/>
        <v>4922960.71</v>
      </c>
      <c r="I317" s="102">
        <f t="shared" si="82"/>
        <v>4922960.7</v>
      </c>
      <c r="J317" s="17"/>
    </row>
    <row r="318" spans="1:10" s="18" customFormat="1" ht="33" customHeight="1">
      <c r="A318" s="16" t="s">
        <v>31</v>
      </c>
      <c r="B318" s="15" t="s">
        <v>98</v>
      </c>
      <c r="C318" s="15" t="s">
        <v>27</v>
      </c>
      <c r="D318" s="15" t="s">
        <v>27</v>
      </c>
      <c r="E318" s="15" t="s">
        <v>202</v>
      </c>
      <c r="F318" s="15" t="s">
        <v>32</v>
      </c>
      <c r="G318" s="74">
        <f t="shared" si="82"/>
        <v>4922960.71</v>
      </c>
      <c r="H318" s="102">
        <f t="shared" si="82"/>
        <v>4922960.71</v>
      </c>
      <c r="I318" s="102">
        <f t="shared" si="82"/>
        <v>4922960.7</v>
      </c>
      <c r="J318" s="17"/>
    </row>
    <row r="319" spans="1:10" s="18" customFormat="1">
      <c r="A319" s="16" t="s">
        <v>33</v>
      </c>
      <c r="B319" s="15" t="s">
        <v>98</v>
      </c>
      <c r="C319" s="15" t="s">
        <v>27</v>
      </c>
      <c r="D319" s="15" t="s">
        <v>27</v>
      </c>
      <c r="E319" s="15" t="s">
        <v>202</v>
      </c>
      <c r="F319" s="15" t="s">
        <v>34</v>
      </c>
      <c r="G319" s="74">
        <f>'прил 6'!G430+'прил 6'!G62</f>
        <v>4922960.71</v>
      </c>
      <c r="H319" s="74">
        <f>'прил 6'!H430+'прил 6'!H62</f>
        <v>4922960.71</v>
      </c>
      <c r="I319" s="74">
        <f>'прил 6'!I430+'прил 6'!I62</f>
        <v>4922960.7</v>
      </c>
      <c r="J319" s="17"/>
    </row>
    <row r="320" spans="1:10" s="18" customFormat="1" ht="25.5" hidden="1">
      <c r="A320" s="16" t="s">
        <v>709</v>
      </c>
      <c r="B320" s="15" t="s">
        <v>98</v>
      </c>
      <c r="C320" s="15" t="s">
        <v>27</v>
      </c>
      <c r="D320" s="15" t="s">
        <v>27</v>
      </c>
      <c r="E320" s="15" t="s">
        <v>708</v>
      </c>
      <c r="F320" s="15"/>
      <c r="G320" s="74">
        <f>G321</f>
        <v>0</v>
      </c>
      <c r="H320" s="74">
        <f>H321</f>
        <v>0</v>
      </c>
      <c r="I320" s="74">
        <f>I321</f>
        <v>0</v>
      </c>
    </row>
    <row r="321" spans="1:10" s="18" customFormat="1" ht="25.5" hidden="1">
      <c r="A321" s="16" t="s">
        <v>31</v>
      </c>
      <c r="B321" s="15" t="s">
        <v>98</v>
      </c>
      <c r="C321" s="15" t="s">
        <v>27</v>
      </c>
      <c r="D321" s="15" t="s">
        <v>27</v>
      </c>
      <c r="E321" s="15" t="s">
        <v>708</v>
      </c>
      <c r="F321" s="15" t="s">
        <v>32</v>
      </c>
      <c r="G321" s="74">
        <f>G322</f>
        <v>0</v>
      </c>
      <c r="H321" s="74"/>
      <c r="I321" s="74"/>
    </row>
    <row r="322" spans="1:10" s="18" customFormat="1" hidden="1">
      <c r="A322" s="16" t="s">
        <v>33</v>
      </c>
      <c r="B322" s="15" t="s">
        <v>98</v>
      </c>
      <c r="C322" s="15" t="s">
        <v>27</v>
      </c>
      <c r="D322" s="15" t="s">
        <v>27</v>
      </c>
      <c r="E322" s="15" t="s">
        <v>708</v>
      </c>
      <c r="F322" s="15" t="s">
        <v>34</v>
      </c>
      <c r="G322" s="74">
        <f>'прил 6'!G436</f>
        <v>0</v>
      </c>
      <c r="H322" s="74">
        <f>H323</f>
        <v>0</v>
      </c>
      <c r="I322" s="74">
        <f>I323</f>
        <v>0</v>
      </c>
    </row>
    <row r="323" spans="1:10" s="18" customFormat="1" ht="51" hidden="1">
      <c r="A323" s="16" t="s">
        <v>451</v>
      </c>
      <c r="B323" s="15" t="s">
        <v>98</v>
      </c>
      <c r="C323" s="15" t="s">
        <v>27</v>
      </c>
      <c r="D323" s="15" t="s">
        <v>27</v>
      </c>
      <c r="E323" s="15" t="s">
        <v>450</v>
      </c>
      <c r="F323" s="15"/>
      <c r="G323" s="74">
        <f>G324</f>
        <v>0</v>
      </c>
      <c r="H323" s="74"/>
      <c r="I323" s="74"/>
    </row>
    <row r="324" spans="1:10" s="18" customFormat="1" ht="25.5" hidden="1">
      <c r="A324" s="16" t="s">
        <v>31</v>
      </c>
      <c r="B324" s="15" t="s">
        <v>98</v>
      </c>
      <c r="C324" s="15" t="s">
        <v>27</v>
      </c>
      <c r="D324" s="15" t="s">
        <v>27</v>
      </c>
      <c r="E324" s="15" t="s">
        <v>450</v>
      </c>
      <c r="F324" s="15" t="s">
        <v>32</v>
      </c>
      <c r="G324" s="74">
        <f>G325</f>
        <v>0</v>
      </c>
      <c r="H324" s="74">
        <f>H325</f>
        <v>0</v>
      </c>
      <c r="I324" s="74">
        <f>I325</f>
        <v>0</v>
      </c>
    </row>
    <row r="325" spans="1:10" s="18" customFormat="1" hidden="1">
      <c r="A325" s="16" t="s">
        <v>33</v>
      </c>
      <c r="B325" s="15" t="s">
        <v>98</v>
      </c>
      <c r="C325" s="15" t="s">
        <v>27</v>
      </c>
      <c r="D325" s="15" t="s">
        <v>27</v>
      </c>
      <c r="E325" s="15" t="s">
        <v>450</v>
      </c>
      <c r="F325" s="15" t="s">
        <v>34</v>
      </c>
      <c r="G325" s="74">
        <f>'прил 6'!G439</f>
        <v>0</v>
      </c>
      <c r="H325" s="74"/>
      <c r="I325" s="74"/>
    </row>
    <row r="326" spans="1:10" s="18" customFormat="1" ht="61.5" customHeight="1">
      <c r="A326" s="13" t="s">
        <v>135</v>
      </c>
      <c r="B326" s="15" t="s">
        <v>98</v>
      </c>
      <c r="C326" s="15" t="s">
        <v>27</v>
      </c>
      <c r="D326" s="15" t="s">
        <v>27</v>
      </c>
      <c r="E326" s="15" t="s">
        <v>203</v>
      </c>
      <c r="F326" s="15"/>
      <c r="G326" s="74">
        <f>G327+G333+G329+G332+G335</f>
        <v>500000</v>
      </c>
      <c r="H326" s="102">
        <f>H327+H333+H329+H332+H335</f>
        <v>500000</v>
      </c>
      <c r="I326" s="102">
        <f>I327+I333+I329+I332+I335</f>
        <v>500000</v>
      </c>
      <c r="J326" s="17"/>
    </row>
    <row r="327" spans="1:10" s="18" customFormat="1" ht="25.5" hidden="1">
      <c r="A327" s="16" t="s">
        <v>37</v>
      </c>
      <c r="B327" s="15" t="s">
        <v>98</v>
      </c>
      <c r="C327" s="15" t="s">
        <v>27</v>
      </c>
      <c r="D327" s="15" t="s">
        <v>27</v>
      </c>
      <c r="E327" s="15" t="s">
        <v>203</v>
      </c>
      <c r="F327" s="15" t="s">
        <v>38</v>
      </c>
      <c r="G327" s="74">
        <f>G328</f>
        <v>0</v>
      </c>
      <c r="H327" s="102">
        <f>H328</f>
        <v>0</v>
      </c>
      <c r="I327" s="102">
        <f>I328</f>
        <v>0</v>
      </c>
      <c r="J327" s="17"/>
    </row>
    <row r="328" spans="1:10" s="18" customFormat="1" ht="25.5" hidden="1">
      <c r="A328" s="16" t="s">
        <v>39</v>
      </c>
      <c r="B328" s="15" t="s">
        <v>98</v>
      </c>
      <c r="C328" s="15" t="s">
        <v>27</v>
      </c>
      <c r="D328" s="15" t="s">
        <v>27</v>
      </c>
      <c r="E328" s="15" t="s">
        <v>203</v>
      </c>
      <c r="F328" s="15" t="s">
        <v>40</v>
      </c>
      <c r="G328" s="74">
        <f>'прил 6'!G435</f>
        <v>0</v>
      </c>
      <c r="H328" s="102">
        <f>'прил 6'!AG435</f>
        <v>0</v>
      </c>
      <c r="I328" s="102">
        <f>'прил 6'!AH435</f>
        <v>0</v>
      </c>
      <c r="J328" s="17"/>
    </row>
    <row r="329" spans="1:10" s="18" customFormat="1" ht="14.25" hidden="1" customHeight="1">
      <c r="A329" s="16" t="s">
        <v>155</v>
      </c>
      <c r="B329" s="15" t="s">
        <v>98</v>
      </c>
      <c r="C329" s="15" t="s">
        <v>27</v>
      </c>
      <c r="D329" s="15" t="s">
        <v>27</v>
      </c>
      <c r="E329" s="15" t="s">
        <v>203</v>
      </c>
      <c r="F329" s="15" t="s">
        <v>156</v>
      </c>
      <c r="G329" s="74">
        <f>G330</f>
        <v>0</v>
      </c>
      <c r="H329" s="102">
        <f>H330</f>
        <v>0</v>
      </c>
      <c r="I329" s="102">
        <f>I330</f>
        <v>0</v>
      </c>
      <c r="J329" s="17"/>
    </row>
    <row r="330" spans="1:10" s="18" customFormat="1" ht="27" hidden="1" customHeight="1">
      <c r="A330" s="16" t="s">
        <v>157</v>
      </c>
      <c r="B330" s="15" t="s">
        <v>98</v>
      </c>
      <c r="C330" s="15" t="s">
        <v>27</v>
      </c>
      <c r="D330" s="15" t="s">
        <v>27</v>
      </c>
      <c r="E330" s="15" t="s">
        <v>203</v>
      </c>
      <c r="F330" s="15" t="s">
        <v>158</v>
      </c>
      <c r="G330" s="74"/>
      <c r="H330" s="102"/>
      <c r="I330" s="102"/>
      <c r="J330" s="17"/>
    </row>
    <row r="331" spans="1:10" s="18" customFormat="1" hidden="1">
      <c r="A331" s="16" t="s">
        <v>155</v>
      </c>
      <c r="B331" s="15" t="s">
        <v>98</v>
      </c>
      <c r="C331" s="15" t="s">
        <v>27</v>
      </c>
      <c r="D331" s="15" t="s">
        <v>27</v>
      </c>
      <c r="E331" s="15" t="s">
        <v>203</v>
      </c>
      <c r="F331" s="15" t="s">
        <v>156</v>
      </c>
      <c r="G331" s="74">
        <f>G332</f>
        <v>0</v>
      </c>
      <c r="H331" s="102">
        <f>H332</f>
        <v>0</v>
      </c>
      <c r="I331" s="102">
        <f>I332</f>
        <v>0</v>
      </c>
      <c r="J331" s="17"/>
    </row>
    <row r="332" spans="1:10" s="18" customFormat="1" ht="25.5" hidden="1">
      <c r="A332" s="16" t="s">
        <v>157</v>
      </c>
      <c r="B332" s="15" t="s">
        <v>98</v>
      </c>
      <c r="C332" s="15" t="s">
        <v>27</v>
      </c>
      <c r="D332" s="15" t="s">
        <v>27</v>
      </c>
      <c r="E332" s="15" t="s">
        <v>203</v>
      </c>
      <c r="F332" s="15" t="s">
        <v>158</v>
      </c>
      <c r="G332" s="74">
        <f>'прил 6'!G437</f>
        <v>0</v>
      </c>
      <c r="H332" s="102">
        <f>'прил 6'!AG437</f>
        <v>0</v>
      </c>
      <c r="I332" s="102">
        <f>'прил 6'!AH437</f>
        <v>0</v>
      </c>
      <c r="J332" s="17"/>
    </row>
    <row r="333" spans="1:10" s="18" customFormat="1" ht="25.5" hidden="1">
      <c r="A333" s="16" t="s">
        <v>31</v>
      </c>
      <c r="B333" s="15" t="s">
        <v>98</v>
      </c>
      <c r="C333" s="15" t="s">
        <v>27</v>
      </c>
      <c r="D333" s="15" t="s">
        <v>27</v>
      </c>
      <c r="E333" s="15" t="s">
        <v>203</v>
      </c>
      <c r="F333" s="15" t="s">
        <v>32</v>
      </c>
      <c r="G333" s="74">
        <f>G334</f>
        <v>0</v>
      </c>
      <c r="H333" s="102">
        <f>H334</f>
        <v>0</v>
      </c>
      <c r="I333" s="102">
        <f>I334</f>
        <v>0</v>
      </c>
      <c r="J333" s="17"/>
    </row>
    <row r="334" spans="1:10" s="18" customFormat="1" hidden="1">
      <c r="A334" s="16" t="s">
        <v>33</v>
      </c>
      <c r="B334" s="15" t="s">
        <v>98</v>
      </c>
      <c r="C334" s="15" t="s">
        <v>27</v>
      </c>
      <c r="D334" s="15" t="s">
        <v>27</v>
      </c>
      <c r="E334" s="15" t="s">
        <v>203</v>
      </c>
      <c r="F334" s="15" t="s">
        <v>34</v>
      </c>
      <c r="G334" s="74">
        <f>'прил 6'!G439</f>
        <v>0</v>
      </c>
      <c r="H334" s="102">
        <f>'прил 6'!AG439</f>
        <v>0</v>
      </c>
      <c r="I334" s="102">
        <f>'прил 6'!AH439</f>
        <v>0</v>
      </c>
      <c r="J334" s="17"/>
    </row>
    <row r="335" spans="1:10" s="18" customFormat="1" ht="25.5">
      <c r="A335" s="236" t="s">
        <v>31</v>
      </c>
      <c r="B335" s="15" t="s">
        <v>98</v>
      </c>
      <c r="C335" s="15" t="s">
        <v>27</v>
      </c>
      <c r="D335" s="15" t="s">
        <v>27</v>
      </c>
      <c r="E335" s="15" t="s">
        <v>203</v>
      </c>
      <c r="F335" s="15" t="s">
        <v>32</v>
      </c>
      <c r="G335" s="74">
        <f>G336</f>
        <v>500000</v>
      </c>
      <c r="H335" s="74">
        <f>H336</f>
        <v>500000</v>
      </c>
      <c r="I335" s="74">
        <f>I336</f>
        <v>500000</v>
      </c>
      <c r="J335" s="17"/>
    </row>
    <row r="336" spans="1:10" s="18" customFormat="1">
      <c r="A336" s="236" t="s">
        <v>33</v>
      </c>
      <c r="B336" s="15" t="s">
        <v>98</v>
      </c>
      <c r="C336" s="15" t="s">
        <v>27</v>
      </c>
      <c r="D336" s="15" t="s">
        <v>27</v>
      </c>
      <c r="E336" s="15" t="s">
        <v>203</v>
      </c>
      <c r="F336" s="15" t="s">
        <v>34</v>
      </c>
      <c r="G336" s="74">
        <f>'прил 6'!G433+'прил 6'!G65</f>
        <v>500000</v>
      </c>
      <c r="H336" s="74">
        <f>'прил 6'!H433</f>
        <v>500000</v>
      </c>
      <c r="I336" s="74">
        <f>'прил 6'!I433</f>
        <v>500000</v>
      </c>
      <c r="J336" s="17"/>
    </row>
    <row r="337" spans="1:10" s="3" customFormat="1" ht="38.25" hidden="1">
      <c r="A337" s="236" t="s">
        <v>575</v>
      </c>
      <c r="B337" s="14">
        <v>774</v>
      </c>
      <c r="C337" s="15" t="s">
        <v>27</v>
      </c>
      <c r="D337" s="15" t="s">
        <v>27</v>
      </c>
      <c r="E337" s="15" t="s">
        <v>608</v>
      </c>
      <c r="F337" s="15"/>
      <c r="G337" s="74">
        <f t="shared" ref="G337:I338" si="83">G338</f>
        <v>0</v>
      </c>
      <c r="H337" s="74">
        <f t="shared" si="83"/>
        <v>0</v>
      </c>
      <c r="I337" s="74">
        <f t="shared" si="83"/>
        <v>0</v>
      </c>
    </row>
    <row r="338" spans="1:10" s="3" customFormat="1" ht="25.5" hidden="1">
      <c r="A338" s="16" t="s">
        <v>31</v>
      </c>
      <c r="B338" s="14">
        <v>774</v>
      </c>
      <c r="C338" s="15" t="s">
        <v>27</v>
      </c>
      <c r="D338" s="15" t="s">
        <v>27</v>
      </c>
      <c r="E338" s="15" t="s">
        <v>608</v>
      </c>
      <c r="F338" s="15" t="s">
        <v>32</v>
      </c>
      <c r="G338" s="74">
        <f t="shared" si="83"/>
        <v>0</v>
      </c>
      <c r="H338" s="74">
        <f t="shared" si="83"/>
        <v>0</v>
      </c>
      <c r="I338" s="74">
        <f t="shared" si="83"/>
        <v>0</v>
      </c>
    </row>
    <row r="339" spans="1:10" s="3" customFormat="1" hidden="1">
      <c r="A339" s="16" t="s">
        <v>33</v>
      </c>
      <c r="B339" s="14">
        <v>774</v>
      </c>
      <c r="C339" s="15" t="s">
        <v>27</v>
      </c>
      <c r="D339" s="15" t="s">
        <v>27</v>
      </c>
      <c r="E339" s="15" t="s">
        <v>608</v>
      </c>
      <c r="F339" s="15" t="s">
        <v>34</v>
      </c>
      <c r="G339" s="74"/>
      <c r="H339" s="74">
        <v>0</v>
      </c>
      <c r="I339" s="74">
        <v>0</v>
      </c>
    </row>
    <row r="340" spans="1:10" s="3" customFormat="1" ht="25.5" hidden="1">
      <c r="A340" s="16" t="s">
        <v>313</v>
      </c>
      <c r="B340" s="14">
        <v>774</v>
      </c>
      <c r="C340" s="15" t="s">
        <v>27</v>
      </c>
      <c r="D340" s="15" t="s">
        <v>27</v>
      </c>
      <c r="E340" s="15" t="s">
        <v>629</v>
      </c>
      <c r="F340" s="15"/>
      <c r="G340" s="74">
        <f t="shared" ref="G340:I341" si="84">G341</f>
        <v>0</v>
      </c>
      <c r="H340" s="74">
        <f t="shared" si="84"/>
        <v>0</v>
      </c>
      <c r="I340" s="74">
        <f t="shared" si="84"/>
        <v>0</v>
      </c>
    </row>
    <row r="341" spans="1:10" s="3" customFormat="1" ht="25.5" hidden="1">
      <c r="A341" s="16" t="s">
        <v>31</v>
      </c>
      <c r="B341" s="14">
        <v>774</v>
      </c>
      <c r="C341" s="15" t="s">
        <v>27</v>
      </c>
      <c r="D341" s="15" t="s">
        <v>27</v>
      </c>
      <c r="E341" s="15" t="s">
        <v>629</v>
      </c>
      <c r="F341" s="15" t="s">
        <v>32</v>
      </c>
      <c r="G341" s="74">
        <f t="shared" si="84"/>
        <v>0</v>
      </c>
      <c r="H341" s="74">
        <f t="shared" si="84"/>
        <v>0</v>
      </c>
      <c r="I341" s="74">
        <f t="shared" si="84"/>
        <v>0</v>
      </c>
    </row>
    <row r="342" spans="1:10" s="3" customFormat="1" hidden="1">
      <c r="A342" s="16" t="s">
        <v>33</v>
      </c>
      <c r="B342" s="14">
        <v>774</v>
      </c>
      <c r="C342" s="15" t="s">
        <v>27</v>
      </c>
      <c r="D342" s="15" t="s">
        <v>27</v>
      </c>
      <c r="E342" s="15" t="s">
        <v>629</v>
      </c>
      <c r="F342" s="15" t="s">
        <v>34</v>
      </c>
      <c r="G342" s="74"/>
      <c r="H342" s="74">
        <v>0</v>
      </c>
      <c r="I342" s="74">
        <v>0</v>
      </c>
    </row>
    <row r="343" spans="1:10" s="3" customFormat="1" ht="29.25" customHeight="1">
      <c r="A343" s="16" t="s">
        <v>148</v>
      </c>
      <c r="B343" s="14">
        <v>774</v>
      </c>
      <c r="C343" s="15" t="s">
        <v>27</v>
      </c>
      <c r="D343" s="15" t="s">
        <v>29</v>
      </c>
      <c r="E343" s="15" t="s">
        <v>235</v>
      </c>
      <c r="F343" s="15"/>
      <c r="G343" s="74">
        <f>G344</f>
        <v>717000</v>
      </c>
      <c r="H343" s="74">
        <f t="shared" ref="H343:I345" si="85">H344</f>
        <v>717000</v>
      </c>
      <c r="I343" s="74">
        <f t="shared" si="85"/>
        <v>717000</v>
      </c>
      <c r="J343" s="162"/>
    </row>
    <row r="344" spans="1:10" s="3" customFormat="1" ht="32.25" customHeight="1">
      <c r="A344" s="16" t="s">
        <v>149</v>
      </c>
      <c r="B344" s="14">
        <v>774</v>
      </c>
      <c r="C344" s="15" t="s">
        <v>27</v>
      </c>
      <c r="D344" s="15" t="s">
        <v>29</v>
      </c>
      <c r="E344" s="15" t="s">
        <v>236</v>
      </c>
      <c r="F344" s="15"/>
      <c r="G344" s="102">
        <f>G345</f>
        <v>717000</v>
      </c>
      <c r="H344" s="102">
        <f t="shared" si="85"/>
        <v>717000</v>
      </c>
      <c r="I344" s="102">
        <f t="shared" si="85"/>
        <v>717000</v>
      </c>
      <c r="J344" s="162"/>
    </row>
    <row r="345" spans="1:10" s="18" customFormat="1" ht="25.5">
      <c r="A345" s="16" t="s">
        <v>31</v>
      </c>
      <c r="B345" s="15" t="s">
        <v>98</v>
      </c>
      <c r="C345" s="15" t="s">
        <v>27</v>
      </c>
      <c r="D345" s="15" t="s">
        <v>29</v>
      </c>
      <c r="E345" s="15" t="s">
        <v>236</v>
      </c>
      <c r="F345" s="15" t="s">
        <v>32</v>
      </c>
      <c r="G345" s="102">
        <f>G346</f>
        <v>717000</v>
      </c>
      <c r="H345" s="102">
        <f t="shared" si="85"/>
        <v>717000</v>
      </c>
      <c r="I345" s="102">
        <f t="shared" si="85"/>
        <v>717000</v>
      </c>
      <c r="J345" s="17"/>
    </row>
    <row r="346" spans="1:10" s="18" customFormat="1">
      <c r="A346" s="16" t="s">
        <v>33</v>
      </c>
      <c r="B346" s="15" t="s">
        <v>98</v>
      </c>
      <c r="C346" s="15" t="s">
        <v>27</v>
      </c>
      <c r="D346" s="15" t="s">
        <v>29</v>
      </c>
      <c r="E346" s="15" t="s">
        <v>236</v>
      </c>
      <c r="F346" s="15" t="s">
        <v>34</v>
      </c>
      <c r="G346" s="102">
        <f>'прил 6'!G353+'прил 6'!G414</f>
        <v>717000</v>
      </c>
      <c r="H346" s="102">
        <f>'прил 6'!H353+'прил 6'!H414</f>
        <v>717000</v>
      </c>
      <c r="I346" s="102">
        <f>'прил 6'!I353+'прил 6'!I414</f>
        <v>717000</v>
      </c>
      <c r="J346" s="17"/>
    </row>
    <row r="347" spans="1:10" s="18" customFormat="1" ht="32.25" customHeight="1">
      <c r="A347" s="16" t="s">
        <v>150</v>
      </c>
      <c r="B347" s="15" t="s">
        <v>98</v>
      </c>
      <c r="C347" s="15" t="s">
        <v>27</v>
      </c>
      <c r="D347" s="15" t="s">
        <v>128</v>
      </c>
      <c r="E347" s="15" t="s">
        <v>238</v>
      </c>
      <c r="F347" s="15"/>
      <c r="G347" s="74">
        <f>G348</f>
        <v>13683247.630000001</v>
      </c>
      <c r="H347" s="74">
        <f>H348</f>
        <v>13826940.630000001</v>
      </c>
      <c r="I347" s="74">
        <f>I348</f>
        <v>13972214.630000001</v>
      </c>
      <c r="J347" s="17"/>
    </row>
    <row r="348" spans="1:10" s="18" customFormat="1" ht="25.5">
      <c r="A348" s="16" t="s">
        <v>79</v>
      </c>
      <c r="B348" s="15" t="s">
        <v>98</v>
      </c>
      <c r="C348" s="15" t="s">
        <v>27</v>
      </c>
      <c r="D348" s="15" t="s">
        <v>128</v>
      </c>
      <c r="E348" s="15" t="s">
        <v>239</v>
      </c>
      <c r="F348" s="15"/>
      <c r="G348" s="102">
        <f>G349+G351+G353</f>
        <v>13683247.630000001</v>
      </c>
      <c r="H348" s="102">
        <f t="shared" ref="H348:I348" si="86">H349+H351+H353</f>
        <v>13826940.630000001</v>
      </c>
      <c r="I348" s="102">
        <f t="shared" si="86"/>
        <v>13972214.630000001</v>
      </c>
      <c r="J348" s="17"/>
    </row>
    <row r="349" spans="1:10" ht="51">
      <c r="A349" s="16" t="s">
        <v>57</v>
      </c>
      <c r="B349" s="15" t="s">
        <v>98</v>
      </c>
      <c r="C349" s="15" t="s">
        <v>27</v>
      </c>
      <c r="D349" s="15" t="s">
        <v>128</v>
      </c>
      <c r="E349" s="15" t="s">
        <v>239</v>
      </c>
      <c r="F349" s="15" t="s">
        <v>60</v>
      </c>
      <c r="G349" s="102">
        <f>G350</f>
        <v>13285165</v>
      </c>
      <c r="H349" s="102">
        <f>H350</f>
        <v>13428858</v>
      </c>
      <c r="I349" s="102">
        <f>I350</f>
        <v>13574132</v>
      </c>
    </row>
    <row r="350" spans="1:10" ht="25.5">
      <c r="A350" s="16" t="s">
        <v>58</v>
      </c>
      <c r="B350" s="15" t="s">
        <v>98</v>
      </c>
      <c r="C350" s="15" t="s">
        <v>27</v>
      </c>
      <c r="D350" s="15" t="s">
        <v>128</v>
      </c>
      <c r="E350" s="15" t="s">
        <v>239</v>
      </c>
      <c r="F350" s="15" t="s">
        <v>61</v>
      </c>
      <c r="G350" s="74">
        <f>'прил 6'!G457</f>
        <v>13285165</v>
      </c>
      <c r="H350" s="102">
        <f>'прил 6'!H457</f>
        <v>13428858</v>
      </c>
      <c r="I350" s="102">
        <f>'прил 6'!I457</f>
        <v>13574132</v>
      </c>
    </row>
    <row r="351" spans="1:10" ht="25.5">
      <c r="A351" s="16" t="s">
        <v>37</v>
      </c>
      <c r="B351" s="15" t="s">
        <v>98</v>
      </c>
      <c r="C351" s="15" t="s">
        <v>27</v>
      </c>
      <c r="D351" s="15" t="s">
        <v>128</v>
      </c>
      <c r="E351" s="15" t="s">
        <v>239</v>
      </c>
      <c r="F351" s="15" t="s">
        <v>38</v>
      </c>
      <c r="G351" s="74">
        <f>G352</f>
        <v>398082.63</v>
      </c>
      <c r="H351" s="102">
        <f>H352</f>
        <v>398082.63</v>
      </c>
      <c r="I351" s="102">
        <f>I352</f>
        <v>398082.63</v>
      </c>
    </row>
    <row r="352" spans="1:10" ht="25.5">
      <c r="A352" s="236" t="s">
        <v>39</v>
      </c>
      <c r="B352" s="15" t="s">
        <v>98</v>
      </c>
      <c r="C352" s="15" t="s">
        <v>27</v>
      </c>
      <c r="D352" s="15" t="s">
        <v>128</v>
      </c>
      <c r="E352" s="15" t="s">
        <v>239</v>
      </c>
      <c r="F352" s="15" t="s">
        <v>40</v>
      </c>
      <c r="G352" s="74">
        <f>'прил 6'!G459</f>
        <v>398082.63</v>
      </c>
      <c r="H352" s="74">
        <f>'прил 6'!H459</f>
        <v>398082.63</v>
      </c>
      <c r="I352" s="74">
        <f>'прил 6'!I459</f>
        <v>398082.63</v>
      </c>
    </row>
    <row r="353" spans="1:10" hidden="1">
      <c r="A353" s="236" t="s">
        <v>65</v>
      </c>
      <c r="B353" s="15" t="s">
        <v>98</v>
      </c>
      <c r="C353" s="15" t="s">
        <v>27</v>
      </c>
      <c r="D353" s="15" t="s">
        <v>128</v>
      </c>
      <c r="E353" s="15" t="s">
        <v>239</v>
      </c>
      <c r="F353" s="15" t="s">
        <v>66</v>
      </c>
      <c r="G353" s="27">
        <f>G355+G354</f>
        <v>0</v>
      </c>
      <c r="H353" s="27">
        <f>H355</f>
        <v>0</v>
      </c>
      <c r="I353" s="27">
        <f>I355</f>
        <v>0</v>
      </c>
      <c r="J353" s="1"/>
    </row>
    <row r="354" spans="1:10" hidden="1">
      <c r="A354" s="16" t="s">
        <v>344</v>
      </c>
      <c r="B354" s="15" t="s">
        <v>98</v>
      </c>
      <c r="C354" s="15" t="s">
        <v>27</v>
      </c>
      <c r="D354" s="15" t="s">
        <v>128</v>
      </c>
      <c r="E354" s="15" t="s">
        <v>239</v>
      </c>
      <c r="F354" s="15" t="s">
        <v>343</v>
      </c>
      <c r="G354" s="27"/>
      <c r="H354" s="27">
        <v>0</v>
      </c>
      <c r="I354" s="27">
        <v>0</v>
      </c>
      <c r="J354" s="1"/>
    </row>
    <row r="355" spans="1:10" hidden="1">
      <c r="A355" s="16" t="s">
        <v>68</v>
      </c>
      <c r="B355" s="15" t="s">
        <v>98</v>
      </c>
      <c r="C355" s="15" t="s">
        <v>27</v>
      </c>
      <c r="D355" s="15" t="s">
        <v>128</v>
      </c>
      <c r="E355" s="15" t="s">
        <v>239</v>
      </c>
      <c r="F355" s="15" t="s">
        <v>69</v>
      </c>
      <c r="G355" s="27"/>
      <c r="H355" s="27">
        <v>0</v>
      </c>
      <c r="I355" s="27">
        <v>0</v>
      </c>
      <c r="J355" s="1"/>
    </row>
    <row r="356" spans="1:10" s="141" customFormat="1" ht="54" customHeight="1">
      <c r="A356" s="140" t="s">
        <v>503</v>
      </c>
      <c r="B356" s="99">
        <v>795</v>
      </c>
      <c r="C356" s="137" t="s">
        <v>183</v>
      </c>
      <c r="D356" s="137" t="s">
        <v>72</v>
      </c>
      <c r="E356" s="137" t="s">
        <v>146</v>
      </c>
      <c r="F356" s="137"/>
      <c r="G356" s="138">
        <f>G360+G357</f>
        <v>0</v>
      </c>
      <c r="H356" s="138">
        <f t="shared" ref="H356:I356" si="87">H360+H357</f>
        <v>0</v>
      </c>
      <c r="I356" s="138">
        <f t="shared" si="87"/>
        <v>0</v>
      </c>
      <c r="J356" s="168">
        <v>634136</v>
      </c>
    </row>
    <row r="357" spans="1:10" s="22" customFormat="1" ht="36" customHeight="1">
      <c r="A357" s="16" t="s">
        <v>697</v>
      </c>
      <c r="B357" s="14">
        <v>795</v>
      </c>
      <c r="C357" s="15" t="s">
        <v>183</v>
      </c>
      <c r="D357" s="15" t="s">
        <v>72</v>
      </c>
      <c r="E357" s="15" t="s">
        <v>700</v>
      </c>
      <c r="F357" s="36"/>
      <c r="G357" s="74">
        <f>G358</f>
        <v>0</v>
      </c>
      <c r="H357" s="74">
        <f t="shared" ref="H357:I358" si="88">H358</f>
        <v>0</v>
      </c>
      <c r="I357" s="74">
        <f t="shared" si="88"/>
        <v>0</v>
      </c>
    </row>
    <row r="358" spans="1:10" s="22" customFormat="1" ht="24" customHeight="1">
      <c r="A358" s="16" t="s">
        <v>165</v>
      </c>
      <c r="B358" s="14">
        <v>795</v>
      </c>
      <c r="C358" s="15" t="s">
        <v>183</v>
      </c>
      <c r="D358" s="15" t="s">
        <v>72</v>
      </c>
      <c r="E358" s="15" t="s">
        <v>700</v>
      </c>
      <c r="F358" s="15" t="s">
        <v>166</v>
      </c>
      <c r="G358" s="74">
        <f>G359</f>
        <v>0</v>
      </c>
      <c r="H358" s="74">
        <f t="shared" si="88"/>
        <v>0</v>
      </c>
      <c r="I358" s="74">
        <f t="shared" si="88"/>
        <v>0</v>
      </c>
    </row>
    <row r="359" spans="1:10" s="22" customFormat="1" ht="24" customHeight="1">
      <c r="A359" s="16" t="s">
        <v>188</v>
      </c>
      <c r="B359" s="14">
        <v>795</v>
      </c>
      <c r="C359" s="15" t="s">
        <v>183</v>
      </c>
      <c r="D359" s="15" t="s">
        <v>72</v>
      </c>
      <c r="E359" s="15" t="s">
        <v>700</v>
      </c>
      <c r="F359" s="15" t="s">
        <v>189</v>
      </c>
      <c r="G359" s="74">
        <v>0</v>
      </c>
      <c r="H359" s="74">
        <v>0</v>
      </c>
      <c r="I359" s="74">
        <v>0</v>
      </c>
    </row>
    <row r="360" spans="1:10" ht="51.75" customHeight="1">
      <c r="A360" s="16" t="s">
        <v>424</v>
      </c>
      <c r="B360" s="49">
        <v>795</v>
      </c>
      <c r="C360" s="15" t="s">
        <v>183</v>
      </c>
      <c r="D360" s="15" t="s">
        <v>72</v>
      </c>
      <c r="E360" s="15" t="s">
        <v>423</v>
      </c>
      <c r="F360" s="15"/>
      <c r="G360" s="102">
        <f t="shared" ref="G360:I360" si="89">G361</f>
        <v>0</v>
      </c>
      <c r="H360" s="102">
        <f t="shared" si="89"/>
        <v>0</v>
      </c>
      <c r="I360" s="102">
        <f t="shared" si="89"/>
        <v>0</v>
      </c>
    </row>
    <row r="361" spans="1:10" ht="30.75" customHeight="1">
      <c r="A361" s="16" t="s">
        <v>165</v>
      </c>
      <c r="B361" s="14">
        <v>793</v>
      </c>
      <c r="C361" s="15" t="s">
        <v>71</v>
      </c>
      <c r="D361" s="15" t="s">
        <v>72</v>
      </c>
      <c r="E361" s="15" t="s">
        <v>423</v>
      </c>
      <c r="F361" s="15" t="s">
        <v>166</v>
      </c>
      <c r="G361" s="74">
        <f>G362</f>
        <v>0</v>
      </c>
      <c r="H361" s="74">
        <f t="shared" ref="H361:I361" si="90">H362</f>
        <v>0</v>
      </c>
      <c r="I361" s="74">
        <f t="shared" si="90"/>
        <v>0</v>
      </c>
    </row>
    <row r="362" spans="1:10" ht="30.75" customHeight="1">
      <c r="A362" s="16" t="s">
        <v>188</v>
      </c>
      <c r="B362" s="14">
        <v>793</v>
      </c>
      <c r="C362" s="15" t="s">
        <v>71</v>
      </c>
      <c r="D362" s="15" t="s">
        <v>72</v>
      </c>
      <c r="E362" s="15" t="s">
        <v>423</v>
      </c>
      <c r="F362" s="15" t="s">
        <v>189</v>
      </c>
      <c r="G362" s="74">
        <f>'прил 6'!G994</f>
        <v>0</v>
      </c>
      <c r="H362" s="74">
        <f>'прил 6'!H994</f>
        <v>0</v>
      </c>
      <c r="I362" s="74">
        <f>'прил 6'!I994</f>
        <v>0</v>
      </c>
    </row>
    <row r="363" spans="1:10" s="139" customFormat="1" ht="29.25" customHeight="1">
      <c r="A363" s="135" t="s">
        <v>502</v>
      </c>
      <c r="B363" s="136">
        <v>757</v>
      </c>
      <c r="C363" s="137" t="s">
        <v>46</v>
      </c>
      <c r="D363" s="137" t="s">
        <v>56</v>
      </c>
      <c r="E363" s="137" t="s">
        <v>213</v>
      </c>
      <c r="F363" s="137"/>
      <c r="G363" s="138">
        <f>G364+G369+G372+G376</f>
        <v>905000</v>
      </c>
      <c r="H363" s="138">
        <f t="shared" ref="H363:I363" si="91">H364+H369+H372+H376</f>
        <v>222434122</v>
      </c>
      <c r="I363" s="138">
        <f t="shared" si="91"/>
        <v>226750</v>
      </c>
      <c r="J363" s="170"/>
    </row>
    <row r="364" spans="1:10" s="32" customFormat="1" ht="27.75" customHeight="1">
      <c r="A364" s="30" t="s">
        <v>144</v>
      </c>
      <c r="B364" s="14">
        <v>757</v>
      </c>
      <c r="C364" s="15" t="s">
        <v>46</v>
      </c>
      <c r="D364" s="15" t="s">
        <v>20</v>
      </c>
      <c r="E364" s="15" t="s">
        <v>214</v>
      </c>
      <c r="F364" s="15"/>
      <c r="G364" s="102">
        <f>G367+G365</f>
        <v>150000</v>
      </c>
      <c r="H364" s="102">
        <f t="shared" ref="H364:I364" si="92">H367+H365</f>
        <v>211900</v>
      </c>
      <c r="I364" s="102">
        <f t="shared" si="92"/>
        <v>226750</v>
      </c>
      <c r="J364" s="31"/>
    </row>
    <row r="365" spans="1:10" ht="29.25" customHeight="1">
      <c r="A365" s="16" t="s">
        <v>37</v>
      </c>
      <c r="B365" s="14">
        <v>757</v>
      </c>
      <c r="C365" s="15" t="s">
        <v>56</v>
      </c>
      <c r="D365" s="15" t="s">
        <v>91</v>
      </c>
      <c r="E365" s="15" t="s">
        <v>214</v>
      </c>
      <c r="F365" s="88" t="s">
        <v>38</v>
      </c>
      <c r="G365" s="102">
        <f>G366</f>
        <v>75000</v>
      </c>
      <c r="H365" s="74">
        <f t="shared" ref="H365:I365" si="93">H366</f>
        <v>136900</v>
      </c>
      <c r="I365" s="74">
        <f t="shared" si="93"/>
        <v>151750</v>
      </c>
      <c r="J365" s="1"/>
    </row>
    <row r="366" spans="1:10" ht="15" customHeight="1">
      <c r="A366" s="16" t="s">
        <v>39</v>
      </c>
      <c r="B366" s="14">
        <v>757</v>
      </c>
      <c r="C366" s="15" t="s">
        <v>56</v>
      </c>
      <c r="D366" s="15" t="s">
        <v>91</v>
      </c>
      <c r="E366" s="15" t="s">
        <v>214</v>
      </c>
      <c r="F366" s="88" t="s">
        <v>40</v>
      </c>
      <c r="G366" s="8">
        <v>75000</v>
      </c>
      <c r="H366" s="8">
        <v>136900</v>
      </c>
      <c r="I366" s="8">
        <v>151750</v>
      </c>
      <c r="J366" s="1"/>
    </row>
    <row r="367" spans="1:10" ht="25.5">
      <c r="A367" s="16" t="s">
        <v>31</v>
      </c>
      <c r="B367" s="14">
        <v>757</v>
      </c>
      <c r="C367" s="15" t="s">
        <v>46</v>
      </c>
      <c r="D367" s="15" t="s">
        <v>20</v>
      </c>
      <c r="E367" s="15" t="s">
        <v>214</v>
      </c>
      <c r="F367" s="15" t="s">
        <v>32</v>
      </c>
      <c r="G367" s="89">
        <f t="shared" ref="G367:I367" si="94">G368</f>
        <v>75000</v>
      </c>
      <c r="H367" s="89">
        <f t="shared" si="94"/>
        <v>75000</v>
      </c>
      <c r="I367" s="89">
        <f t="shared" si="94"/>
        <v>75000</v>
      </c>
    </row>
    <row r="368" spans="1:10">
      <c r="A368" s="16" t="s">
        <v>33</v>
      </c>
      <c r="B368" s="14">
        <v>757</v>
      </c>
      <c r="C368" s="15" t="s">
        <v>46</v>
      </c>
      <c r="D368" s="15" t="s">
        <v>20</v>
      </c>
      <c r="E368" s="15" t="s">
        <v>214</v>
      </c>
      <c r="F368" s="15" t="s">
        <v>34</v>
      </c>
      <c r="G368" s="89">
        <f>'прил 6'!G15</f>
        <v>75000</v>
      </c>
      <c r="H368" s="89">
        <f>'прил 6'!H15</f>
        <v>75000</v>
      </c>
      <c r="I368" s="89">
        <f>'прил 6'!I15</f>
        <v>75000</v>
      </c>
      <c r="J368" s="2">
        <v>50000</v>
      </c>
    </row>
    <row r="369" spans="1:10" ht="15" hidden="1" customHeight="1">
      <c r="A369" s="236" t="s">
        <v>538</v>
      </c>
      <c r="B369" s="14">
        <v>757</v>
      </c>
      <c r="C369" s="15" t="s">
        <v>56</v>
      </c>
      <c r="D369" s="15" t="s">
        <v>91</v>
      </c>
      <c r="E369" s="88" t="s">
        <v>537</v>
      </c>
      <c r="F369" s="88"/>
      <c r="G369" s="102">
        <f>G370</f>
        <v>0</v>
      </c>
      <c r="H369" s="102">
        <f t="shared" ref="H369:I370" si="95">H370</f>
        <v>0</v>
      </c>
      <c r="I369" s="102">
        <f t="shared" si="95"/>
        <v>0</v>
      </c>
      <c r="J369" s="1"/>
    </row>
    <row r="370" spans="1:10" ht="27.75" hidden="1" customHeight="1">
      <c r="A370" s="16" t="s">
        <v>37</v>
      </c>
      <c r="B370" s="14">
        <v>757</v>
      </c>
      <c r="C370" s="15" t="s">
        <v>56</v>
      </c>
      <c r="D370" s="15" t="s">
        <v>91</v>
      </c>
      <c r="E370" s="88" t="s">
        <v>537</v>
      </c>
      <c r="F370" s="88" t="s">
        <v>38</v>
      </c>
      <c r="G370" s="102">
        <f>G371</f>
        <v>0</v>
      </c>
      <c r="H370" s="102">
        <f t="shared" si="95"/>
        <v>0</v>
      </c>
      <c r="I370" s="102">
        <f t="shared" si="95"/>
        <v>0</v>
      </c>
      <c r="J370" s="1"/>
    </row>
    <row r="371" spans="1:10" ht="30.75" hidden="1" customHeight="1">
      <c r="A371" s="16" t="s">
        <v>39</v>
      </c>
      <c r="B371" s="14">
        <v>757</v>
      </c>
      <c r="C371" s="15" t="s">
        <v>56</v>
      </c>
      <c r="D371" s="15" t="s">
        <v>91</v>
      </c>
      <c r="E371" s="88" t="s">
        <v>537</v>
      </c>
      <c r="F371" s="88" t="s">
        <v>40</v>
      </c>
      <c r="G371" s="102">
        <f>'прил 6'!G20</f>
        <v>0</v>
      </c>
      <c r="H371" s="102">
        <v>0</v>
      </c>
      <c r="I371" s="102">
        <v>0</v>
      </c>
      <c r="J371" s="1"/>
    </row>
    <row r="372" spans="1:10" s="18" customFormat="1" ht="32.25" customHeight="1">
      <c r="A372" s="16" t="s">
        <v>118</v>
      </c>
      <c r="B372" s="49">
        <v>795</v>
      </c>
      <c r="C372" s="15" t="s">
        <v>56</v>
      </c>
      <c r="D372" s="15" t="s">
        <v>128</v>
      </c>
      <c r="E372" s="15" t="s">
        <v>213</v>
      </c>
      <c r="F372" s="15"/>
      <c r="G372" s="74">
        <f t="shared" ref="G372:I374" si="96">G373</f>
        <v>755000</v>
      </c>
      <c r="H372" s="74">
        <f t="shared" si="96"/>
        <v>0</v>
      </c>
      <c r="I372" s="74">
        <f t="shared" si="96"/>
        <v>0</v>
      </c>
    </row>
    <row r="373" spans="1:10" s="18" customFormat="1" ht="36.75" customHeight="1">
      <c r="A373" s="16" t="s">
        <v>550</v>
      </c>
      <c r="B373" s="49">
        <v>795</v>
      </c>
      <c r="C373" s="15" t="s">
        <v>56</v>
      </c>
      <c r="D373" s="15" t="s">
        <v>128</v>
      </c>
      <c r="E373" s="15" t="s">
        <v>444</v>
      </c>
      <c r="F373" s="15"/>
      <c r="G373" s="74">
        <f t="shared" si="96"/>
        <v>755000</v>
      </c>
      <c r="H373" s="74">
        <f t="shared" si="96"/>
        <v>0</v>
      </c>
      <c r="I373" s="74">
        <f t="shared" si="96"/>
        <v>0</v>
      </c>
    </row>
    <row r="374" spans="1:10" s="18" customFormat="1" ht="39" customHeight="1">
      <c r="A374" s="16" t="s">
        <v>100</v>
      </c>
      <c r="B374" s="49">
        <v>795</v>
      </c>
      <c r="C374" s="15" t="s">
        <v>56</v>
      </c>
      <c r="D374" s="15" t="s">
        <v>128</v>
      </c>
      <c r="E374" s="15" t="s">
        <v>444</v>
      </c>
      <c r="F374" s="15" t="s">
        <v>364</v>
      </c>
      <c r="G374" s="74">
        <f t="shared" si="96"/>
        <v>755000</v>
      </c>
      <c r="H374" s="74">
        <f t="shared" si="96"/>
        <v>0</v>
      </c>
      <c r="I374" s="74">
        <f t="shared" si="96"/>
        <v>0</v>
      </c>
    </row>
    <row r="375" spans="1:10" s="18" customFormat="1" ht="15.75" customHeight="1">
      <c r="A375" s="16" t="s">
        <v>365</v>
      </c>
      <c r="B375" s="49">
        <v>795</v>
      </c>
      <c r="C375" s="15" t="s">
        <v>56</v>
      </c>
      <c r="D375" s="15" t="s">
        <v>128</v>
      </c>
      <c r="E375" s="15" t="s">
        <v>444</v>
      </c>
      <c r="F375" s="15" t="s">
        <v>366</v>
      </c>
      <c r="G375" s="74">
        <f>'прил 6'!G891</f>
        <v>755000</v>
      </c>
      <c r="H375" s="74">
        <v>0</v>
      </c>
      <c r="I375" s="74">
        <v>0</v>
      </c>
    </row>
    <row r="376" spans="1:10" s="18" customFormat="1" ht="87" customHeight="1">
      <c r="A376" s="16" t="s">
        <v>639</v>
      </c>
      <c r="B376" s="49">
        <v>795</v>
      </c>
      <c r="C376" s="15" t="s">
        <v>56</v>
      </c>
      <c r="D376" s="15" t="s">
        <v>128</v>
      </c>
      <c r="E376" s="15" t="s">
        <v>638</v>
      </c>
      <c r="F376" s="15"/>
      <c r="G376" s="74">
        <f t="shared" ref="G376:I377" si="97">G377</f>
        <v>0</v>
      </c>
      <c r="H376" s="74">
        <f t="shared" si="97"/>
        <v>222222222</v>
      </c>
      <c r="I376" s="74">
        <f t="shared" si="97"/>
        <v>0</v>
      </c>
    </row>
    <row r="377" spans="1:10" s="18" customFormat="1" ht="39" customHeight="1">
      <c r="A377" s="16" t="s">
        <v>100</v>
      </c>
      <c r="B377" s="49">
        <v>795</v>
      </c>
      <c r="C377" s="15" t="s">
        <v>56</v>
      </c>
      <c r="D377" s="15" t="s">
        <v>128</v>
      </c>
      <c r="E377" s="15" t="s">
        <v>638</v>
      </c>
      <c r="F377" s="15" t="s">
        <v>364</v>
      </c>
      <c r="G377" s="74">
        <f t="shared" si="97"/>
        <v>0</v>
      </c>
      <c r="H377" s="74">
        <f t="shared" si="97"/>
        <v>222222222</v>
      </c>
      <c r="I377" s="74">
        <f t="shared" si="97"/>
        <v>0</v>
      </c>
    </row>
    <row r="378" spans="1:10" s="18" customFormat="1" ht="15.75" customHeight="1">
      <c r="A378" s="16" t="s">
        <v>365</v>
      </c>
      <c r="B378" s="49">
        <v>795</v>
      </c>
      <c r="C378" s="15" t="s">
        <v>56</v>
      </c>
      <c r="D378" s="15" t="s">
        <v>128</v>
      </c>
      <c r="E378" s="15" t="s">
        <v>638</v>
      </c>
      <c r="F378" s="15" t="s">
        <v>366</v>
      </c>
      <c r="G378" s="74">
        <v>0</v>
      </c>
      <c r="H378" s="74">
        <f>'прил 6'!H894</f>
        <v>222222222</v>
      </c>
      <c r="I378" s="74">
        <v>0</v>
      </c>
    </row>
    <row r="379" spans="1:10" s="145" customFormat="1" ht="54" customHeight="1">
      <c r="A379" s="140" t="s">
        <v>514</v>
      </c>
      <c r="B379" s="99">
        <v>795</v>
      </c>
      <c r="C379" s="137" t="s">
        <v>170</v>
      </c>
      <c r="D379" s="137" t="s">
        <v>183</v>
      </c>
      <c r="E379" s="137" t="s">
        <v>273</v>
      </c>
      <c r="F379" s="137"/>
      <c r="G379" s="138">
        <f>G383+G386+G390+G393+G396+G399+G402+G405+G410+G413+G419+G417+G404+G416</f>
        <v>1530000</v>
      </c>
      <c r="H379" s="138">
        <f t="shared" ref="H379" si="98">H383+H386+H390+H393+H396+H399+H402+H405+H410+H413+H419+H417+H404+H416</f>
        <v>1030000</v>
      </c>
      <c r="I379" s="138">
        <f>I383+I386+I390+I393+I396+I399+I402+I405+I410+I413+I419+I417+I404+I416</f>
        <v>1030000</v>
      </c>
      <c r="J379" s="167">
        <v>300000</v>
      </c>
    </row>
    <row r="380" spans="1:10" s="3" customFormat="1" ht="38.25" hidden="1" customHeight="1">
      <c r="A380" s="16" t="s">
        <v>576</v>
      </c>
      <c r="B380" s="49">
        <v>795</v>
      </c>
      <c r="C380" s="15" t="s">
        <v>170</v>
      </c>
      <c r="D380" s="15" t="s">
        <v>183</v>
      </c>
      <c r="E380" s="15" t="s">
        <v>577</v>
      </c>
      <c r="F380" s="15"/>
      <c r="G380" s="74">
        <f>G382</f>
        <v>0</v>
      </c>
      <c r="H380" s="25">
        <v>0</v>
      </c>
      <c r="I380" s="25">
        <v>0</v>
      </c>
    </row>
    <row r="381" spans="1:10" s="3" customFormat="1" ht="38.25" hidden="1" customHeight="1">
      <c r="A381" s="16"/>
      <c r="B381" s="49"/>
      <c r="C381" s="15"/>
      <c r="D381" s="15"/>
      <c r="E381" s="15"/>
      <c r="F381" s="15"/>
      <c r="G381" s="74"/>
      <c r="H381" s="182"/>
      <c r="I381" s="183"/>
    </row>
    <row r="382" spans="1:10" s="3" customFormat="1" ht="38.25" hidden="1" customHeight="1">
      <c r="A382" s="16" t="s">
        <v>37</v>
      </c>
      <c r="B382" s="49">
        <v>795</v>
      </c>
      <c r="C382" s="15" t="s">
        <v>170</v>
      </c>
      <c r="D382" s="15" t="s">
        <v>183</v>
      </c>
      <c r="E382" s="15" t="s">
        <v>577</v>
      </c>
      <c r="F382" s="15" t="s">
        <v>38</v>
      </c>
      <c r="G382" s="74">
        <f>G383</f>
        <v>0</v>
      </c>
      <c r="H382" s="25">
        <v>0</v>
      </c>
      <c r="I382" s="25">
        <v>0</v>
      </c>
    </row>
    <row r="383" spans="1:10" s="3" customFormat="1" ht="38.25" hidden="1" customHeight="1">
      <c r="A383" s="16" t="s">
        <v>39</v>
      </c>
      <c r="B383" s="49">
        <v>795</v>
      </c>
      <c r="C383" s="15" t="s">
        <v>170</v>
      </c>
      <c r="D383" s="15" t="s">
        <v>183</v>
      </c>
      <c r="E383" s="15" t="s">
        <v>577</v>
      </c>
      <c r="F383" s="15" t="s">
        <v>40</v>
      </c>
      <c r="G383" s="74">
        <f>'прил 6'!G1017</f>
        <v>0</v>
      </c>
      <c r="H383" s="25">
        <v>0</v>
      </c>
      <c r="I383" s="25">
        <v>0</v>
      </c>
    </row>
    <row r="384" spans="1:10" s="3" customFormat="1" ht="41.25" customHeight="1">
      <c r="A384" s="16" t="s">
        <v>133</v>
      </c>
      <c r="B384" s="49">
        <v>795</v>
      </c>
      <c r="C384" s="15" t="s">
        <v>170</v>
      </c>
      <c r="D384" s="15" t="s">
        <v>183</v>
      </c>
      <c r="E384" s="15" t="s">
        <v>299</v>
      </c>
      <c r="F384" s="15"/>
      <c r="G384" s="74">
        <f>G386</f>
        <v>30000</v>
      </c>
      <c r="H384" s="102">
        <f>H386</f>
        <v>30000</v>
      </c>
      <c r="I384" s="102">
        <f>I386</f>
        <v>30000</v>
      </c>
      <c r="J384" s="162">
        <v>700000</v>
      </c>
    </row>
    <row r="385" spans="1:10" s="3" customFormat="1" ht="28.5" customHeight="1">
      <c r="A385" s="16" t="s">
        <v>37</v>
      </c>
      <c r="B385" s="49">
        <v>795</v>
      </c>
      <c r="C385" s="15" t="s">
        <v>170</v>
      </c>
      <c r="D385" s="15" t="s">
        <v>183</v>
      </c>
      <c r="E385" s="15" t="s">
        <v>299</v>
      </c>
      <c r="F385" s="15" t="s">
        <v>38</v>
      </c>
      <c r="G385" s="74">
        <f>G386</f>
        <v>30000</v>
      </c>
      <c r="H385" s="102">
        <f>H386</f>
        <v>30000</v>
      </c>
      <c r="I385" s="102">
        <f>I386</f>
        <v>30000</v>
      </c>
      <c r="J385" s="162">
        <v>30000</v>
      </c>
    </row>
    <row r="386" spans="1:10" s="3" customFormat="1" ht="29.25" customHeight="1">
      <c r="A386" s="236" t="s">
        <v>39</v>
      </c>
      <c r="B386" s="49">
        <v>795</v>
      </c>
      <c r="C386" s="15" t="s">
        <v>170</v>
      </c>
      <c r="D386" s="15" t="s">
        <v>183</v>
      </c>
      <c r="E386" s="15" t="s">
        <v>299</v>
      </c>
      <c r="F386" s="15" t="s">
        <v>40</v>
      </c>
      <c r="G386" s="74">
        <f>'прил 6'!G1026</f>
        <v>30000</v>
      </c>
      <c r="H386" s="102">
        <f>'прил 6'!H1026</f>
        <v>30000</v>
      </c>
      <c r="I386" s="102">
        <f>'прил 6'!I1026</f>
        <v>30000</v>
      </c>
      <c r="J386" s="162">
        <f>SUM(J379:J385)</f>
        <v>1030000</v>
      </c>
    </row>
    <row r="387" spans="1:10" s="3" customFormat="1" ht="38.25" customHeight="1">
      <c r="A387" s="236" t="s">
        <v>524</v>
      </c>
      <c r="B387" s="49">
        <v>795</v>
      </c>
      <c r="C387" s="15" t="s">
        <v>170</v>
      </c>
      <c r="D387" s="15" t="s">
        <v>183</v>
      </c>
      <c r="E387" s="15" t="s">
        <v>392</v>
      </c>
      <c r="F387" s="15"/>
      <c r="G387" s="74">
        <f>G389</f>
        <v>200000</v>
      </c>
      <c r="H387" s="102">
        <f>H389</f>
        <v>300000</v>
      </c>
      <c r="I387" s="102">
        <f>I389</f>
        <v>300000</v>
      </c>
      <c r="J387" s="162"/>
    </row>
    <row r="388" spans="1:10" s="3" customFormat="1" ht="38.25" hidden="1" customHeight="1">
      <c r="A388" s="16"/>
      <c r="B388" s="49"/>
      <c r="C388" s="15"/>
      <c r="D388" s="15"/>
      <c r="E388" s="15"/>
      <c r="F388" s="15"/>
      <c r="G388" s="74"/>
      <c r="H388" s="102"/>
      <c r="I388" s="102"/>
      <c r="J388" s="162"/>
    </row>
    <row r="389" spans="1:10" s="3" customFormat="1" ht="38.25" customHeight="1">
      <c r="A389" s="16" t="s">
        <v>37</v>
      </c>
      <c r="B389" s="49">
        <v>795</v>
      </c>
      <c r="C389" s="15" t="s">
        <v>170</v>
      </c>
      <c r="D389" s="15" t="s">
        <v>183</v>
      </c>
      <c r="E389" s="15" t="s">
        <v>392</v>
      </c>
      <c r="F389" s="15" t="s">
        <v>38</v>
      </c>
      <c r="G389" s="74">
        <f>G390</f>
        <v>200000</v>
      </c>
      <c r="H389" s="102">
        <f>H390</f>
        <v>300000</v>
      </c>
      <c r="I389" s="102">
        <f>I390</f>
        <v>300000</v>
      </c>
      <c r="J389" s="162"/>
    </row>
    <row r="390" spans="1:10" s="3" customFormat="1" ht="38.25" customHeight="1">
      <c r="A390" s="16" t="s">
        <v>39</v>
      </c>
      <c r="B390" s="49">
        <v>795</v>
      </c>
      <c r="C390" s="15" t="s">
        <v>170</v>
      </c>
      <c r="D390" s="15" t="s">
        <v>183</v>
      </c>
      <c r="E390" s="15" t="s">
        <v>392</v>
      </c>
      <c r="F390" s="15" t="s">
        <v>40</v>
      </c>
      <c r="G390" s="74">
        <f>'прил 6'!G1020</f>
        <v>200000</v>
      </c>
      <c r="H390" s="102">
        <f>'прил 6'!H1020</f>
        <v>300000</v>
      </c>
      <c r="I390" s="102">
        <f>'прил 6'!I1020</f>
        <v>300000</v>
      </c>
      <c r="J390" s="162"/>
    </row>
    <row r="391" spans="1:10" s="3" customFormat="1" ht="38.25" customHeight="1">
      <c r="A391" s="16" t="s">
        <v>395</v>
      </c>
      <c r="B391" s="49">
        <v>795</v>
      </c>
      <c r="C391" s="15" t="s">
        <v>170</v>
      </c>
      <c r="D391" s="15" t="s">
        <v>183</v>
      </c>
      <c r="E391" s="15" t="s">
        <v>393</v>
      </c>
      <c r="F391" s="15"/>
      <c r="G391" s="74">
        <f t="shared" ref="G391:I392" si="99">G392</f>
        <v>700000</v>
      </c>
      <c r="H391" s="102">
        <f t="shared" si="99"/>
        <v>700000</v>
      </c>
      <c r="I391" s="102">
        <f t="shared" si="99"/>
        <v>700000</v>
      </c>
      <c r="J391" s="162"/>
    </row>
    <row r="392" spans="1:10" s="3" customFormat="1" ht="38.25" customHeight="1">
      <c r="A392" s="16" t="s">
        <v>37</v>
      </c>
      <c r="B392" s="49">
        <v>795</v>
      </c>
      <c r="C392" s="15" t="s">
        <v>170</v>
      </c>
      <c r="D392" s="15" t="s">
        <v>183</v>
      </c>
      <c r="E392" s="15" t="s">
        <v>393</v>
      </c>
      <c r="F392" s="15" t="s">
        <v>38</v>
      </c>
      <c r="G392" s="74">
        <f t="shared" si="99"/>
        <v>700000</v>
      </c>
      <c r="H392" s="102">
        <f t="shared" si="99"/>
        <v>700000</v>
      </c>
      <c r="I392" s="102">
        <f t="shared" si="99"/>
        <v>700000</v>
      </c>
      <c r="J392" s="162"/>
    </row>
    <row r="393" spans="1:10" s="3" customFormat="1" ht="38.25" customHeight="1">
      <c r="A393" s="236" t="s">
        <v>39</v>
      </c>
      <c r="B393" s="49">
        <v>795</v>
      </c>
      <c r="C393" s="15" t="s">
        <v>170</v>
      </c>
      <c r="D393" s="15" t="s">
        <v>183</v>
      </c>
      <c r="E393" s="15" t="s">
        <v>393</v>
      </c>
      <c r="F393" s="15" t="s">
        <v>40</v>
      </c>
      <c r="G393" s="74">
        <f>'прил 6'!G1023</f>
        <v>700000</v>
      </c>
      <c r="H393" s="102">
        <f>'прил 6'!H1023</f>
        <v>700000</v>
      </c>
      <c r="I393" s="102">
        <f>'прил 6'!I1023</f>
        <v>700000</v>
      </c>
      <c r="J393" s="162"/>
    </row>
    <row r="394" spans="1:10" s="3" customFormat="1" ht="38.25" customHeight="1">
      <c r="A394" s="236" t="s">
        <v>493</v>
      </c>
      <c r="B394" s="49">
        <v>795</v>
      </c>
      <c r="C394" s="15" t="s">
        <v>170</v>
      </c>
      <c r="D394" s="15" t="s">
        <v>183</v>
      </c>
      <c r="E394" s="15" t="s">
        <v>491</v>
      </c>
      <c r="F394" s="15"/>
      <c r="G394" s="74">
        <f>G395</f>
        <v>600000</v>
      </c>
      <c r="H394" s="74">
        <f t="shared" ref="H394:I395" si="100">H395</f>
        <v>0</v>
      </c>
      <c r="I394" s="74">
        <f t="shared" si="100"/>
        <v>0</v>
      </c>
      <c r="J394" s="162"/>
    </row>
    <row r="395" spans="1:10" s="3" customFormat="1" ht="38.25" customHeight="1">
      <c r="A395" s="16" t="s">
        <v>37</v>
      </c>
      <c r="B395" s="49">
        <v>795</v>
      </c>
      <c r="C395" s="15" t="s">
        <v>170</v>
      </c>
      <c r="D395" s="15" t="s">
        <v>183</v>
      </c>
      <c r="E395" s="15" t="s">
        <v>491</v>
      </c>
      <c r="F395" s="15" t="s">
        <v>38</v>
      </c>
      <c r="G395" s="74">
        <f>G396</f>
        <v>600000</v>
      </c>
      <c r="H395" s="74">
        <f t="shared" si="100"/>
        <v>0</v>
      </c>
      <c r="I395" s="74">
        <f t="shared" si="100"/>
        <v>0</v>
      </c>
      <c r="J395" s="162"/>
    </row>
    <row r="396" spans="1:10" s="3" customFormat="1" ht="38.25" customHeight="1">
      <c r="A396" s="16" t="s">
        <v>39</v>
      </c>
      <c r="B396" s="49">
        <v>795</v>
      </c>
      <c r="C396" s="15" t="s">
        <v>170</v>
      </c>
      <c r="D396" s="15" t="s">
        <v>183</v>
      </c>
      <c r="E396" s="15" t="s">
        <v>491</v>
      </c>
      <c r="F396" s="15" t="s">
        <v>40</v>
      </c>
      <c r="G396" s="74">
        <f>'прил 6'!G1029</f>
        <v>600000</v>
      </c>
      <c r="H396" s="74">
        <f>'прил 6'!H1029</f>
        <v>0</v>
      </c>
      <c r="I396" s="74">
        <f>'прил 6'!I1029</f>
        <v>0</v>
      </c>
      <c r="J396" s="162"/>
    </row>
    <row r="397" spans="1:10" s="3" customFormat="1" ht="38.25" hidden="1" customHeight="1">
      <c r="A397" s="16" t="s">
        <v>492</v>
      </c>
      <c r="B397" s="49">
        <v>795</v>
      </c>
      <c r="C397" s="15" t="s">
        <v>170</v>
      </c>
      <c r="D397" s="15" t="s">
        <v>183</v>
      </c>
      <c r="E397" s="15" t="s">
        <v>494</v>
      </c>
      <c r="F397" s="15"/>
      <c r="G397" s="74">
        <f>G398</f>
        <v>0</v>
      </c>
      <c r="H397" s="74">
        <f t="shared" ref="H397:I398" si="101">H398</f>
        <v>0</v>
      </c>
      <c r="I397" s="74">
        <f t="shared" si="101"/>
        <v>0</v>
      </c>
      <c r="J397" s="162"/>
    </row>
    <row r="398" spans="1:10" s="3" customFormat="1" ht="38.25" hidden="1" customHeight="1">
      <c r="A398" s="16" t="s">
        <v>37</v>
      </c>
      <c r="B398" s="49">
        <v>795</v>
      </c>
      <c r="C398" s="15" t="s">
        <v>170</v>
      </c>
      <c r="D398" s="15" t="s">
        <v>183</v>
      </c>
      <c r="E398" s="15" t="s">
        <v>494</v>
      </c>
      <c r="F398" s="15" t="s">
        <v>38</v>
      </c>
      <c r="G398" s="74">
        <f>G399</f>
        <v>0</v>
      </c>
      <c r="H398" s="74">
        <f t="shared" si="101"/>
        <v>0</v>
      </c>
      <c r="I398" s="74">
        <f t="shared" si="101"/>
        <v>0</v>
      </c>
      <c r="J398" s="162"/>
    </row>
    <row r="399" spans="1:10" s="3" customFormat="1" ht="38.25" hidden="1" customHeight="1">
      <c r="A399" s="16" t="s">
        <v>39</v>
      </c>
      <c r="B399" s="49">
        <v>795</v>
      </c>
      <c r="C399" s="15" t="s">
        <v>170</v>
      </c>
      <c r="D399" s="15" t="s">
        <v>183</v>
      </c>
      <c r="E399" s="15" t="s">
        <v>494</v>
      </c>
      <c r="F399" s="15" t="s">
        <v>40</v>
      </c>
      <c r="G399" s="74">
        <f>'прил 6'!G1039</f>
        <v>0</v>
      </c>
      <c r="H399" s="74">
        <f>'прил 6'!H1044</f>
        <v>0</v>
      </c>
      <c r="I399" s="74">
        <f>'прил 6'!I1044</f>
        <v>0</v>
      </c>
      <c r="J399" s="162"/>
    </row>
    <row r="400" spans="1:10" s="3" customFormat="1" ht="38.25" hidden="1" customHeight="1">
      <c r="A400" s="16" t="s">
        <v>576</v>
      </c>
      <c r="B400" s="49">
        <v>795</v>
      </c>
      <c r="C400" s="15" t="s">
        <v>170</v>
      </c>
      <c r="D400" s="15" t="s">
        <v>183</v>
      </c>
      <c r="E400" s="15" t="s">
        <v>605</v>
      </c>
      <c r="F400" s="15"/>
      <c r="G400" s="74">
        <f>G401+G403</f>
        <v>0</v>
      </c>
      <c r="H400" s="74">
        <f t="shared" ref="H400:I401" si="102">H401</f>
        <v>0</v>
      </c>
      <c r="I400" s="74">
        <f t="shared" si="102"/>
        <v>0</v>
      </c>
    </row>
    <row r="401" spans="1:9" s="3" customFormat="1" ht="38.25" hidden="1" customHeight="1">
      <c r="A401" s="16" t="s">
        <v>37</v>
      </c>
      <c r="B401" s="49">
        <v>795</v>
      </c>
      <c r="C401" s="15" t="s">
        <v>170</v>
      </c>
      <c r="D401" s="15" t="s">
        <v>183</v>
      </c>
      <c r="E401" s="15" t="s">
        <v>605</v>
      </c>
      <c r="F401" s="15" t="s">
        <v>38</v>
      </c>
      <c r="G401" s="74">
        <f>G402</f>
        <v>0</v>
      </c>
      <c r="H401" s="74">
        <f t="shared" si="102"/>
        <v>0</v>
      </c>
      <c r="I401" s="74">
        <f t="shared" si="102"/>
        <v>0</v>
      </c>
    </row>
    <row r="402" spans="1:9" s="3" customFormat="1" ht="38.25" hidden="1" customHeight="1">
      <c r="A402" s="16" t="s">
        <v>39</v>
      </c>
      <c r="B402" s="49">
        <v>795</v>
      </c>
      <c r="C402" s="15" t="s">
        <v>170</v>
      </c>
      <c r="D402" s="15" t="s">
        <v>183</v>
      </c>
      <c r="E402" s="15" t="s">
        <v>605</v>
      </c>
      <c r="F402" s="15" t="s">
        <v>40</v>
      </c>
      <c r="G402" s="74">
        <f>'прил 6'!G1032</f>
        <v>0</v>
      </c>
      <c r="H402" s="74">
        <v>0</v>
      </c>
      <c r="I402" s="74">
        <v>0</v>
      </c>
    </row>
    <row r="403" spans="1:9" s="3" customFormat="1" ht="24.75" hidden="1" customHeight="1">
      <c r="A403" s="16" t="s">
        <v>165</v>
      </c>
      <c r="B403" s="49">
        <v>795</v>
      </c>
      <c r="C403" s="15" t="s">
        <v>170</v>
      </c>
      <c r="D403" s="15" t="s">
        <v>183</v>
      </c>
      <c r="E403" s="15" t="s">
        <v>605</v>
      </c>
      <c r="F403" s="15" t="s">
        <v>166</v>
      </c>
      <c r="G403" s="74">
        <f>G404</f>
        <v>0</v>
      </c>
      <c r="H403" s="74">
        <v>0</v>
      </c>
      <c r="I403" s="74">
        <v>0</v>
      </c>
    </row>
    <row r="404" spans="1:9" s="3" customFormat="1" ht="21.75" hidden="1" customHeight="1">
      <c r="A404" s="16" t="s">
        <v>180</v>
      </c>
      <c r="B404" s="49">
        <v>795</v>
      </c>
      <c r="C404" s="15" t="s">
        <v>170</v>
      </c>
      <c r="D404" s="15" t="s">
        <v>183</v>
      </c>
      <c r="E404" s="15" t="s">
        <v>605</v>
      </c>
      <c r="F404" s="15" t="s">
        <v>181</v>
      </c>
      <c r="G404" s="74">
        <f>'прил 6'!G1034</f>
        <v>0</v>
      </c>
      <c r="H404" s="74">
        <v>0</v>
      </c>
      <c r="I404" s="74">
        <v>0</v>
      </c>
    </row>
    <row r="405" spans="1:9" s="3" customFormat="1" ht="38.25" hidden="1" customHeight="1">
      <c r="A405" s="16" t="s">
        <v>607</v>
      </c>
      <c r="B405" s="49">
        <v>795</v>
      </c>
      <c r="C405" s="15" t="s">
        <v>170</v>
      </c>
      <c r="D405" s="15" t="s">
        <v>183</v>
      </c>
      <c r="E405" s="15" t="s">
        <v>606</v>
      </c>
      <c r="F405" s="15"/>
      <c r="G405" s="74">
        <f>G406</f>
        <v>0</v>
      </c>
      <c r="H405" s="74">
        <f t="shared" ref="H405:I406" si="103">H406</f>
        <v>0</v>
      </c>
      <c r="I405" s="74">
        <f t="shared" si="103"/>
        <v>0</v>
      </c>
    </row>
    <row r="406" spans="1:9" s="3" customFormat="1" ht="38.25" hidden="1" customHeight="1">
      <c r="A406" s="16" t="s">
        <v>37</v>
      </c>
      <c r="B406" s="49">
        <v>795</v>
      </c>
      <c r="C406" s="15" t="s">
        <v>170</v>
      </c>
      <c r="D406" s="15" t="s">
        <v>183</v>
      </c>
      <c r="E406" s="15" t="s">
        <v>606</v>
      </c>
      <c r="F406" s="15" t="s">
        <v>38</v>
      </c>
      <c r="G406" s="74">
        <f>G407</f>
        <v>0</v>
      </c>
      <c r="H406" s="74">
        <f t="shared" si="103"/>
        <v>0</v>
      </c>
      <c r="I406" s="74">
        <f t="shared" si="103"/>
        <v>0</v>
      </c>
    </row>
    <row r="407" spans="1:9" s="3" customFormat="1" ht="38.25" hidden="1" customHeight="1">
      <c r="A407" s="16" t="s">
        <v>39</v>
      </c>
      <c r="B407" s="49">
        <v>795</v>
      </c>
      <c r="C407" s="15" t="s">
        <v>170</v>
      </c>
      <c r="D407" s="15" t="s">
        <v>183</v>
      </c>
      <c r="E407" s="15" t="s">
        <v>606</v>
      </c>
      <c r="F407" s="15" t="s">
        <v>40</v>
      </c>
      <c r="G407" s="74">
        <f>'прил 6'!G1037</f>
        <v>0</v>
      </c>
      <c r="H407" s="74">
        <v>0</v>
      </c>
      <c r="I407" s="74">
        <v>0</v>
      </c>
    </row>
    <row r="408" spans="1:9" s="3" customFormat="1" ht="38.25" hidden="1" customHeight="1">
      <c r="A408" s="16" t="s">
        <v>604</v>
      </c>
      <c r="B408" s="49">
        <v>795</v>
      </c>
      <c r="C408" s="15" t="s">
        <v>170</v>
      </c>
      <c r="D408" s="15" t="s">
        <v>183</v>
      </c>
      <c r="E408" s="15" t="s">
        <v>603</v>
      </c>
      <c r="F408" s="15"/>
      <c r="G408" s="74">
        <f>G409</f>
        <v>0</v>
      </c>
      <c r="H408" s="74">
        <f t="shared" ref="H408:I409" si="104">H409</f>
        <v>0</v>
      </c>
      <c r="I408" s="74">
        <f t="shared" si="104"/>
        <v>0</v>
      </c>
    </row>
    <row r="409" spans="1:9" s="3" customFormat="1" ht="38.25" hidden="1" customHeight="1">
      <c r="A409" s="16" t="s">
        <v>37</v>
      </c>
      <c r="B409" s="49">
        <v>795</v>
      </c>
      <c r="C409" s="15" t="s">
        <v>170</v>
      </c>
      <c r="D409" s="15" t="s">
        <v>183</v>
      </c>
      <c r="E409" s="15" t="s">
        <v>603</v>
      </c>
      <c r="F409" s="15" t="s">
        <v>38</v>
      </c>
      <c r="G409" s="74">
        <f>G410</f>
        <v>0</v>
      </c>
      <c r="H409" s="74">
        <f t="shared" si="104"/>
        <v>0</v>
      </c>
      <c r="I409" s="74">
        <f t="shared" si="104"/>
        <v>0</v>
      </c>
    </row>
    <row r="410" spans="1:9" s="3" customFormat="1" ht="38.25" hidden="1" customHeight="1">
      <c r="A410" s="16" t="s">
        <v>39</v>
      </c>
      <c r="B410" s="49">
        <v>795</v>
      </c>
      <c r="C410" s="15" t="s">
        <v>170</v>
      </c>
      <c r="D410" s="15" t="s">
        <v>183</v>
      </c>
      <c r="E410" s="15" t="s">
        <v>603</v>
      </c>
      <c r="F410" s="15" t="s">
        <v>40</v>
      </c>
      <c r="G410" s="74">
        <f>'прил 6'!G1043</f>
        <v>0</v>
      </c>
      <c r="H410" s="74">
        <v>0</v>
      </c>
      <c r="I410" s="74">
        <v>0</v>
      </c>
    </row>
    <row r="411" spans="1:9" s="3" customFormat="1" ht="38.25" hidden="1" customHeight="1">
      <c r="A411" s="16" t="s">
        <v>602</v>
      </c>
      <c r="B411" s="49">
        <v>795</v>
      </c>
      <c r="C411" s="15" t="s">
        <v>170</v>
      </c>
      <c r="D411" s="15" t="s">
        <v>183</v>
      </c>
      <c r="E411" s="15" t="s">
        <v>601</v>
      </c>
      <c r="F411" s="15"/>
      <c r="G411" s="74">
        <f>G412</f>
        <v>0</v>
      </c>
      <c r="H411" s="74">
        <f t="shared" ref="H411:I412" si="105">H412</f>
        <v>0</v>
      </c>
      <c r="I411" s="74">
        <f t="shared" si="105"/>
        <v>0</v>
      </c>
    </row>
    <row r="412" spans="1:9" s="3" customFormat="1" ht="38.25" hidden="1" customHeight="1">
      <c r="A412" s="16" t="s">
        <v>37</v>
      </c>
      <c r="B412" s="49">
        <v>795</v>
      </c>
      <c r="C412" s="15" t="s">
        <v>170</v>
      </c>
      <c r="D412" s="15" t="s">
        <v>183</v>
      </c>
      <c r="E412" s="15" t="s">
        <v>601</v>
      </c>
      <c r="F412" s="15" t="s">
        <v>38</v>
      </c>
      <c r="G412" s="74">
        <f>G413</f>
        <v>0</v>
      </c>
      <c r="H412" s="74">
        <f t="shared" si="105"/>
        <v>0</v>
      </c>
      <c r="I412" s="74">
        <f t="shared" si="105"/>
        <v>0</v>
      </c>
    </row>
    <row r="413" spans="1:9" s="3" customFormat="1" ht="38.25" hidden="1" customHeight="1">
      <c r="A413" s="16" t="s">
        <v>39</v>
      </c>
      <c r="B413" s="49">
        <v>795</v>
      </c>
      <c r="C413" s="15" t="s">
        <v>170</v>
      </c>
      <c r="D413" s="15" t="s">
        <v>183</v>
      </c>
      <c r="E413" s="15" t="s">
        <v>601</v>
      </c>
      <c r="F413" s="15" t="s">
        <v>40</v>
      </c>
      <c r="G413" s="74">
        <f>'прил 6'!G1046</f>
        <v>0</v>
      </c>
      <c r="H413" s="74">
        <v>0</v>
      </c>
      <c r="I413" s="74">
        <v>0</v>
      </c>
    </row>
    <row r="414" spans="1:9" s="3" customFormat="1" ht="38.25" hidden="1" customHeight="1">
      <c r="A414" s="16" t="s">
        <v>600</v>
      </c>
      <c r="B414" s="49">
        <v>795</v>
      </c>
      <c r="C414" s="15" t="s">
        <v>170</v>
      </c>
      <c r="D414" s="15" t="s">
        <v>183</v>
      </c>
      <c r="E414" s="15" t="s">
        <v>599</v>
      </c>
      <c r="F414" s="15"/>
      <c r="G414" s="74">
        <f>G415</f>
        <v>0</v>
      </c>
      <c r="H414" s="74">
        <f t="shared" ref="H414:I414" si="106">H415</f>
        <v>0</v>
      </c>
      <c r="I414" s="74">
        <f t="shared" si="106"/>
        <v>0</v>
      </c>
    </row>
    <row r="415" spans="1:9" s="3" customFormat="1" ht="23.25" hidden="1" customHeight="1">
      <c r="A415" s="16" t="s">
        <v>165</v>
      </c>
      <c r="B415" s="49">
        <v>795</v>
      </c>
      <c r="C415" s="15" t="s">
        <v>170</v>
      </c>
      <c r="D415" s="15" t="s">
        <v>183</v>
      </c>
      <c r="E415" s="15" t="s">
        <v>599</v>
      </c>
      <c r="F415" s="15" t="s">
        <v>166</v>
      </c>
      <c r="G415" s="74">
        <f>G416</f>
        <v>0</v>
      </c>
      <c r="H415" s="74">
        <f t="shared" ref="H415:I415" si="107">H416</f>
        <v>0</v>
      </c>
      <c r="I415" s="74">
        <f t="shared" si="107"/>
        <v>0</v>
      </c>
    </row>
    <row r="416" spans="1:9" s="3" customFormat="1" ht="21.75" hidden="1" customHeight="1">
      <c r="A416" s="16" t="s">
        <v>180</v>
      </c>
      <c r="B416" s="49">
        <v>795</v>
      </c>
      <c r="C416" s="15" t="s">
        <v>170</v>
      </c>
      <c r="D416" s="15" t="s">
        <v>183</v>
      </c>
      <c r="E416" s="15" t="s">
        <v>599</v>
      </c>
      <c r="F416" s="15" t="s">
        <v>181</v>
      </c>
      <c r="G416" s="74"/>
      <c r="H416" s="74">
        <v>0</v>
      </c>
      <c r="I416" s="74">
        <v>0</v>
      </c>
    </row>
    <row r="417" spans="1:16" s="3" customFormat="1" ht="38.25" hidden="1" customHeight="1">
      <c r="A417" s="16" t="s">
        <v>598</v>
      </c>
      <c r="B417" s="49">
        <v>795</v>
      </c>
      <c r="C417" s="15" t="s">
        <v>170</v>
      </c>
      <c r="D417" s="15" t="s">
        <v>183</v>
      </c>
      <c r="E417" s="15" t="s">
        <v>597</v>
      </c>
      <c r="F417" s="15"/>
      <c r="G417" s="74">
        <f>G418+G420</f>
        <v>0</v>
      </c>
      <c r="H417" s="74">
        <f t="shared" ref="H417:I418" si="108">H418</f>
        <v>0</v>
      </c>
      <c r="I417" s="74">
        <f t="shared" si="108"/>
        <v>0</v>
      </c>
    </row>
    <row r="418" spans="1:16" s="3" customFormat="1" ht="38.25" hidden="1" customHeight="1">
      <c r="A418" s="16" t="s">
        <v>37</v>
      </c>
      <c r="B418" s="49">
        <v>795</v>
      </c>
      <c r="C418" s="15" t="s">
        <v>170</v>
      </c>
      <c r="D418" s="15" t="s">
        <v>183</v>
      </c>
      <c r="E418" s="15" t="s">
        <v>597</v>
      </c>
      <c r="F418" s="15" t="s">
        <v>38</v>
      </c>
      <c r="G418" s="74">
        <f>G419</f>
        <v>0</v>
      </c>
      <c r="H418" s="74">
        <f t="shared" si="108"/>
        <v>0</v>
      </c>
      <c r="I418" s="74">
        <f t="shared" si="108"/>
        <v>0</v>
      </c>
    </row>
    <row r="419" spans="1:16" s="3" customFormat="1" ht="38.25" hidden="1" customHeight="1">
      <c r="A419" s="16" t="s">
        <v>39</v>
      </c>
      <c r="B419" s="49">
        <v>795</v>
      </c>
      <c r="C419" s="15" t="s">
        <v>170</v>
      </c>
      <c r="D419" s="15" t="s">
        <v>183</v>
      </c>
      <c r="E419" s="15" t="s">
        <v>597</v>
      </c>
      <c r="F419" s="15" t="s">
        <v>40</v>
      </c>
      <c r="G419" s="74"/>
      <c r="H419" s="74">
        <v>0</v>
      </c>
      <c r="I419" s="74">
        <v>0</v>
      </c>
    </row>
    <row r="420" spans="1:16" s="3" customFormat="1" ht="26.25" hidden="1" customHeight="1">
      <c r="A420" s="16" t="s">
        <v>165</v>
      </c>
      <c r="B420" s="49">
        <v>795</v>
      </c>
      <c r="C420" s="15" t="s">
        <v>170</v>
      </c>
      <c r="D420" s="15" t="s">
        <v>183</v>
      </c>
      <c r="E420" s="15" t="s">
        <v>597</v>
      </c>
      <c r="F420" s="15" t="s">
        <v>166</v>
      </c>
      <c r="G420" s="74">
        <f>G421</f>
        <v>0</v>
      </c>
      <c r="H420" s="74">
        <f t="shared" ref="H420:I420" si="109">H421</f>
        <v>0</v>
      </c>
      <c r="I420" s="74">
        <f t="shared" si="109"/>
        <v>0</v>
      </c>
    </row>
    <row r="421" spans="1:16" s="3" customFormat="1" ht="19.5" hidden="1" customHeight="1">
      <c r="A421" s="16" t="s">
        <v>180</v>
      </c>
      <c r="B421" s="49">
        <v>795</v>
      </c>
      <c r="C421" s="15" t="s">
        <v>170</v>
      </c>
      <c r="D421" s="15" t="s">
        <v>183</v>
      </c>
      <c r="E421" s="15" t="s">
        <v>597</v>
      </c>
      <c r="F421" s="15" t="s">
        <v>181</v>
      </c>
      <c r="G421" s="74">
        <f>'прил 6'!G1052</f>
        <v>0</v>
      </c>
      <c r="H421" s="74">
        <v>0</v>
      </c>
      <c r="I421" s="74">
        <v>0</v>
      </c>
    </row>
    <row r="422" spans="1:16" s="145" customFormat="1" ht="35.25" customHeight="1">
      <c r="A422" s="140" t="s">
        <v>523</v>
      </c>
      <c r="B422" s="136">
        <v>757</v>
      </c>
      <c r="C422" s="137" t="s">
        <v>27</v>
      </c>
      <c r="D422" s="137" t="s">
        <v>29</v>
      </c>
      <c r="E422" s="137" t="s">
        <v>204</v>
      </c>
      <c r="F422" s="137"/>
      <c r="G422" s="138">
        <f>G423+G426+G429+G432+G435+G438+G441+G447+G453+G460+G462+G465+G468+G480+G492+G471+G474</f>
        <v>145288163</v>
      </c>
      <c r="H422" s="138">
        <f>H423+H426+H429+H432+H435+H438+H441+H447+H453+H460+H462+H465+H468+H480+H492+H471+H474</f>
        <v>145588656.94999999</v>
      </c>
      <c r="I422" s="138">
        <f>I423+I426+I429+I432+I435+I438+I441+I447+I453+I460+I462+I465+I468+I480+I492+I471+I474+I444</f>
        <v>147497275.75</v>
      </c>
      <c r="J422" s="167">
        <v>24472950</v>
      </c>
      <c r="P422" s="167">
        <f>H425+H431+H434+H437+H440+H443+H449+H452+H453+H460+H483+H486+H489</f>
        <v>145588656.94999999</v>
      </c>
    </row>
    <row r="423" spans="1:16" ht="37.5" customHeight="1">
      <c r="A423" s="16" t="s">
        <v>465</v>
      </c>
      <c r="B423" s="14">
        <v>757</v>
      </c>
      <c r="C423" s="15" t="s">
        <v>46</v>
      </c>
      <c r="D423" s="15" t="s">
        <v>20</v>
      </c>
      <c r="E423" s="15" t="s">
        <v>428</v>
      </c>
      <c r="F423" s="15"/>
      <c r="G423" s="89">
        <f t="shared" ref="G423:I424" si="110">G424</f>
        <v>712533</v>
      </c>
      <c r="H423" s="8">
        <f>H424</f>
        <v>178133</v>
      </c>
      <c r="I423" s="8">
        <f t="shared" si="110"/>
        <v>178133</v>
      </c>
      <c r="J423" s="2">
        <v>25800</v>
      </c>
      <c r="K423" s="2" t="e">
        <f>G423+G426+G429+G432+G435+G438+G441+G447+#REF!+G453+G460+G462+G465+G468+G480+G492</f>
        <v>#REF!</v>
      </c>
      <c r="P423" s="2">
        <f>P422-H422</f>
        <v>0</v>
      </c>
    </row>
    <row r="424" spans="1:16" ht="25.5">
      <c r="A424" s="16" t="s">
        <v>31</v>
      </c>
      <c r="B424" s="14">
        <v>757</v>
      </c>
      <c r="C424" s="15" t="s">
        <v>46</v>
      </c>
      <c r="D424" s="15" t="s">
        <v>20</v>
      </c>
      <c r="E424" s="15" t="s">
        <v>428</v>
      </c>
      <c r="F424" s="15" t="s">
        <v>32</v>
      </c>
      <c r="G424" s="89">
        <f t="shared" si="110"/>
        <v>712533</v>
      </c>
      <c r="H424" s="8">
        <f t="shared" si="110"/>
        <v>178133</v>
      </c>
      <c r="I424" s="8">
        <f t="shared" si="110"/>
        <v>178133</v>
      </c>
      <c r="J424" s="2">
        <v>60633148</v>
      </c>
    </row>
    <row r="425" spans="1:16">
      <c r="A425" s="16" t="s">
        <v>33</v>
      </c>
      <c r="B425" s="14">
        <v>757</v>
      </c>
      <c r="C425" s="15" t="s">
        <v>46</v>
      </c>
      <c r="D425" s="15" t="s">
        <v>20</v>
      </c>
      <c r="E425" s="15" t="s">
        <v>428</v>
      </c>
      <c r="F425" s="15" t="s">
        <v>34</v>
      </c>
      <c r="G425" s="89">
        <f>'прил 6'!G126</f>
        <v>712533</v>
      </c>
      <c r="H425" s="8">
        <f>'прил 6'!H126</f>
        <v>178133</v>
      </c>
      <c r="I425" s="8">
        <f>'прил 6'!I126</f>
        <v>178133</v>
      </c>
      <c r="J425" s="2">
        <v>7498067</v>
      </c>
    </row>
    <row r="426" spans="1:16" ht="93" hidden="1" customHeight="1">
      <c r="A426" s="16" t="s">
        <v>283</v>
      </c>
      <c r="B426" s="14">
        <v>757</v>
      </c>
      <c r="C426" s="15" t="s">
        <v>27</v>
      </c>
      <c r="D426" s="15" t="s">
        <v>72</v>
      </c>
      <c r="E426" s="15" t="s">
        <v>637</v>
      </c>
      <c r="F426" s="15"/>
      <c r="G426" s="102">
        <f>G428</f>
        <v>0</v>
      </c>
      <c r="H426" s="8">
        <v>0</v>
      </c>
      <c r="I426" s="8">
        <v>0</v>
      </c>
      <c r="J426" s="1"/>
    </row>
    <row r="427" spans="1:16" ht="36" hidden="1" customHeight="1">
      <c r="A427" s="16" t="s">
        <v>31</v>
      </c>
      <c r="B427" s="14">
        <v>757</v>
      </c>
      <c r="C427" s="15" t="s">
        <v>27</v>
      </c>
      <c r="D427" s="15" t="s">
        <v>72</v>
      </c>
      <c r="E427" s="15" t="s">
        <v>637</v>
      </c>
      <c r="F427" s="15" t="s">
        <v>32</v>
      </c>
      <c r="G427" s="102">
        <f>G428</f>
        <v>0</v>
      </c>
      <c r="H427" s="8">
        <v>0</v>
      </c>
      <c r="I427" s="8">
        <v>0</v>
      </c>
      <c r="J427" s="1"/>
    </row>
    <row r="428" spans="1:16" ht="19.5" hidden="1" customHeight="1">
      <c r="A428" s="16" t="s">
        <v>33</v>
      </c>
      <c r="B428" s="14">
        <v>757</v>
      </c>
      <c r="C428" s="15" t="s">
        <v>27</v>
      </c>
      <c r="D428" s="15" t="s">
        <v>72</v>
      </c>
      <c r="E428" s="15" t="s">
        <v>637</v>
      </c>
      <c r="F428" s="15" t="s">
        <v>34</v>
      </c>
      <c r="G428" s="102">
        <f>'прил 6'!G38</f>
        <v>0</v>
      </c>
      <c r="H428" s="8">
        <v>0</v>
      </c>
      <c r="I428" s="8">
        <v>0</v>
      </c>
      <c r="J428" s="1"/>
    </row>
    <row r="429" spans="1:16" s="46" customFormat="1" ht="90.75" customHeight="1">
      <c r="A429" s="84" t="s">
        <v>388</v>
      </c>
      <c r="B429" s="14"/>
      <c r="C429" s="15"/>
      <c r="D429" s="15"/>
      <c r="E429" s="15" t="s">
        <v>733</v>
      </c>
      <c r="F429" s="15"/>
      <c r="G429" s="102">
        <f t="shared" ref="G429:I430" si="111">G430</f>
        <v>1157335</v>
      </c>
      <c r="H429" s="74">
        <f t="shared" si="111"/>
        <v>1157334.95</v>
      </c>
      <c r="I429" s="74">
        <f t="shared" si="111"/>
        <v>1157334.95</v>
      </c>
      <c r="J429" s="160">
        <v>37014758</v>
      </c>
    </row>
    <row r="430" spans="1:16" s="46" customFormat="1" ht="35.25" customHeight="1">
      <c r="A430" s="16" t="s">
        <v>31</v>
      </c>
      <c r="B430" s="14"/>
      <c r="C430" s="15"/>
      <c r="D430" s="15"/>
      <c r="E430" s="15" t="s">
        <v>733</v>
      </c>
      <c r="F430" s="15" t="s">
        <v>32</v>
      </c>
      <c r="G430" s="102">
        <f t="shared" si="111"/>
        <v>1157335</v>
      </c>
      <c r="H430" s="74">
        <f t="shared" si="111"/>
        <v>1157334.95</v>
      </c>
      <c r="I430" s="74">
        <f t="shared" si="111"/>
        <v>1157334.95</v>
      </c>
      <c r="J430" s="160">
        <v>1052448</v>
      </c>
    </row>
    <row r="431" spans="1:16" s="46" customFormat="1" ht="21" customHeight="1">
      <c r="A431" s="16" t="s">
        <v>33</v>
      </c>
      <c r="B431" s="14"/>
      <c r="C431" s="15"/>
      <c r="D431" s="15"/>
      <c r="E431" s="15" t="s">
        <v>733</v>
      </c>
      <c r="F431" s="15" t="s">
        <v>34</v>
      </c>
      <c r="G431" s="102">
        <f>'прил 6'!G86</f>
        <v>1157335</v>
      </c>
      <c r="H431" s="74">
        <f>'прил 6'!H86</f>
        <v>1157334.95</v>
      </c>
      <c r="I431" s="74">
        <f>'прил 6'!I86</f>
        <v>1157334.95</v>
      </c>
      <c r="J431" s="160">
        <v>7890673</v>
      </c>
    </row>
    <row r="432" spans="1:16" ht="25.5">
      <c r="A432" s="16" t="s">
        <v>30</v>
      </c>
      <c r="B432" s="14">
        <v>757</v>
      </c>
      <c r="C432" s="15" t="s">
        <v>27</v>
      </c>
      <c r="D432" s="15" t="s">
        <v>29</v>
      </c>
      <c r="E432" s="15" t="s">
        <v>205</v>
      </c>
      <c r="F432" s="15"/>
      <c r="G432" s="102">
        <f t="shared" ref="G432:I433" si="112">G433</f>
        <v>24531034</v>
      </c>
      <c r="H432" s="74">
        <f t="shared" si="112"/>
        <v>24615233</v>
      </c>
      <c r="I432" s="74">
        <f t="shared" si="112"/>
        <v>25519787.800000001</v>
      </c>
      <c r="J432" s="2">
        <v>435600</v>
      </c>
    </row>
    <row r="433" spans="1:11" ht="25.5">
      <c r="A433" s="16" t="s">
        <v>31</v>
      </c>
      <c r="B433" s="14">
        <v>757</v>
      </c>
      <c r="C433" s="15" t="s">
        <v>27</v>
      </c>
      <c r="D433" s="15" t="s">
        <v>29</v>
      </c>
      <c r="E433" s="15" t="s">
        <v>205</v>
      </c>
      <c r="F433" s="15" t="s">
        <v>32</v>
      </c>
      <c r="G433" s="102">
        <f t="shared" si="112"/>
        <v>24531034</v>
      </c>
      <c r="H433" s="74">
        <f t="shared" si="112"/>
        <v>24615233</v>
      </c>
      <c r="I433" s="74">
        <f t="shared" si="112"/>
        <v>25519787.800000001</v>
      </c>
      <c r="J433" s="2">
        <v>300</v>
      </c>
    </row>
    <row r="434" spans="1:11" ht="19.5" customHeight="1">
      <c r="A434" s="16" t="s">
        <v>33</v>
      </c>
      <c r="B434" s="14">
        <v>757</v>
      </c>
      <c r="C434" s="15" t="s">
        <v>27</v>
      </c>
      <c r="D434" s="15" t="s">
        <v>29</v>
      </c>
      <c r="E434" s="15" t="s">
        <v>205</v>
      </c>
      <c r="F434" s="15" t="s">
        <v>34</v>
      </c>
      <c r="G434" s="102">
        <f>'прил 6'!G26</f>
        <v>24531034</v>
      </c>
      <c r="H434" s="74">
        <f>'прил 6'!H26</f>
        <v>24615233</v>
      </c>
      <c r="I434" s="74">
        <f>'прил 6'!I26</f>
        <v>25519787.800000001</v>
      </c>
      <c r="J434" s="2">
        <f>SUM(J422:J433)</f>
        <v>139023744</v>
      </c>
    </row>
    <row r="435" spans="1:11">
      <c r="A435" s="23" t="s">
        <v>49</v>
      </c>
      <c r="B435" s="14">
        <v>757</v>
      </c>
      <c r="C435" s="15" t="s">
        <v>46</v>
      </c>
      <c r="D435" s="15" t="s">
        <v>20</v>
      </c>
      <c r="E435" s="15" t="s">
        <v>210</v>
      </c>
      <c r="F435" s="14"/>
      <c r="G435" s="89">
        <f t="shared" ref="G435:I436" si="113">G436</f>
        <v>64009110</v>
      </c>
      <c r="H435" s="8">
        <f t="shared" si="113"/>
        <v>64585120</v>
      </c>
      <c r="I435" s="8">
        <f t="shared" si="113"/>
        <v>65114774</v>
      </c>
    </row>
    <row r="436" spans="1:11" ht="25.5">
      <c r="A436" s="16" t="s">
        <v>31</v>
      </c>
      <c r="B436" s="14">
        <v>757</v>
      </c>
      <c r="C436" s="15" t="s">
        <v>46</v>
      </c>
      <c r="D436" s="15" t="s">
        <v>20</v>
      </c>
      <c r="E436" s="15" t="s">
        <v>210</v>
      </c>
      <c r="F436" s="15" t="s">
        <v>32</v>
      </c>
      <c r="G436" s="89">
        <f t="shared" si="113"/>
        <v>64009110</v>
      </c>
      <c r="H436" s="8">
        <f t="shared" si="113"/>
        <v>64585120</v>
      </c>
      <c r="I436" s="8">
        <f t="shared" si="113"/>
        <v>65114774</v>
      </c>
    </row>
    <row r="437" spans="1:11">
      <c r="A437" s="16" t="s">
        <v>33</v>
      </c>
      <c r="B437" s="14">
        <v>757</v>
      </c>
      <c r="C437" s="15" t="s">
        <v>46</v>
      </c>
      <c r="D437" s="15" t="s">
        <v>20</v>
      </c>
      <c r="E437" s="15" t="s">
        <v>210</v>
      </c>
      <c r="F437" s="15" t="s">
        <v>34</v>
      </c>
      <c r="G437" s="89">
        <f>'прил 6'!G89</f>
        <v>64009110</v>
      </c>
      <c r="H437" s="8">
        <f>'прил 6'!H89</f>
        <v>64585120</v>
      </c>
      <c r="I437" s="8">
        <f>'прил 6'!I89</f>
        <v>65114774</v>
      </c>
    </row>
    <row r="438" spans="1:11" s="3" customFormat="1" ht="15" customHeight="1">
      <c r="A438" s="24" t="s">
        <v>50</v>
      </c>
      <c r="B438" s="14">
        <v>757</v>
      </c>
      <c r="C438" s="15" t="s">
        <v>46</v>
      </c>
      <c r="D438" s="15" t="s">
        <v>20</v>
      </c>
      <c r="E438" s="15" t="s">
        <v>211</v>
      </c>
      <c r="F438" s="15"/>
      <c r="G438" s="110">
        <f t="shared" ref="G438:I439" si="114">G439</f>
        <v>8182310</v>
      </c>
      <c r="H438" s="25">
        <f t="shared" si="114"/>
        <v>8198239</v>
      </c>
      <c r="I438" s="25">
        <f t="shared" si="114"/>
        <v>8214805</v>
      </c>
      <c r="J438" s="162"/>
    </row>
    <row r="439" spans="1:11" ht="25.5">
      <c r="A439" s="16" t="s">
        <v>31</v>
      </c>
      <c r="B439" s="14">
        <v>757</v>
      </c>
      <c r="C439" s="15" t="s">
        <v>46</v>
      </c>
      <c r="D439" s="15" t="s">
        <v>20</v>
      </c>
      <c r="E439" s="15" t="s">
        <v>211</v>
      </c>
      <c r="F439" s="15" t="s">
        <v>32</v>
      </c>
      <c r="G439" s="89">
        <f t="shared" si="114"/>
        <v>8182310</v>
      </c>
      <c r="H439" s="8">
        <f t="shared" si="114"/>
        <v>8198239</v>
      </c>
      <c r="I439" s="8">
        <f t="shared" si="114"/>
        <v>8214805</v>
      </c>
    </row>
    <row r="440" spans="1:11">
      <c r="A440" s="16" t="s">
        <v>33</v>
      </c>
      <c r="B440" s="14">
        <v>757</v>
      </c>
      <c r="C440" s="15" t="s">
        <v>46</v>
      </c>
      <c r="D440" s="15" t="s">
        <v>20</v>
      </c>
      <c r="E440" s="15" t="s">
        <v>211</v>
      </c>
      <c r="F440" s="15" t="s">
        <v>34</v>
      </c>
      <c r="G440" s="89">
        <f>'прил 6'!G109</f>
        <v>8182310</v>
      </c>
      <c r="H440" s="8">
        <f>'прил 6'!H109</f>
        <v>8198239</v>
      </c>
      <c r="I440" s="8">
        <f>'прил 6'!I109</f>
        <v>8214805</v>
      </c>
    </row>
    <row r="441" spans="1:11" s="3" customFormat="1" ht="15" customHeight="1">
      <c r="A441" s="26" t="s">
        <v>51</v>
      </c>
      <c r="B441" s="14">
        <v>757</v>
      </c>
      <c r="C441" s="15" t="s">
        <v>46</v>
      </c>
      <c r="D441" s="15" t="s">
        <v>20</v>
      </c>
      <c r="E441" s="15" t="s">
        <v>212</v>
      </c>
      <c r="F441" s="15"/>
      <c r="G441" s="110">
        <f t="shared" ref="G441:I442" si="115">G442</f>
        <v>38414013</v>
      </c>
      <c r="H441" s="25">
        <f t="shared" si="115"/>
        <v>38500223</v>
      </c>
      <c r="I441" s="25">
        <f t="shared" si="115"/>
        <v>38589883</v>
      </c>
      <c r="J441" s="162"/>
    </row>
    <row r="442" spans="1:11" ht="25.5">
      <c r="A442" s="16" t="s">
        <v>31</v>
      </c>
      <c r="B442" s="14">
        <v>757</v>
      </c>
      <c r="C442" s="15" t="s">
        <v>46</v>
      </c>
      <c r="D442" s="15" t="s">
        <v>20</v>
      </c>
      <c r="E442" s="15" t="s">
        <v>212</v>
      </c>
      <c r="F442" s="15" t="s">
        <v>32</v>
      </c>
      <c r="G442" s="89">
        <f t="shared" si="115"/>
        <v>38414013</v>
      </c>
      <c r="H442" s="8">
        <f t="shared" si="115"/>
        <v>38500223</v>
      </c>
      <c r="I442" s="8">
        <f t="shared" si="115"/>
        <v>38589883</v>
      </c>
    </row>
    <row r="443" spans="1:11">
      <c r="A443" s="16" t="s">
        <v>33</v>
      </c>
      <c r="B443" s="14">
        <v>757</v>
      </c>
      <c r="C443" s="15" t="s">
        <v>46</v>
      </c>
      <c r="D443" s="15" t="s">
        <v>20</v>
      </c>
      <c r="E443" s="15" t="s">
        <v>212</v>
      </c>
      <c r="F443" s="15" t="s">
        <v>34</v>
      </c>
      <c r="G443" s="89">
        <f>'прил 6'!G112</f>
        <v>38414013</v>
      </c>
      <c r="H443" s="8">
        <f>'прил 6'!H112</f>
        <v>38500223</v>
      </c>
      <c r="I443" s="8">
        <f>'прил 6'!I112</f>
        <v>38589883</v>
      </c>
    </row>
    <row r="444" spans="1:11" ht="60" customHeight="1">
      <c r="A444" s="16" t="s">
        <v>737</v>
      </c>
      <c r="B444" s="14">
        <v>757</v>
      </c>
      <c r="C444" s="15" t="s">
        <v>27</v>
      </c>
      <c r="D444" s="15" t="s">
        <v>72</v>
      </c>
      <c r="E444" s="15" t="s">
        <v>738</v>
      </c>
      <c r="F444" s="15"/>
      <c r="G444" s="74">
        <f>G445</f>
        <v>0</v>
      </c>
      <c r="H444" s="74">
        <f t="shared" ref="H444:K445" si="116">H445</f>
        <v>0</v>
      </c>
      <c r="I444" s="74">
        <f t="shared" si="116"/>
        <v>300000</v>
      </c>
      <c r="J444" s="1"/>
    </row>
    <row r="445" spans="1:11" ht="60" customHeight="1">
      <c r="A445" s="16" t="s">
        <v>31</v>
      </c>
      <c r="B445" s="14">
        <v>757</v>
      </c>
      <c r="C445" s="15" t="s">
        <v>27</v>
      </c>
      <c r="D445" s="15" t="s">
        <v>72</v>
      </c>
      <c r="E445" s="15" t="s">
        <v>738</v>
      </c>
      <c r="F445" s="15" t="s">
        <v>32</v>
      </c>
      <c r="G445" s="74">
        <f>G446</f>
        <v>0</v>
      </c>
      <c r="H445" s="74">
        <f t="shared" si="116"/>
        <v>0</v>
      </c>
      <c r="I445" s="74">
        <f t="shared" si="116"/>
        <v>300000</v>
      </c>
      <c r="J445" s="74">
        <f t="shared" si="116"/>
        <v>0</v>
      </c>
      <c r="K445" s="74">
        <f t="shared" si="116"/>
        <v>0</v>
      </c>
    </row>
    <row r="446" spans="1:11" ht="60" customHeight="1">
      <c r="A446" s="16" t="s">
        <v>33</v>
      </c>
      <c r="B446" s="14">
        <v>757</v>
      </c>
      <c r="C446" s="15" t="s">
        <v>27</v>
      </c>
      <c r="D446" s="15" t="s">
        <v>72</v>
      </c>
      <c r="E446" s="15" t="s">
        <v>738</v>
      </c>
      <c r="F446" s="15" t="s">
        <v>34</v>
      </c>
      <c r="G446" s="74">
        <v>0</v>
      </c>
      <c r="H446" s="74">
        <v>0</v>
      </c>
      <c r="I446" s="74">
        <v>300000</v>
      </c>
      <c r="J446" s="1"/>
    </row>
    <row r="447" spans="1:11" ht="36" hidden="1" customHeight="1">
      <c r="A447" s="16" t="s">
        <v>588</v>
      </c>
      <c r="B447" s="14">
        <v>757</v>
      </c>
      <c r="C447" s="15" t="s">
        <v>27</v>
      </c>
      <c r="D447" s="15" t="s">
        <v>72</v>
      </c>
      <c r="E447" s="15" t="s">
        <v>589</v>
      </c>
      <c r="F447" s="15"/>
      <c r="G447" s="102">
        <f>G449</f>
        <v>0</v>
      </c>
      <c r="H447" s="8">
        <v>0</v>
      </c>
      <c r="I447" s="8">
        <v>0</v>
      </c>
      <c r="J447" s="1"/>
    </row>
    <row r="448" spans="1:11" ht="36" hidden="1" customHeight="1">
      <c r="A448" s="16" t="s">
        <v>31</v>
      </c>
      <c r="B448" s="14">
        <v>757</v>
      </c>
      <c r="C448" s="15" t="s">
        <v>27</v>
      </c>
      <c r="D448" s="15" t="s">
        <v>72</v>
      </c>
      <c r="E448" s="15" t="s">
        <v>589</v>
      </c>
      <c r="F448" s="15" t="s">
        <v>32</v>
      </c>
      <c r="G448" s="102">
        <f>G449</f>
        <v>0</v>
      </c>
      <c r="H448" s="8">
        <v>0</v>
      </c>
      <c r="I448" s="8">
        <v>0</v>
      </c>
      <c r="J448" s="1"/>
    </row>
    <row r="449" spans="1:10" ht="19.5" hidden="1" customHeight="1">
      <c r="A449" s="16" t="s">
        <v>33</v>
      </c>
      <c r="B449" s="14">
        <v>757</v>
      </c>
      <c r="C449" s="15" t="s">
        <v>27</v>
      </c>
      <c r="D449" s="15" t="s">
        <v>72</v>
      </c>
      <c r="E449" s="15" t="s">
        <v>589</v>
      </c>
      <c r="F449" s="15" t="s">
        <v>34</v>
      </c>
      <c r="G449" s="102">
        <f>'прил 6'!G32+'прил 6'!G115</f>
        <v>0</v>
      </c>
      <c r="H449" s="8">
        <v>0</v>
      </c>
      <c r="I449" s="8">
        <v>0</v>
      </c>
      <c r="J449" s="1"/>
    </row>
    <row r="450" spans="1:10" ht="48" hidden="1" customHeight="1">
      <c r="A450" s="84" t="s">
        <v>656</v>
      </c>
      <c r="B450" s="14">
        <v>757</v>
      </c>
      <c r="C450" s="15" t="s">
        <v>46</v>
      </c>
      <c r="D450" s="15" t="s">
        <v>20</v>
      </c>
      <c r="E450" s="15" t="s">
        <v>655</v>
      </c>
      <c r="F450" s="14"/>
      <c r="G450" s="102">
        <f t="shared" ref="G450:I451" si="117">G451</f>
        <v>0</v>
      </c>
      <c r="H450" s="74">
        <f t="shared" si="117"/>
        <v>0</v>
      </c>
      <c r="I450" s="74">
        <f t="shared" si="117"/>
        <v>0</v>
      </c>
      <c r="J450" s="1"/>
    </row>
    <row r="451" spans="1:10" ht="25.5" hidden="1">
      <c r="A451" s="16" t="s">
        <v>31</v>
      </c>
      <c r="B451" s="14">
        <v>757</v>
      </c>
      <c r="C451" s="15" t="s">
        <v>46</v>
      </c>
      <c r="D451" s="15" t="s">
        <v>20</v>
      </c>
      <c r="E451" s="15" t="s">
        <v>655</v>
      </c>
      <c r="F451" s="15" t="s">
        <v>32</v>
      </c>
      <c r="G451" s="110">
        <f t="shared" si="117"/>
        <v>0</v>
      </c>
      <c r="H451" s="25">
        <f t="shared" si="117"/>
        <v>0</v>
      </c>
      <c r="I451" s="25">
        <f t="shared" si="117"/>
        <v>0</v>
      </c>
      <c r="J451" s="1"/>
    </row>
    <row r="452" spans="1:10" hidden="1">
      <c r="A452" s="236" t="s">
        <v>33</v>
      </c>
      <c r="B452" s="14">
        <v>757</v>
      </c>
      <c r="C452" s="15" t="s">
        <v>46</v>
      </c>
      <c r="D452" s="15" t="s">
        <v>20</v>
      </c>
      <c r="E452" s="15" t="s">
        <v>655</v>
      </c>
      <c r="F452" s="15" t="s">
        <v>34</v>
      </c>
      <c r="G452" s="110"/>
      <c r="H452" s="25">
        <f>'прил 6'!H83</f>
        <v>0</v>
      </c>
      <c r="I452" s="25"/>
      <c r="J452" s="1"/>
    </row>
    <row r="453" spans="1:10" s="28" customFormat="1" ht="25.5">
      <c r="A453" s="237" t="s">
        <v>79</v>
      </c>
      <c r="B453" s="14">
        <v>757</v>
      </c>
      <c r="C453" s="15" t="s">
        <v>46</v>
      </c>
      <c r="D453" s="15" t="s">
        <v>56</v>
      </c>
      <c r="E453" s="15" t="s">
        <v>215</v>
      </c>
      <c r="F453" s="15"/>
      <c r="G453" s="108">
        <f>G454+G456+G458</f>
        <v>8239528</v>
      </c>
      <c r="H453" s="29">
        <f>H454+H456+H458</f>
        <v>8354374</v>
      </c>
      <c r="I453" s="29">
        <f>I454+I456+I458</f>
        <v>8422558</v>
      </c>
      <c r="J453" s="159"/>
    </row>
    <row r="454" spans="1:10" s="32" customFormat="1" ht="51">
      <c r="A454" s="16" t="s">
        <v>57</v>
      </c>
      <c r="B454" s="14">
        <v>757</v>
      </c>
      <c r="C454" s="15" t="s">
        <v>46</v>
      </c>
      <c r="D454" s="15" t="s">
        <v>56</v>
      </c>
      <c r="E454" s="15" t="s">
        <v>215</v>
      </c>
      <c r="F454" s="15" t="s">
        <v>60</v>
      </c>
      <c r="G454" s="102">
        <f>G455</f>
        <v>7983636</v>
      </c>
      <c r="H454" s="102">
        <f>H455</f>
        <v>8098482</v>
      </c>
      <c r="I454" s="102">
        <f>I455</f>
        <v>8166666</v>
      </c>
      <c r="J454" s="31"/>
    </row>
    <row r="455" spans="1:10" s="32" customFormat="1" ht="25.5">
      <c r="A455" s="16" t="s">
        <v>58</v>
      </c>
      <c r="B455" s="14">
        <v>757</v>
      </c>
      <c r="C455" s="15" t="s">
        <v>46</v>
      </c>
      <c r="D455" s="15" t="s">
        <v>56</v>
      </c>
      <c r="E455" s="15" t="s">
        <v>215</v>
      </c>
      <c r="F455" s="15" t="s">
        <v>61</v>
      </c>
      <c r="G455" s="102">
        <f>'прил 6'!G147</f>
        <v>7983636</v>
      </c>
      <c r="H455" s="102">
        <f>'прил 6'!H147</f>
        <v>8098482</v>
      </c>
      <c r="I455" s="102">
        <f>'прил 6'!I147</f>
        <v>8166666</v>
      </c>
      <c r="J455" s="31"/>
    </row>
    <row r="456" spans="1:10" s="32" customFormat="1" ht="28.5" customHeight="1">
      <c r="A456" s="16" t="s">
        <v>37</v>
      </c>
      <c r="B456" s="14">
        <v>757</v>
      </c>
      <c r="C456" s="15" t="s">
        <v>46</v>
      </c>
      <c r="D456" s="15" t="s">
        <v>56</v>
      </c>
      <c r="E456" s="15" t="s">
        <v>215</v>
      </c>
      <c r="F456" s="15" t="s">
        <v>38</v>
      </c>
      <c r="G456" s="102">
        <f>G457</f>
        <v>255592</v>
      </c>
      <c r="H456" s="102">
        <f>H457</f>
        <v>255592</v>
      </c>
      <c r="I456" s="102">
        <f>I457</f>
        <v>255592</v>
      </c>
      <c r="J456" s="31"/>
    </row>
    <row r="457" spans="1:10" s="32" customFormat="1" ht="25.5">
      <c r="A457" s="16" t="s">
        <v>39</v>
      </c>
      <c r="B457" s="14">
        <v>757</v>
      </c>
      <c r="C457" s="15" t="s">
        <v>46</v>
      </c>
      <c r="D457" s="15" t="s">
        <v>56</v>
      </c>
      <c r="E457" s="15" t="s">
        <v>215</v>
      </c>
      <c r="F457" s="15" t="s">
        <v>40</v>
      </c>
      <c r="G457" s="102">
        <f>'прил 6'!G149</f>
        <v>255592</v>
      </c>
      <c r="H457" s="102">
        <f>'прил 6'!H149</f>
        <v>255592</v>
      </c>
      <c r="I457" s="102">
        <f>'прил 6'!I149</f>
        <v>255592</v>
      </c>
      <c r="J457" s="31"/>
    </row>
    <row r="458" spans="1:10" s="32" customFormat="1">
      <c r="A458" s="16" t="s">
        <v>65</v>
      </c>
      <c r="B458" s="14"/>
      <c r="C458" s="15"/>
      <c r="D458" s="15"/>
      <c r="E458" s="15" t="s">
        <v>215</v>
      </c>
      <c r="F458" s="15" t="s">
        <v>66</v>
      </c>
      <c r="G458" s="102">
        <f>G459</f>
        <v>300</v>
      </c>
      <c r="H458" s="102">
        <f>H459</f>
        <v>300</v>
      </c>
      <c r="I458" s="102">
        <f>I459</f>
        <v>300</v>
      </c>
      <c r="J458" s="31"/>
    </row>
    <row r="459" spans="1:10">
      <c r="A459" s="16" t="s">
        <v>68</v>
      </c>
      <c r="B459" s="14">
        <v>757</v>
      </c>
      <c r="C459" s="15" t="s">
        <v>46</v>
      </c>
      <c r="D459" s="15" t="s">
        <v>56</v>
      </c>
      <c r="E459" s="15" t="s">
        <v>215</v>
      </c>
      <c r="F459" s="15" t="s">
        <v>69</v>
      </c>
      <c r="G459" s="109">
        <f>'прил 6'!G151</f>
        <v>300</v>
      </c>
      <c r="H459" s="109">
        <f>'прил 6'!H151</f>
        <v>300</v>
      </c>
      <c r="I459" s="109">
        <f>'прил 6'!I151</f>
        <v>300</v>
      </c>
    </row>
    <row r="460" spans="1:10" ht="76.5" hidden="1">
      <c r="A460" s="16" t="s">
        <v>413</v>
      </c>
      <c r="B460" s="14">
        <v>757</v>
      </c>
      <c r="C460" s="15" t="s">
        <v>46</v>
      </c>
      <c r="D460" s="15" t="s">
        <v>20</v>
      </c>
      <c r="E460" s="15" t="s">
        <v>412</v>
      </c>
      <c r="F460" s="15"/>
      <c r="G460" s="89">
        <f>G461</f>
        <v>0</v>
      </c>
      <c r="H460" s="89">
        <f>H461</f>
        <v>0</v>
      </c>
      <c r="I460" s="89">
        <f>I461</f>
        <v>0</v>
      </c>
    </row>
    <row r="461" spans="1:10" hidden="1">
      <c r="A461" s="16" t="s">
        <v>33</v>
      </c>
      <c r="B461" s="14">
        <v>757</v>
      </c>
      <c r="C461" s="15" t="s">
        <v>46</v>
      </c>
      <c r="D461" s="15" t="s">
        <v>20</v>
      </c>
      <c r="E461" s="15" t="s">
        <v>412</v>
      </c>
      <c r="F461" s="15" t="s">
        <v>34</v>
      </c>
      <c r="G461" s="89">
        <f>'прил 6'!G117</f>
        <v>0</v>
      </c>
      <c r="H461" s="89">
        <f>'прил 6'!H117</f>
        <v>0</v>
      </c>
      <c r="I461" s="89">
        <f>'прил 6'!I117</f>
        <v>0</v>
      </c>
    </row>
    <row r="462" spans="1:10" ht="45" hidden="1" customHeight="1">
      <c r="A462" s="16" t="s">
        <v>644</v>
      </c>
      <c r="B462" s="15"/>
      <c r="C462" s="15"/>
      <c r="D462" s="15"/>
      <c r="E462" s="15" t="s">
        <v>585</v>
      </c>
      <c r="F462" s="15"/>
      <c r="G462" s="102">
        <f>G463</f>
        <v>0</v>
      </c>
      <c r="H462" s="89">
        <v>0</v>
      </c>
      <c r="I462" s="89">
        <v>0</v>
      </c>
    </row>
    <row r="463" spans="1:10" ht="34.5" hidden="1" customHeight="1">
      <c r="A463" s="16" t="s">
        <v>100</v>
      </c>
      <c r="B463" s="15"/>
      <c r="C463" s="15"/>
      <c r="D463" s="15"/>
      <c r="E463" s="15" t="s">
        <v>585</v>
      </c>
      <c r="F463" s="15" t="s">
        <v>364</v>
      </c>
      <c r="G463" s="102">
        <f>G464</f>
        <v>0</v>
      </c>
      <c r="H463" s="89">
        <v>0</v>
      </c>
      <c r="I463" s="89">
        <v>0</v>
      </c>
    </row>
    <row r="464" spans="1:10" ht="68.25" hidden="1" customHeight="1">
      <c r="A464" s="50" t="s">
        <v>446</v>
      </c>
      <c r="B464" s="15"/>
      <c r="C464" s="15"/>
      <c r="D464" s="15"/>
      <c r="E464" s="15" t="s">
        <v>585</v>
      </c>
      <c r="F464" s="15" t="s">
        <v>445</v>
      </c>
      <c r="G464" s="102">
        <f>'прил 6'!G75</f>
        <v>0</v>
      </c>
      <c r="H464" s="89">
        <v>0</v>
      </c>
      <c r="I464" s="89">
        <v>0</v>
      </c>
    </row>
    <row r="465" spans="1:10" ht="49.5" hidden="1" customHeight="1">
      <c r="A465" s="50" t="s">
        <v>645</v>
      </c>
      <c r="B465" s="15"/>
      <c r="C465" s="15"/>
      <c r="D465" s="15"/>
      <c r="E465" s="15" t="s">
        <v>586</v>
      </c>
      <c r="F465" s="15"/>
      <c r="G465" s="89">
        <f>G466</f>
        <v>0</v>
      </c>
      <c r="H465" s="89">
        <v>0</v>
      </c>
      <c r="I465" s="89">
        <v>0</v>
      </c>
    </row>
    <row r="466" spans="1:10" ht="39" hidden="1" customHeight="1">
      <c r="A466" s="16" t="s">
        <v>100</v>
      </c>
      <c r="B466" s="15"/>
      <c r="C466" s="15"/>
      <c r="D466" s="15"/>
      <c r="E466" s="15" t="s">
        <v>586</v>
      </c>
      <c r="F466" s="15" t="s">
        <v>364</v>
      </c>
      <c r="G466" s="89">
        <f>G467</f>
        <v>0</v>
      </c>
      <c r="H466" s="89">
        <v>0</v>
      </c>
      <c r="I466" s="89">
        <v>0</v>
      </c>
    </row>
    <row r="467" spans="1:10" ht="50.25" hidden="1" customHeight="1">
      <c r="A467" s="50" t="s">
        <v>446</v>
      </c>
      <c r="B467" s="15"/>
      <c r="C467" s="15"/>
      <c r="D467" s="15"/>
      <c r="E467" s="15" t="s">
        <v>587</v>
      </c>
      <c r="F467" s="15" t="s">
        <v>445</v>
      </c>
      <c r="G467" s="89">
        <f>'прил 6'!G80</f>
        <v>0</v>
      </c>
      <c r="H467" s="89">
        <v>0</v>
      </c>
      <c r="I467" s="89">
        <v>0</v>
      </c>
    </row>
    <row r="468" spans="1:10" ht="29.25" customHeight="1">
      <c r="A468" s="16" t="s">
        <v>732</v>
      </c>
      <c r="B468" s="15"/>
      <c r="C468" s="15"/>
      <c r="D468" s="15"/>
      <c r="E468" s="15" t="s">
        <v>647</v>
      </c>
      <c r="F468" s="15"/>
      <c r="G468" s="89">
        <f>G469</f>
        <v>42300</v>
      </c>
      <c r="H468" s="89">
        <f t="shared" ref="H468:I469" si="118">H469</f>
        <v>0</v>
      </c>
      <c r="I468" s="89">
        <f t="shared" si="118"/>
        <v>0</v>
      </c>
    </row>
    <row r="469" spans="1:10" ht="18.75" customHeight="1">
      <c r="A469" s="50" t="s">
        <v>648</v>
      </c>
      <c r="B469" s="15"/>
      <c r="C469" s="15"/>
      <c r="D469" s="15"/>
      <c r="E469" s="15" t="s">
        <v>647</v>
      </c>
      <c r="F469" s="15" t="s">
        <v>38</v>
      </c>
      <c r="G469" s="89">
        <f>G470</f>
        <v>42300</v>
      </c>
      <c r="H469" s="89">
        <f t="shared" si="118"/>
        <v>0</v>
      </c>
      <c r="I469" s="89">
        <f t="shared" si="118"/>
        <v>0</v>
      </c>
    </row>
    <row r="470" spans="1:10" ht="27" customHeight="1">
      <c r="A470" s="50" t="s">
        <v>39</v>
      </c>
      <c r="B470" s="15"/>
      <c r="C470" s="15"/>
      <c r="D470" s="15"/>
      <c r="E470" s="15" t="s">
        <v>647</v>
      </c>
      <c r="F470" s="15" t="s">
        <v>40</v>
      </c>
      <c r="G470" s="89">
        <f>'прил 6'!G619</f>
        <v>42300</v>
      </c>
      <c r="H470" s="89">
        <f>'прил 6'!H619</f>
        <v>0</v>
      </c>
      <c r="I470" s="89">
        <f>'прил 6'!I619</f>
        <v>0</v>
      </c>
    </row>
    <row r="471" spans="1:10" ht="66" hidden="1" customHeight="1">
      <c r="A471" s="16" t="s">
        <v>584</v>
      </c>
      <c r="B471" s="14">
        <v>757</v>
      </c>
      <c r="C471" s="15" t="s">
        <v>27</v>
      </c>
      <c r="D471" s="15" t="s">
        <v>72</v>
      </c>
      <c r="E471" s="15" t="s">
        <v>675</v>
      </c>
      <c r="F471" s="15"/>
      <c r="G471" s="74">
        <f>G472</f>
        <v>0</v>
      </c>
      <c r="H471" s="74">
        <f t="shared" ref="H471:I472" si="119">H472</f>
        <v>0</v>
      </c>
      <c r="I471" s="102">
        <f t="shared" si="119"/>
        <v>0</v>
      </c>
      <c r="J471" s="1"/>
    </row>
    <row r="472" spans="1:10" ht="33.75" hidden="1" customHeight="1">
      <c r="A472" s="16" t="s">
        <v>31</v>
      </c>
      <c r="B472" s="14">
        <v>757</v>
      </c>
      <c r="C472" s="15" t="s">
        <v>27</v>
      </c>
      <c r="D472" s="15" t="s">
        <v>72</v>
      </c>
      <c r="E472" s="15" t="s">
        <v>675</v>
      </c>
      <c r="F472" s="15" t="s">
        <v>32</v>
      </c>
      <c r="G472" s="74">
        <f>G473</f>
        <v>0</v>
      </c>
      <c r="H472" s="74">
        <f t="shared" si="119"/>
        <v>0</v>
      </c>
      <c r="I472" s="102">
        <f t="shared" si="119"/>
        <v>0</v>
      </c>
      <c r="J472" s="1"/>
    </row>
    <row r="473" spans="1:10" ht="27.75" hidden="1" customHeight="1">
      <c r="A473" s="16" t="s">
        <v>33</v>
      </c>
      <c r="B473" s="14">
        <v>757</v>
      </c>
      <c r="C473" s="15" t="s">
        <v>27</v>
      </c>
      <c r="D473" s="15" t="s">
        <v>72</v>
      </c>
      <c r="E473" s="15" t="s">
        <v>675</v>
      </c>
      <c r="F473" s="15" t="s">
        <v>34</v>
      </c>
      <c r="G473" s="74"/>
      <c r="H473" s="74"/>
      <c r="I473" s="102">
        <f>'прил 6'!I35</f>
        <v>0</v>
      </c>
      <c r="J473" s="1"/>
    </row>
    <row r="474" spans="1:10" ht="18" hidden="1" customHeight="1">
      <c r="A474" s="16" t="s">
        <v>729</v>
      </c>
      <c r="B474" s="14">
        <v>793</v>
      </c>
      <c r="C474" s="15" t="s">
        <v>20</v>
      </c>
      <c r="D474" s="15" t="s">
        <v>24</v>
      </c>
      <c r="E474" s="15" t="s">
        <v>728</v>
      </c>
      <c r="F474" s="15"/>
      <c r="G474" s="74">
        <f>G475</f>
        <v>0</v>
      </c>
      <c r="H474" s="74">
        <f t="shared" ref="H474:I475" si="120">H475</f>
        <v>0</v>
      </c>
      <c r="I474" s="74">
        <f t="shared" si="120"/>
        <v>0</v>
      </c>
      <c r="J474" s="1"/>
    </row>
    <row r="475" spans="1:10" ht="19.5" hidden="1" customHeight="1">
      <c r="A475" s="16" t="s">
        <v>339</v>
      </c>
      <c r="B475" s="14">
        <v>793</v>
      </c>
      <c r="C475" s="15" t="s">
        <v>20</v>
      </c>
      <c r="D475" s="15" t="s">
        <v>24</v>
      </c>
      <c r="E475" s="15" t="s">
        <v>728</v>
      </c>
      <c r="F475" s="15" t="s">
        <v>38</v>
      </c>
      <c r="G475" s="74">
        <f>G476</f>
        <v>0</v>
      </c>
      <c r="H475" s="74">
        <f t="shared" si="120"/>
        <v>0</v>
      </c>
      <c r="I475" s="74">
        <f t="shared" si="120"/>
        <v>0</v>
      </c>
      <c r="J475" s="1"/>
    </row>
    <row r="476" spans="1:10" ht="25.5" hidden="1" customHeight="1">
      <c r="A476" s="16" t="s">
        <v>39</v>
      </c>
      <c r="B476" s="14">
        <v>793</v>
      </c>
      <c r="C476" s="15" t="s">
        <v>20</v>
      </c>
      <c r="D476" s="15" t="s">
        <v>24</v>
      </c>
      <c r="E476" s="15" t="s">
        <v>728</v>
      </c>
      <c r="F476" s="15" t="s">
        <v>40</v>
      </c>
      <c r="G476" s="74">
        <f>'прил 6'!G622</f>
        <v>0</v>
      </c>
      <c r="H476" s="74">
        <f>'прил 6'!H622</f>
        <v>0</v>
      </c>
      <c r="I476" s="74">
        <f>'прил 6'!I622</f>
        <v>0</v>
      </c>
      <c r="J476" s="1"/>
    </row>
    <row r="477" spans="1:10" ht="81.75" hidden="1" customHeight="1">
      <c r="A477" s="16" t="s">
        <v>677</v>
      </c>
      <c r="B477" s="14">
        <v>757</v>
      </c>
      <c r="C477" s="15" t="s">
        <v>27</v>
      </c>
      <c r="D477" s="15" t="s">
        <v>72</v>
      </c>
      <c r="E477" s="15" t="s">
        <v>676</v>
      </c>
      <c r="F477" s="15"/>
      <c r="G477" s="74">
        <f>G478</f>
        <v>0</v>
      </c>
      <c r="H477" s="74">
        <f t="shared" ref="H477:I478" si="121">H478</f>
        <v>0</v>
      </c>
      <c r="I477" s="102">
        <f t="shared" si="121"/>
        <v>0</v>
      </c>
      <c r="J477" s="1"/>
    </row>
    <row r="478" spans="1:10" ht="47.25" hidden="1" customHeight="1">
      <c r="A478" s="16" t="s">
        <v>100</v>
      </c>
      <c r="B478" s="14">
        <v>757</v>
      </c>
      <c r="C478" s="15" t="s">
        <v>27</v>
      </c>
      <c r="D478" s="15" t="s">
        <v>72</v>
      </c>
      <c r="E478" s="15" t="s">
        <v>676</v>
      </c>
      <c r="F478" s="15" t="s">
        <v>364</v>
      </c>
      <c r="G478" s="74">
        <f>G479</f>
        <v>0</v>
      </c>
      <c r="H478" s="74">
        <f t="shared" si="121"/>
        <v>0</v>
      </c>
      <c r="I478" s="74">
        <f t="shared" si="121"/>
        <v>0</v>
      </c>
      <c r="J478" s="1"/>
    </row>
    <row r="479" spans="1:10" ht="98.25" hidden="1" customHeight="1">
      <c r="A479" s="50" t="s">
        <v>446</v>
      </c>
      <c r="B479" s="14">
        <v>757</v>
      </c>
      <c r="C479" s="15" t="s">
        <v>27</v>
      </c>
      <c r="D479" s="15" t="s">
        <v>72</v>
      </c>
      <c r="E479" s="15" t="s">
        <v>676</v>
      </c>
      <c r="F479" s="15" t="s">
        <v>445</v>
      </c>
      <c r="G479" s="74"/>
      <c r="H479" s="74">
        <v>0</v>
      </c>
      <c r="I479" s="74"/>
      <c r="J479" s="1"/>
    </row>
    <row r="480" spans="1:10" ht="19.5" hidden="1" customHeight="1">
      <c r="A480" s="16" t="s">
        <v>411</v>
      </c>
      <c r="B480" s="14">
        <v>757</v>
      </c>
      <c r="C480" s="15" t="s">
        <v>27</v>
      </c>
      <c r="D480" s="15" t="s">
        <v>72</v>
      </c>
      <c r="E480" s="15" t="s">
        <v>131</v>
      </c>
      <c r="F480" s="15"/>
      <c r="G480" s="102">
        <f>G481</f>
        <v>0</v>
      </c>
      <c r="H480" s="89">
        <v>0</v>
      </c>
      <c r="I480" s="89">
        <v>0</v>
      </c>
      <c r="J480" s="1"/>
    </row>
    <row r="481" spans="1:11" ht="39.75" hidden="1" customHeight="1">
      <c r="A481" s="16" t="s">
        <v>31</v>
      </c>
      <c r="B481" s="14">
        <v>757</v>
      </c>
      <c r="C481" s="15" t="s">
        <v>27</v>
      </c>
      <c r="D481" s="15" t="s">
        <v>72</v>
      </c>
      <c r="E481" s="15" t="s">
        <v>131</v>
      </c>
      <c r="F481" s="15" t="s">
        <v>32</v>
      </c>
      <c r="G481" s="102">
        <f>G482</f>
        <v>0</v>
      </c>
      <c r="H481" s="89">
        <v>0</v>
      </c>
      <c r="I481" s="89">
        <v>0</v>
      </c>
      <c r="J481" s="1"/>
    </row>
    <row r="482" spans="1:11" ht="20.25" hidden="1" customHeight="1">
      <c r="A482" s="16" t="s">
        <v>33</v>
      </c>
      <c r="B482" s="14">
        <v>757</v>
      </c>
      <c r="C482" s="15" t="s">
        <v>27</v>
      </c>
      <c r="D482" s="15" t="s">
        <v>72</v>
      </c>
      <c r="E482" s="15" t="s">
        <v>131</v>
      </c>
      <c r="F482" s="15" t="s">
        <v>34</v>
      </c>
      <c r="G482" s="102">
        <f>'прил 6'!G44+'прил 6'!G120</f>
        <v>0</v>
      </c>
      <c r="H482" s="89">
        <v>0</v>
      </c>
      <c r="I482" s="89">
        <v>0</v>
      </c>
      <c r="J482" s="1"/>
    </row>
    <row r="483" spans="1:11" ht="39" hidden="1" customHeight="1">
      <c r="A483" s="16" t="s">
        <v>194</v>
      </c>
      <c r="B483" s="14">
        <v>757</v>
      </c>
      <c r="C483" s="15" t="s">
        <v>46</v>
      </c>
      <c r="D483" s="15" t="s">
        <v>20</v>
      </c>
      <c r="E483" s="15" t="s">
        <v>193</v>
      </c>
      <c r="F483" s="15"/>
      <c r="G483" s="102">
        <f>G484</f>
        <v>0</v>
      </c>
      <c r="H483" s="74">
        <f t="shared" ref="H483:I484" si="122">H484</f>
        <v>0</v>
      </c>
      <c r="I483" s="74">
        <f t="shared" si="122"/>
        <v>0</v>
      </c>
      <c r="J483" s="1"/>
    </row>
    <row r="484" spans="1:11" ht="39.75" hidden="1" customHeight="1">
      <c r="A484" s="16" t="s">
        <v>31</v>
      </c>
      <c r="B484" s="14">
        <v>757</v>
      </c>
      <c r="C484" s="15" t="s">
        <v>46</v>
      </c>
      <c r="D484" s="15" t="s">
        <v>20</v>
      </c>
      <c r="E484" s="15" t="s">
        <v>193</v>
      </c>
      <c r="F484" s="15" t="s">
        <v>32</v>
      </c>
      <c r="G484" s="102">
        <f>G485</f>
        <v>0</v>
      </c>
      <c r="H484" s="74">
        <f t="shared" si="122"/>
        <v>0</v>
      </c>
      <c r="I484" s="74">
        <f t="shared" si="122"/>
        <v>0</v>
      </c>
      <c r="J484" s="1"/>
    </row>
    <row r="485" spans="1:11" ht="20.25" hidden="1" customHeight="1">
      <c r="A485" s="16" t="s">
        <v>33</v>
      </c>
      <c r="B485" s="14">
        <v>757</v>
      </c>
      <c r="C485" s="15" t="s">
        <v>46</v>
      </c>
      <c r="D485" s="15" t="s">
        <v>20</v>
      </c>
      <c r="E485" s="15" t="s">
        <v>193</v>
      </c>
      <c r="F485" s="15" t="s">
        <v>34</v>
      </c>
      <c r="G485" s="102">
        <v>0</v>
      </c>
      <c r="H485" s="74">
        <f>'прил 6'!H123</f>
        <v>0</v>
      </c>
      <c r="I485" s="74">
        <v>0</v>
      </c>
      <c r="J485" s="1"/>
    </row>
    <row r="486" spans="1:11" ht="87.75" hidden="1" customHeight="1">
      <c r="A486" s="16" t="s">
        <v>551</v>
      </c>
      <c r="B486" s="14">
        <v>757</v>
      </c>
      <c r="C486" s="15" t="s">
        <v>27</v>
      </c>
      <c r="D486" s="15" t="s">
        <v>72</v>
      </c>
      <c r="E486" s="15" t="s">
        <v>552</v>
      </c>
      <c r="F486" s="15"/>
      <c r="G486" s="102">
        <f>G487</f>
        <v>0</v>
      </c>
      <c r="H486" s="74">
        <f t="shared" ref="H486:K487" si="123">H487</f>
        <v>0</v>
      </c>
      <c r="I486" s="74">
        <f t="shared" si="123"/>
        <v>0</v>
      </c>
      <c r="J486" s="1"/>
    </row>
    <row r="487" spans="1:11" ht="45" hidden="1" customHeight="1">
      <c r="A487" s="16" t="s">
        <v>31</v>
      </c>
      <c r="B487" s="14">
        <v>757</v>
      </c>
      <c r="C487" s="15" t="s">
        <v>27</v>
      </c>
      <c r="D487" s="15" t="s">
        <v>72</v>
      </c>
      <c r="E487" s="15" t="s">
        <v>552</v>
      </c>
      <c r="F487" s="15" t="s">
        <v>32</v>
      </c>
      <c r="G487" s="102">
        <f>G488</f>
        <v>0</v>
      </c>
      <c r="H487" s="74">
        <f t="shared" si="123"/>
        <v>0</v>
      </c>
      <c r="I487" s="74">
        <f t="shared" si="123"/>
        <v>0</v>
      </c>
      <c r="J487" s="74">
        <f t="shared" si="123"/>
        <v>0</v>
      </c>
      <c r="K487" s="74">
        <f t="shared" si="123"/>
        <v>0</v>
      </c>
    </row>
    <row r="488" spans="1:11" ht="19.5" hidden="1" customHeight="1">
      <c r="A488" s="16" t="s">
        <v>33</v>
      </c>
      <c r="B488" s="14">
        <v>757</v>
      </c>
      <c r="C488" s="15" t="s">
        <v>27</v>
      </c>
      <c r="D488" s="15" t="s">
        <v>72</v>
      </c>
      <c r="E488" s="15" t="s">
        <v>552</v>
      </c>
      <c r="F488" s="15" t="s">
        <v>34</v>
      </c>
      <c r="G488" s="102">
        <v>0</v>
      </c>
      <c r="H488" s="74">
        <f>'прил 6'!H47</f>
        <v>0</v>
      </c>
      <c r="I488" s="74">
        <v>0</v>
      </c>
      <c r="J488" s="1"/>
    </row>
    <row r="489" spans="1:11" ht="36" hidden="1" customHeight="1">
      <c r="A489" s="16" t="s">
        <v>567</v>
      </c>
      <c r="B489" s="14">
        <v>757</v>
      </c>
      <c r="C489" s="15" t="s">
        <v>46</v>
      </c>
      <c r="D489" s="15" t="s">
        <v>20</v>
      </c>
      <c r="E489" s="15" t="s">
        <v>566</v>
      </c>
      <c r="F489" s="15"/>
      <c r="G489" s="102">
        <f>G490</f>
        <v>0</v>
      </c>
      <c r="H489" s="74">
        <f t="shared" ref="H489:K490" si="124">H490</f>
        <v>0</v>
      </c>
      <c r="I489" s="74">
        <f t="shared" si="124"/>
        <v>0</v>
      </c>
      <c r="J489" s="1"/>
    </row>
    <row r="490" spans="1:11" ht="45" hidden="1" customHeight="1">
      <c r="A490" s="16" t="s">
        <v>31</v>
      </c>
      <c r="B490" s="14">
        <v>757</v>
      </c>
      <c r="C490" s="15" t="s">
        <v>46</v>
      </c>
      <c r="D490" s="15" t="s">
        <v>20</v>
      </c>
      <c r="E490" s="15" t="s">
        <v>566</v>
      </c>
      <c r="F490" s="15" t="s">
        <v>32</v>
      </c>
      <c r="G490" s="102">
        <f>G491</f>
        <v>0</v>
      </c>
      <c r="H490" s="74">
        <f t="shared" si="124"/>
        <v>0</v>
      </c>
      <c r="I490" s="74">
        <f t="shared" si="124"/>
        <v>0</v>
      </c>
      <c r="J490" s="74">
        <f t="shared" si="124"/>
        <v>0</v>
      </c>
      <c r="K490" s="74">
        <f t="shared" si="124"/>
        <v>0</v>
      </c>
    </row>
    <row r="491" spans="1:11" ht="19.5" hidden="1" customHeight="1">
      <c r="A491" s="16" t="s">
        <v>33</v>
      </c>
      <c r="B491" s="14">
        <v>757</v>
      </c>
      <c r="C491" s="15" t="s">
        <v>46</v>
      </c>
      <c r="D491" s="15" t="s">
        <v>20</v>
      </c>
      <c r="E491" s="15" t="s">
        <v>566</v>
      </c>
      <c r="F491" s="15" t="s">
        <v>34</v>
      </c>
      <c r="G491" s="102">
        <v>0</v>
      </c>
      <c r="H491" s="74">
        <f>'прил 6'!H142</f>
        <v>0</v>
      </c>
      <c r="I491" s="74">
        <f>'прил 6'!I142</f>
        <v>0</v>
      </c>
      <c r="J491" s="1"/>
    </row>
    <row r="492" spans="1:11" ht="82.5" hidden="1" customHeight="1">
      <c r="A492" s="16" t="s">
        <v>619</v>
      </c>
      <c r="B492" s="14">
        <v>757</v>
      </c>
      <c r="C492" s="15" t="s">
        <v>46</v>
      </c>
      <c r="D492" s="15" t="s">
        <v>20</v>
      </c>
      <c r="E492" s="15" t="s">
        <v>618</v>
      </c>
      <c r="F492" s="15"/>
      <c r="G492" s="89">
        <f>G493+G498+G501+G504</f>
        <v>0</v>
      </c>
      <c r="H492" s="8">
        <f t="shared" ref="H492:I492" si="125">H493</f>
        <v>0</v>
      </c>
      <c r="I492" s="8">
        <f t="shared" si="125"/>
        <v>0</v>
      </c>
      <c r="J492" s="1"/>
    </row>
    <row r="493" spans="1:11" ht="91.5" hidden="1" customHeight="1">
      <c r="A493" s="23" t="s">
        <v>617</v>
      </c>
      <c r="B493" s="14">
        <v>757</v>
      </c>
      <c r="C493" s="15" t="s">
        <v>46</v>
      </c>
      <c r="D493" s="15" t="s">
        <v>20</v>
      </c>
      <c r="E493" s="15" t="s">
        <v>616</v>
      </c>
      <c r="F493" s="14"/>
      <c r="G493" s="89">
        <f>G494+G496</f>
        <v>0</v>
      </c>
      <c r="H493" s="89">
        <v>0</v>
      </c>
      <c r="I493" s="89">
        <v>0</v>
      </c>
      <c r="J493" s="1"/>
    </row>
    <row r="494" spans="1:11" ht="25.5" hidden="1">
      <c r="A494" s="16" t="s">
        <v>31</v>
      </c>
      <c r="B494" s="14">
        <v>757</v>
      </c>
      <c r="C494" s="15" t="s">
        <v>46</v>
      </c>
      <c r="D494" s="15" t="s">
        <v>20</v>
      </c>
      <c r="E494" s="15" t="s">
        <v>616</v>
      </c>
      <c r="F494" s="15" t="s">
        <v>32</v>
      </c>
      <c r="G494" s="89">
        <f>G495</f>
        <v>0</v>
      </c>
      <c r="H494" s="8">
        <f>H495</f>
        <v>0</v>
      </c>
      <c r="I494" s="8">
        <f>I495</f>
        <v>0</v>
      </c>
      <c r="J494" s="1"/>
    </row>
    <row r="495" spans="1:11" hidden="1">
      <c r="A495" s="16" t="s">
        <v>33</v>
      </c>
      <c r="B495" s="14">
        <v>757</v>
      </c>
      <c r="C495" s="15" t="s">
        <v>46</v>
      </c>
      <c r="D495" s="15" t="s">
        <v>20</v>
      </c>
      <c r="E495" s="15" t="s">
        <v>616</v>
      </c>
      <c r="F495" s="15" t="s">
        <v>34</v>
      </c>
      <c r="G495" s="89">
        <f>'прил 6'!G93</f>
        <v>0</v>
      </c>
      <c r="H495" s="89">
        <v>0</v>
      </c>
      <c r="I495" s="89">
        <v>0</v>
      </c>
      <c r="J495" s="1"/>
    </row>
    <row r="496" spans="1:11" hidden="1">
      <c r="A496" s="16" t="s">
        <v>165</v>
      </c>
      <c r="B496" s="14">
        <v>757</v>
      </c>
      <c r="C496" s="15" t="s">
        <v>46</v>
      </c>
      <c r="D496" s="15" t="s">
        <v>20</v>
      </c>
      <c r="E496" s="15" t="s">
        <v>616</v>
      </c>
      <c r="F496" s="15" t="s">
        <v>166</v>
      </c>
      <c r="G496" s="89">
        <f>G497</f>
        <v>0</v>
      </c>
      <c r="H496" s="89">
        <v>0</v>
      </c>
      <c r="I496" s="89">
        <v>0</v>
      </c>
      <c r="J496" s="1"/>
    </row>
    <row r="497" spans="1:10" hidden="1">
      <c r="A497" s="16" t="s">
        <v>180</v>
      </c>
      <c r="B497" s="14">
        <v>757</v>
      </c>
      <c r="C497" s="15" t="s">
        <v>46</v>
      </c>
      <c r="D497" s="15" t="s">
        <v>20</v>
      </c>
      <c r="E497" s="15" t="s">
        <v>616</v>
      </c>
      <c r="F497" s="15" t="s">
        <v>181</v>
      </c>
      <c r="G497" s="89">
        <f>'прил 6'!G95</f>
        <v>0</v>
      </c>
      <c r="H497" s="89">
        <v>0</v>
      </c>
      <c r="I497" s="89">
        <v>0</v>
      </c>
      <c r="J497" s="1"/>
    </row>
    <row r="498" spans="1:10" ht="91.5" hidden="1" customHeight="1">
      <c r="A498" s="23" t="s">
        <v>621</v>
      </c>
      <c r="B498" s="14">
        <v>757</v>
      </c>
      <c r="C498" s="15" t="s">
        <v>46</v>
      </c>
      <c r="D498" s="15" t="s">
        <v>20</v>
      </c>
      <c r="E498" s="15" t="s">
        <v>620</v>
      </c>
      <c r="F498" s="14"/>
      <c r="G498" s="89">
        <f>G499</f>
        <v>0</v>
      </c>
      <c r="H498" s="89">
        <v>0</v>
      </c>
      <c r="I498" s="89">
        <v>0</v>
      </c>
      <c r="J498" s="1"/>
    </row>
    <row r="499" spans="1:10" ht="25.5" hidden="1">
      <c r="A499" s="16" t="s">
        <v>31</v>
      </c>
      <c r="B499" s="14">
        <v>757</v>
      </c>
      <c r="C499" s="15" t="s">
        <v>46</v>
      </c>
      <c r="D499" s="15" t="s">
        <v>20</v>
      </c>
      <c r="E499" s="15" t="s">
        <v>620</v>
      </c>
      <c r="F499" s="15" t="s">
        <v>32</v>
      </c>
      <c r="G499" s="89">
        <f>G500</f>
        <v>0</v>
      </c>
      <c r="H499" s="8">
        <f>H500</f>
        <v>0</v>
      </c>
      <c r="I499" s="8">
        <f>I500</f>
        <v>0</v>
      </c>
      <c r="J499" s="1"/>
    </row>
    <row r="500" spans="1:10" hidden="1">
      <c r="A500" s="16" t="s">
        <v>33</v>
      </c>
      <c r="B500" s="14">
        <v>757</v>
      </c>
      <c r="C500" s="15" t="s">
        <v>46</v>
      </c>
      <c r="D500" s="15" t="s">
        <v>20</v>
      </c>
      <c r="E500" s="15" t="s">
        <v>620</v>
      </c>
      <c r="F500" s="15" t="s">
        <v>34</v>
      </c>
      <c r="G500" s="89">
        <f>'прил 6'!G98</f>
        <v>0</v>
      </c>
      <c r="H500" s="89">
        <v>0</v>
      </c>
      <c r="I500" s="89">
        <v>0</v>
      </c>
      <c r="J500" s="1"/>
    </row>
    <row r="501" spans="1:10" ht="91.5" hidden="1" customHeight="1">
      <c r="A501" s="23" t="s">
        <v>622</v>
      </c>
      <c r="B501" s="14">
        <v>757</v>
      </c>
      <c r="C501" s="15" t="s">
        <v>46</v>
      </c>
      <c r="D501" s="15" t="s">
        <v>20</v>
      </c>
      <c r="E501" s="15" t="s">
        <v>623</v>
      </c>
      <c r="F501" s="14"/>
      <c r="G501" s="89">
        <f>G502</f>
        <v>0</v>
      </c>
      <c r="H501" s="89">
        <v>0</v>
      </c>
      <c r="I501" s="89">
        <v>0</v>
      </c>
      <c r="J501" s="1"/>
    </row>
    <row r="502" spans="1:10" ht="25.5" hidden="1">
      <c r="A502" s="16" t="s">
        <v>31</v>
      </c>
      <c r="B502" s="14">
        <v>757</v>
      </c>
      <c r="C502" s="15" t="s">
        <v>46</v>
      </c>
      <c r="D502" s="15" t="s">
        <v>20</v>
      </c>
      <c r="E502" s="15" t="s">
        <v>623</v>
      </c>
      <c r="F502" s="15" t="s">
        <v>32</v>
      </c>
      <c r="G502" s="89">
        <f>G503</f>
        <v>0</v>
      </c>
      <c r="H502" s="8">
        <f>H503</f>
        <v>0</v>
      </c>
      <c r="I502" s="8">
        <f>I503</f>
        <v>0</v>
      </c>
      <c r="J502" s="1"/>
    </row>
    <row r="503" spans="1:10" hidden="1">
      <c r="A503" s="16" t="s">
        <v>33</v>
      </c>
      <c r="B503" s="14">
        <v>757</v>
      </c>
      <c r="C503" s="15" t="s">
        <v>46</v>
      </c>
      <c r="D503" s="15" t="s">
        <v>20</v>
      </c>
      <c r="E503" s="15" t="s">
        <v>623</v>
      </c>
      <c r="F503" s="15" t="s">
        <v>34</v>
      </c>
      <c r="G503" s="89">
        <f>'прил 6'!G101</f>
        <v>0</v>
      </c>
      <c r="H503" s="89">
        <v>0</v>
      </c>
      <c r="I503" s="89">
        <v>0</v>
      </c>
      <c r="J503" s="1"/>
    </row>
    <row r="504" spans="1:10" ht="68.25" hidden="1" customHeight="1">
      <c r="A504" s="23" t="s">
        <v>625</v>
      </c>
      <c r="B504" s="14">
        <v>757</v>
      </c>
      <c r="C504" s="15" t="s">
        <v>46</v>
      </c>
      <c r="D504" s="15" t="s">
        <v>20</v>
      </c>
      <c r="E504" s="15" t="s">
        <v>624</v>
      </c>
      <c r="F504" s="14"/>
      <c r="G504" s="89">
        <f>G507+G505</f>
        <v>0</v>
      </c>
      <c r="H504" s="89">
        <f t="shared" ref="H504:I504" si="126">H507+H505</f>
        <v>0</v>
      </c>
      <c r="I504" s="89">
        <f t="shared" si="126"/>
        <v>0</v>
      </c>
      <c r="J504" s="1"/>
    </row>
    <row r="505" spans="1:10" ht="19.5" hidden="1" customHeight="1">
      <c r="A505" s="218" t="s">
        <v>165</v>
      </c>
      <c r="B505" s="14">
        <v>757</v>
      </c>
      <c r="C505" s="15" t="s">
        <v>46</v>
      </c>
      <c r="D505" s="15" t="s">
        <v>20</v>
      </c>
      <c r="E505" s="15" t="s">
        <v>624</v>
      </c>
      <c r="F505" s="14">
        <v>500</v>
      </c>
      <c r="G505" s="89">
        <f>G506</f>
        <v>0</v>
      </c>
      <c r="H505" s="74"/>
      <c r="I505" s="74"/>
      <c r="J505" s="1"/>
    </row>
    <row r="506" spans="1:10" ht="21.75" hidden="1" customHeight="1">
      <c r="A506" s="218" t="s">
        <v>188</v>
      </c>
      <c r="B506" s="14">
        <v>757</v>
      </c>
      <c r="C506" s="15" t="s">
        <v>46</v>
      </c>
      <c r="D506" s="15" t="s">
        <v>20</v>
      </c>
      <c r="E506" s="15" t="s">
        <v>624</v>
      </c>
      <c r="F506" s="14">
        <v>520</v>
      </c>
      <c r="G506" s="89">
        <f>'прил 6'!G104</f>
        <v>0</v>
      </c>
      <c r="H506" s="74"/>
      <c r="I506" s="74"/>
      <c r="J506" s="1"/>
    </row>
    <row r="507" spans="1:10" hidden="1">
      <c r="A507" s="16" t="s">
        <v>65</v>
      </c>
      <c r="B507" s="14">
        <v>757</v>
      </c>
      <c r="C507" s="15" t="s">
        <v>46</v>
      </c>
      <c r="D507" s="15" t="s">
        <v>20</v>
      </c>
      <c r="E507" s="15" t="s">
        <v>624</v>
      </c>
      <c r="F507" s="15" t="s">
        <v>66</v>
      </c>
      <c r="G507" s="89">
        <f>G508</f>
        <v>0</v>
      </c>
      <c r="H507" s="8">
        <f>H508</f>
        <v>0</v>
      </c>
      <c r="I507" s="8">
        <f>I508</f>
        <v>0</v>
      </c>
      <c r="J507" s="1"/>
    </row>
    <row r="508" spans="1:10" hidden="1">
      <c r="A508" s="16" t="s">
        <v>190</v>
      </c>
      <c r="B508" s="14">
        <v>757</v>
      </c>
      <c r="C508" s="15" t="s">
        <v>46</v>
      </c>
      <c r="D508" s="15" t="s">
        <v>20</v>
      </c>
      <c r="E508" s="15" t="s">
        <v>624</v>
      </c>
      <c r="F508" s="15" t="s">
        <v>191</v>
      </c>
      <c r="G508" s="89">
        <f>'прил 6'!G106</f>
        <v>0</v>
      </c>
      <c r="H508" s="89">
        <v>0</v>
      </c>
      <c r="I508" s="89">
        <v>0</v>
      </c>
      <c r="J508" s="1"/>
    </row>
    <row r="509" spans="1:10" s="154" customFormat="1" ht="36.75" customHeight="1">
      <c r="A509" s="144" t="s">
        <v>520</v>
      </c>
      <c r="B509" s="136">
        <v>757</v>
      </c>
      <c r="C509" s="137" t="s">
        <v>74</v>
      </c>
      <c r="D509" s="137" t="s">
        <v>29</v>
      </c>
      <c r="E509" s="137" t="s">
        <v>206</v>
      </c>
      <c r="F509" s="137"/>
      <c r="G509" s="138">
        <f>G510+G513+G516+G519</f>
        <v>680000</v>
      </c>
      <c r="H509" s="138">
        <f t="shared" ref="H509:I509" si="127">H510+H513+H516+H519</f>
        <v>910000</v>
      </c>
      <c r="I509" s="138">
        <f t="shared" si="127"/>
        <v>962000</v>
      </c>
      <c r="J509" s="171">
        <v>18813863</v>
      </c>
    </row>
    <row r="510" spans="1:10" s="28" customFormat="1" ht="27.75" customHeight="1">
      <c r="A510" s="37" t="s">
        <v>75</v>
      </c>
      <c r="B510" s="14">
        <v>757</v>
      </c>
      <c r="C510" s="15" t="s">
        <v>74</v>
      </c>
      <c r="D510" s="15" t="s">
        <v>29</v>
      </c>
      <c r="E510" s="15" t="s">
        <v>217</v>
      </c>
      <c r="F510" s="15"/>
      <c r="G510" s="102">
        <f t="shared" ref="G510:I511" si="128">G511</f>
        <v>680000</v>
      </c>
      <c r="H510" s="102">
        <f t="shared" si="128"/>
        <v>910000</v>
      </c>
      <c r="I510" s="102">
        <f t="shared" si="128"/>
        <v>962000</v>
      </c>
      <c r="J510" s="159">
        <v>419925</v>
      </c>
    </row>
    <row r="511" spans="1:10" s="32" customFormat="1" ht="28.5" customHeight="1">
      <c r="A511" s="16" t="s">
        <v>37</v>
      </c>
      <c r="B511" s="14">
        <v>757</v>
      </c>
      <c r="C511" s="15" t="s">
        <v>74</v>
      </c>
      <c r="D511" s="15" t="s">
        <v>29</v>
      </c>
      <c r="E511" s="15" t="s">
        <v>217</v>
      </c>
      <c r="F511" s="15" t="s">
        <v>38</v>
      </c>
      <c r="G511" s="102">
        <f t="shared" si="128"/>
        <v>680000</v>
      </c>
      <c r="H511" s="102">
        <f t="shared" si="128"/>
        <v>910000</v>
      </c>
      <c r="I511" s="102">
        <f t="shared" si="128"/>
        <v>962000</v>
      </c>
      <c r="J511" s="31">
        <f>SUM(J509:J510)</f>
        <v>19233788</v>
      </c>
    </row>
    <row r="512" spans="1:10" s="32" customFormat="1" ht="25.5">
      <c r="A512" s="16" t="s">
        <v>39</v>
      </c>
      <c r="B512" s="14">
        <v>757</v>
      </c>
      <c r="C512" s="15" t="s">
        <v>74</v>
      </c>
      <c r="D512" s="15" t="s">
        <v>29</v>
      </c>
      <c r="E512" s="15" t="s">
        <v>217</v>
      </c>
      <c r="F512" s="15" t="s">
        <v>40</v>
      </c>
      <c r="G512" s="102">
        <f>'прил 6'!G181</f>
        <v>680000</v>
      </c>
      <c r="H512" s="102">
        <f>'прил 6'!H181</f>
        <v>910000</v>
      </c>
      <c r="I512" s="102">
        <f>'прил 6'!I181</f>
        <v>962000</v>
      </c>
      <c r="J512" s="31"/>
    </row>
    <row r="513" spans="1:10" ht="46.5" hidden="1" customHeight="1">
      <c r="A513" s="16" t="s">
        <v>117</v>
      </c>
      <c r="B513" s="14">
        <v>757</v>
      </c>
      <c r="C513" s="15" t="s">
        <v>27</v>
      </c>
      <c r="D513" s="15" t="s">
        <v>29</v>
      </c>
      <c r="E513" s="15" t="s">
        <v>207</v>
      </c>
      <c r="F513" s="14"/>
      <c r="G513" s="102">
        <f t="shared" ref="G513:I514" si="129">G514</f>
        <v>0</v>
      </c>
      <c r="H513" s="102">
        <f t="shared" si="129"/>
        <v>0</v>
      </c>
      <c r="I513" s="102">
        <f t="shared" si="129"/>
        <v>0</v>
      </c>
    </row>
    <row r="514" spans="1:10" ht="25.5" hidden="1">
      <c r="A514" s="16" t="s">
        <v>31</v>
      </c>
      <c r="B514" s="14">
        <v>757</v>
      </c>
      <c r="C514" s="15" t="s">
        <v>27</v>
      </c>
      <c r="D514" s="15" t="s">
        <v>29</v>
      </c>
      <c r="E514" s="15" t="s">
        <v>207</v>
      </c>
      <c r="F514" s="14">
        <v>600</v>
      </c>
      <c r="G514" s="102">
        <f t="shared" si="129"/>
        <v>0</v>
      </c>
      <c r="H514" s="102">
        <f t="shared" si="129"/>
        <v>0</v>
      </c>
      <c r="I514" s="102">
        <f t="shared" si="129"/>
        <v>0</v>
      </c>
    </row>
    <row r="515" spans="1:10" hidden="1">
      <c r="A515" s="16" t="s">
        <v>33</v>
      </c>
      <c r="B515" s="14">
        <v>757</v>
      </c>
      <c r="C515" s="15" t="s">
        <v>27</v>
      </c>
      <c r="D515" s="15" t="s">
        <v>29</v>
      </c>
      <c r="E515" s="15" t="s">
        <v>207</v>
      </c>
      <c r="F515" s="14">
        <v>610</v>
      </c>
      <c r="G515" s="74">
        <f>'прил 6'!G167</f>
        <v>0</v>
      </c>
      <c r="H515" s="74">
        <f>'прил 6'!H167</f>
        <v>0</v>
      </c>
      <c r="I515" s="74">
        <f>'прил 6'!I167</f>
        <v>0</v>
      </c>
    </row>
    <row r="516" spans="1:10" ht="36" hidden="1" customHeight="1">
      <c r="A516" s="16" t="s">
        <v>665</v>
      </c>
      <c r="B516" s="15" t="s">
        <v>98</v>
      </c>
      <c r="C516" s="15" t="s">
        <v>27</v>
      </c>
      <c r="D516" s="15" t="s">
        <v>72</v>
      </c>
      <c r="E516" s="15" t="s">
        <v>590</v>
      </c>
      <c r="F516" s="15"/>
      <c r="G516" s="74">
        <f t="shared" ref="G516:I517" si="130">G517</f>
        <v>0</v>
      </c>
      <c r="H516" s="74">
        <f t="shared" si="130"/>
        <v>0</v>
      </c>
      <c r="I516" s="74">
        <f t="shared" si="130"/>
        <v>0</v>
      </c>
      <c r="J516" s="1"/>
    </row>
    <row r="517" spans="1:10" ht="25.5" hidden="1">
      <c r="A517" s="16" t="s">
        <v>31</v>
      </c>
      <c r="B517" s="15" t="s">
        <v>98</v>
      </c>
      <c r="C517" s="15" t="s">
        <v>27</v>
      </c>
      <c r="D517" s="15" t="s">
        <v>72</v>
      </c>
      <c r="E517" s="15" t="s">
        <v>590</v>
      </c>
      <c r="F517" s="15" t="s">
        <v>32</v>
      </c>
      <c r="G517" s="74">
        <f t="shared" si="130"/>
        <v>0</v>
      </c>
      <c r="H517" s="74">
        <f t="shared" si="130"/>
        <v>0</v>
      </c>
      <c r="I517" s="74">
        <f t="shared" si="130"/>
        <v>0</v>
      </c>
      <c r="J517" s="1"/>
    </row>
    <row r="518" spans="1:10" ht="19.5" hidden="1" customHeight="1">
      <c r="A518" s="16" t="s">
        <v>33</v>
      </c>
      <c r="B518" s="15" t="s">
        <v>98</v>
      </c>
      <c r="C518" s="15" t="s">
        <v>27</v>
      </c>
      <c r="D518" s="15" t="s">
        <v>72</v>
      </c>
      <c r="E518" s="15" t="s">
        <v>590</v>
      </c>
      <c r="F518" s="15" t="s">
        <v>34</v>
      </c>
      <c r="G518" s="74">
        <f>'прил 6'!G418+'прил 6'!G169</f>
        <v>0</v>
      </c>
      <c r="H518" s="74">
        <f>'прил 6'!H418+'прил 6'!H169</f>
        <v>0</v>
      </c>
      <c r="I518" s="74">
        <f>'прил 6'!I418+'прил 6'!I169</f>
        <v>0</v>
      </c>
      <c r="J518" s="1"/>
    </row>
    <row r="519" spans="1:10" s="32" customFormat="1" ht="65.25" hidden="1" customHeight="1">
      <c r="A519" s="16" t="s">
        <v>662</v>
      </c>
      <c r="B519" s="14">
        <v>757</v>
      </c>
      <c r="C519" s="15" t="s">
        <v>74</v>
      </c>
      <c r="D519" s="15" t="s">
        <v>20</v>
      </c>
      <c r="E519" s="15" t="s">
        <v>661</v>
      </c>
      <c r="F519" s="15"/>
      <c r="G519" s="74">
        <f>G520</f>
        <v>0</v>
      </c>
      <c r="H519" s="74"/>
      <c r="I519" s="74"/>
    </row>
    <row r="520" spans="1:10" s="32" customFormat="1" ht="25.5" hidden="1" customHeight="1">
      <c r="A520" s="16" t="s">
        <v>31</v>
      </c>
      <c r="B520" s="14">
        <v>757</v>
      </c>
      <c r="C520" s="15" t="s">
        <v>74</v>
      </c>
      <c r="D520" s="15" t="s">
        <v>20</v>
      </c>
      <c r="E520" s="15" t="s">
        <v>661</v>
      </c>
      <c r="F520" s="15" t="s">
        <v>32</v>
      </c>
      <c r="G520" s="74">
        <f>G521</f>
        <v>0</v>
      </c>
      <c r="H520" s="74">
        <v>0</v>
      </c>
      <c r="I520" s="74">
        <v>0</v>
      </c>
    </row>
    <row r="521" spans="1:10" s="32" customFormat="1" ht="17.25" hidden="1" customHeight="1">
      <c r="A521" s="16" t="s">
        <v>33</v>
      </c>
      <c r="B521" s="14">
        <v>757</v>
      </c>
      <c r="C521" s="15" t="s">
        <v>74</v>
      </c>
      <c r="D521" s="15" t="s">
        <v>20</v>
      </c>
      <c r="E521" s="15" t="s">
        <v>661</v>
      </c>
      <c r="F521" s="15" t="s">
        <v>34</v>
      </c>
      <c r="G521" s="74">
        <f>'прил 6'!G172</f>
        <v>0</v>
      </c>
      <c r="H521" s="74">
        <f>'прил 6'!H172</f>
        <v>0</v>
      </c>
      <c r="I521" s="74">
        <f>'прил 6'!I172</f>
        <v>0</v>
      </c>
    </row>
    <row r="522" spans="1:10" s="145" customFormat="1" ht="51.75" customHeight="1">
      <c r="A522" s="140" t="s">
        <v>512</v>
      </c>
      <c r="B522" s="136">
        <v>793</v>
      </c>
      <c r="C522" s="137" t="s">
        <v>56</v>
      </c>
      <c r="D522" s="137" t="s">
        <v>91</v>
      </c>
      <c r="E522" s="136" t="s">
        <v>271</v>
      </c>
      <c r="F522" s="136"/>
      <c r="G522" s="138">
        <f>G523</f>
        <v>180000</v>
      </c>
      <c r="H522" s="138">
        <f t="shared" ref="H522:I525" si="131">H523</f>
        <v>180000</v>
      </c>
      <c r="I522" s="138">
        <f t="shared" si="131"/>
        <v>180000</v>
      </c>
      <c r="J522" s="167">
        <v>280000</v>
      </c>
    </row>
    <row r="523" spans="1:10" ht="36" customHeight="1">
      <c r="A523" s="16" t="s">
        <v>119</v>
      </c>
      <c r="B523" s="14">
        <v>793</v>
      </c>
      <c r="C523" s="15" t="s">
        <v>56</v>
      </c>
      <c r="D523" s="15" t="s">
        <v>91</v>
      </c>
      <c r="E523" s="14" t="s">
        <v>271</v>
      </c>
      <c r="F523" s="14"/>
      <c r="G523" s="102">
        <f>G524</f>
        <v>180000</v>
      </c>
      <c r="H523" s="102">
        <f t="shared" si="131"/>
        <v>180000</v>
      </c>
      <c r="I523" s="102">
        <f t="shared" si="131"/>
        <v>180000</v>
      </c>
    </row>
    <row r="524" spans="1:10" ht="39" customHeight="1">
      <c r="A524" s="16" t="s">
        <v>385</v>
      </c>
      <c r="B524" s="14">
        <v>793</v>
      </c>
      <c r="C524" s="15" t="s">
        <v>56</v>
      </c>
      <c r="D524" s="15" t="s">
        <v>91</v>
      </c>
      <c r="E524" s="14" t="s">
        <v>272</v>
      </c>
      <c r="F524" s="14"/>
      <c r="G524" s="102">
        <f>G525</f>
        <v>180000</v>
      </c>
      <c r="H524" s="102">
        <f t="shared" si="131"/>
        <v>180000</v>
      </c>
      <c r="I524" s="102">
        <f t="shared" si="131"/>
        <v>180000</v>
      </c>
    </row>
    <row r="525" spans="1:10" ht="27.75" customHeight="1">
      <c r="A525" s="16" t="s">
        <v>339</v>
      </c>
      <c r="B525" s="14">
        <v>793</v>
      </c>
      <c r="C525" s="15" t="s">
        <v>56</v>
      </c>
      <c r="D525" s="15" t="s">
        <v>91</v>
      </c>
      <c r="E525" s="14" t="s">
        <v>272</v>
      </c>
      <c r="F525" s="14">
        <v>200</v>
      </c>
      <c r="G525" s="102">
        <f>G526</f>
        <v>180000</v>
      </c>
      <c r="H525" s="102">
        <f t="shared" si="131"/>
        <v>180000</v>
      </c>
      <c r="I525" s="102">
        <f t="shared" si="131"/>
        <v>180000</v>
      </c>
    </row>
    <row r="526" spans="1:10" ht="27.75" customHeight="1">
      <c r="A526" s="16" t="s">
        <v>39</v>
      </c>
      <c r="B526" s="14">
        <v>793</v>
      </c>
      <c r="C526" s="15" t="s">
        <v>56</v>
      </c>
      <c r="D526" s="15" t="s">
        <v>91</v>
      </c>
      <c r="E526" s="14" t="s">
        <v>272</v>
      </c>
      <c r="F526" s="14">
        <v>240</v>
      </c>
      <c r="G526" s="102">
        <f>'прил 6'!G730</f>
        <v>180000</v>
      </c>
      <c r="H526" s="102">
        <f>'прил 6'!H730</f>
        <v>180000</v>
      </c>
      <c r="I526" s="102">
        <f>'прил 6'!I730</f>
        <v>180000</v>
      </c>
    </row>
    <row r="527" spans="1:10" s="141" customFormat="1" ht="35.25" customHeight="1">
      <c r="A527" s="140" t="s">
        <v>516</v>
      </c>
      <c r="B527" s="136">
        <v>757</v>
      </c>
      <c r="C527" s="137" t="s">
        <v>27</v>
      </c>
      <c r="D527" s="137" t="s">
        <v>27</v>
      </c>
      <c r="E527" s="137" t="s">
        <v>208</v>
      </c>
      <c r="F527" s="137"/>
      <c r="G527" s="138">
        <f>G528</f>
        <v>337030</v>
      </c>
      <c r="H527" s="138">
        <f t="shared" ref="H527:I527" si="132">H528</f>
        <v>339640</v>
      </c>
      <c r="I527" s="138">
        <f t="shared" si="132"/>
        <v>343640</v>
      </c>
      <c r="J527" s="168">
        <v>30000</v>
      </c>
    </row>
    <row r="528" spans="1:10" s="18" customFormat="1">
      <c r="A528" s="16" t="s">
        <v>355</v>
      </c>
      <c r="B528" s="14">
        <v>757</v>
      </c>
      <c r="C528" s="15" t="s">
        <v>27</v>
      </c>
      <c r="D528" s="15" t="s">
        <v>27</v>
      </c>
      <c r="E528" s="15" t="s">
        <v>209</v>
      </c>
      <c r="F528" s="15"/>
      <c r="G528" s="102">
        <f>G529+G531</f>
        <v>337030</v>
      </c>
      <c r="H528" s="102">
        <f t="shared" ref="H528:I528" si="133">H529+H531</f>
        <v>339640</v>
      </c>
      <c r="I528" s="102">
        <f t="shared" si="133"/>
        <v>343640</v>
      </c>
      <c r="J528" s="17">
        <v>100000</v>
      </c>
    </row>
    <row r="529" spans="1:10" s="18" customFormat="1" ht="25.5">
      <c r="A529" s="16" t="s">
        <v>37</v>
      </c>
      <c r="B529" s="14">
        <v>757</v>
      </c>
      <c r="C529" s="15" t="s">
        <v>27</v>
      </c>
      <c r="D529" s="15" t="s">
        <v>27</v>
      </c>
      <c r="E529" s="15" t="s">
        <v>209</v>
      </c>
      <c r="F529" s="15" t="s">
        <v>38</v>
      </c>
      <c r="G529" s="102">
        <f>G530</f>
        <v>133950</v>
      </c>
      <c r="H529" s="102">
        <f>H530</f>
        <v>131950</v>
      </c>
      <c r="I529" s="102">
        <f>I530</f>
        <v>131950</v>
      </c>
      <c r="J529" s="17"/>
    </row>
    <row r="530" spans="1:10" s="18" customFormat="1" ht="25.5">
      <c r="A530" s="236" t="s">
        <v>39</v>
      </c>
      <c r="B530" s="14">
        <v>757</v>
      </c>
      <c r="C530" s="15" t="s">
        <v>27</v>
      </c>
      <c r="D530" s="15" t="s">
        <v>27</v>
      </c>
      <c r="E530" s="15" t="s">
        <v>209</v>
      </c>
      <c r="F530" s="15" t="s">
        <v>40</v>
      </c>
      <c r="G530" s="102">
        <f>'прил 6'!G69</f>
        <v>133950</v>
      </c>
      <c r="H530" s="102">
        <f>'прил 6'!H69</f>
        <v>131950</v>
      </c>
      <c r="I530" s="102">
        <f>'прил 6'!I69</f>
        <v>131950</v>
      </c>
      <c r="J530" s="17"/>
    </row>
    <row r="531" spans="1:10" s="18" customFormat="1" ht="25.5">
      <c r="A531" s="236" t="s">
        <v>31</v>
      </c>
      <c r="B531" s="15" t="s">
        <v>98</v>
      </c>
      <c r="C531" s="15" t="s">
        <v>27</v>
      </c>
      <c r="D531" s="15" t="s">
        <v>72</v>
      </c>
      <c r="E531" s="15" t="s">
        <v>209</v>
      </c>
      <c r="F531" s="15" t="s">
        <v>32</v>
      </c>
      <c r="G531" s="74">
        <f>G532</f>
        <v>203080</v>
      </c>
      <c r="H531" s="74">
        <f t="shared" ref="H531:I531" si="134">H532</f>
        <v>207690</v>
      </c>
      <c r="I531" s="74">
        <f t="shared" si="134"/>
        <v>211690</v>
      </c>
      <c r="J531" s="17"/>
    </row>
    <row r="532" spans="1:10" s="18" customFormat="1">
      <c r="A532" s="16" t="s">
        <v>33</v>
      </c>
      <c r="B532" s="15" t="s">
        <v>98</v>
      </c>
      <c r="C532" s="15" t="s">
        <v>27</v>
      </c>
      <c r="D532" s="15" t="s">
        <v>72</v>
      </c>
      <c r="E532" s="15" t="s">
        <v>209</v>
      </c>
      <c r="F532" s="15" t="s">
        <v>34</v>
      </c>
      <c r="G532" s="74">
        <f>'прил 6'!G71+'прил 6'!G450</f>
        <v>203080</v>
      </c>
      <c r="H532" s="74">
        <f>'прил 6'!H71+'прил 6'!H450</f>
        <v>207690</v>
      </c>
      <c r="I532" s="74">
        <f>'прил 6'!I71+'прил 6'!I450</f>
        <v>211690</v>
      </c>
      <c r="J532" s="17"/>
    </row>
    <row r="533" spans="1:10" s="145" customFormat="1" ht="51">
      <c r="A533" s="140" t="s">
        <v>507</v>
      </c>
      <c r="B533" s="136">
        <v>793</v>
      </c>
      <c r="C533" s="137" t="s">
        <v>72</v>
      </c>
      <c r="D533" s="137" t="s">
        <v>324</v>
      </c>
      <c r="E533" s="137" t="s">
        <v>266</v>
      </c>
      <c r="F533" s="137"/>
      <c r="G533" s="138">
        <f>G534+G537</f>
        <v>100000</v>
      </c>
      <c r="H533" s="138">
        <f t="shared" ref="H533:I533" si="135">H534+H537</f>
        <v>200000</v>
      </c>
      <c r="I533" s="138">
        <f t="shared" si="135"/>
        <v>0</v>
      </c>
      <c r="J533" s="167">
        <v>100000</v>
      </c>
    </row>
    <row r="534" spans="1:10" ht="63.75">
      <c r="A534" s="16" t="s">
        <v>561</v>
      </c>
      <c r="B534" s="14">
        <v>793</v>
      </c>
      <c r="C534" s="15" t="s">
        <v>72</v>
      </c>
      <c r="D534" s="15" t="s">
        <v>324</v>
      </c>
      <c r="E534" s="15" t="s">
        <v>267</v>
      </c>
      <c r="F534" s="15"/>
      <c r="G534" s="102">
        <f t="shared" ref="G534:I535" si="136">G535</f>
        <v>100000</v>
      </c>
      <c r="H534" s="102">
        <f t="shared" si="136"/>
        <v>200000</v>
      </c>
      <c r="I534" s="102">
        <f t="shared" si="136"/>
        <v>0</v>
      </c>
    </row>
    <row r="535" spans="1:10" ht="25.5">
      <c r="A535" s="16" t="s">
        <v>39</v>
      </c>
      <c r="B535" s="14">
        <v>793</v>
      </c>
      <c r="C535" s="15" t="s">
        <v>72</v>
      </c>
      <c r="D535" s="15" t="s">
        <v>324</v>
      </c>
      <c r="E535" s="15" t="s">
        <v>267</v>
      </c>
      <c r="F535" s="15" t="s">
        <v>38</v>
      </c>
      <c r="G535" s="102">
        <f t="shared" si="136"/>
        <v>100000</v>
      </c>
      <c r="H535" s="102">
        <f t="shared" si="136"/>
        <v>200000</v>
      </c>
      <c r="I535" s="102">
        <f t="shared" si="136"/>
        <v>0</v>
      </c>
    </row>
    <row r="536" spans="1:10" ht="33" customHeight="1">
      <c r="A536" s="236" t="s">
        <v>39</v>
      </c>
      <c r="B536" s="14">
        <v>793</v>
      </c>
      <c r="C536" s="15" t="s">
        <v>72</v>
      </c>
      <c r="D536" s="15" t="s">
        <v>324</v>
      </c>
      <c r="E536" s="15" t="s">
        <v>267</v>
      </c>
      <c r="F536" s="15" t="s">
        <v>40</v>
      </c>
      <c r="G536" s="102">
        <f>'прил 6'!G689</f>
        <v>100000</v>
      </c>
      <c r="H536" s="102">
        <f>'прил 6'!H689</f>
        <v>200000</v>
      </c>
      <c r="I536" s="102">
        <f>'прил 6'!I689</f>
        <v>0</v>
      </c>
    </row>
    <row r="537" spans="1:10" ht="38.25" hidden="1">
      <c r="A537" s="236" t="s">
        <v>438</v>
      </c>
      <c r="B537" s="14">
        <v>793</v>
      </c>
      <c r="C537" s="15" t="s">
        <v>72</v>
      </c>
      <c r="D537" s="15" t="s">
        <v>324</v>
      </c>
      <c r="E537" s="15" t="s">
        <v>437</v>
      </c>
      <c r="F537" s="15"/>
      <c r="G537" s="74">
        <f>G538</f>
        <v>0</v>
      </c>
      <c r="H537" s="89">
        <v>0</v>
      </c>
      <c r="I537" s="89">
        <v>0</v>
      </c>
      <c r="J537" s="1"/>
    </row>
    <row r="538" spans="1:10" ht="25.5" hidden="1">
      <c r="A538" s="16" t="s">
        <v>39</v>
      </c>
      <c r="B538" s="14">
        <v>793</v>
      </c>
      <c r="C538" s="15" t="s">
        <v>72</v>
      </c>
      <c r="D538" s="15" t="s">
        <v>324</v>
      </c>
      <c r="E538" s="15" t="s">
        <v>437</v>
      </c>
      <c r="F538" s="15" t="s">
        <v>38</v>
      </c>
      <c r="G538" s="74">
        <f>G539</f>
        <v>0</v>
      </c>
      <c r="H538" s="89">
        <v>0</v>
      </c>
      <c r="I538" s="89">
        <v>0</v>
      </c>
      <c r="J538" s="1"/>
    </row>
    <row r="539" spans="1:10" ht="25.5" hidden="1">
      <c r="A539" s="16" t="s">
        <v>39</v>
      </c>
      <c r="B539" s="14">
        <v>793</v>
      </c>
      <c r="C539" s="15" t="s">
        <v>72</v>
      </c>
      <c r="D539" s="15" t="s">
        <v>324</v>
      </c>
      <c r="E539" s="15" t="s">
        <v>437</v>
      </c>
      <c r="F539" s="15" t="s">
        <v>40</v>
      </c>
      <c r="G539" s="74">
        <f>'прил 6'!G692</f>
        <v>0</v>
      </c>
      <c r="H539" s="89">
        <v>0</v>
      </c>
      <c r="I539" s="89">
        <v>0</v>
      </c>
      <c r="J539" s="1"/>
    </row>
    <row r="540" spans="1:10" s="141" customFormat="1" ht="30" customHeight="1">
      <c r="A540" s="156" t="s">
        <v>518</v>
      </c>
      <c r="B540" s="137" t="s">
        <v>98</v>
      </c>
      <c r="C540" s="137" t="s">
        <v>27</v>
      </c>
      <c r="D540" s="137" t="s">
        <v>20</v>
      </c>
      <c r="E540" s="137" t="s">
        <v>231</v>
      </c>
      <c r="F540" s="137"/>
      <c r="G540" s="138">
        <f>G541</f>
        <v>1677000</v>
      </c>
      <c r="H540" s="138">
        <f>H541</f>
        <v>1595974</v>
      </c>
      <c r="I540" s="138">
        <f>I541</f>
        <v>1655974</v>
      </c>
      <c r="J540" s="168">
        <v>100000</v>
      </c>
    </row>
    <row r="541" spans="1:10" s="18" customFormat="1" ht="25.5">
      <c r="A541" s="16" t="s">
        <v>104</v>
      </c>
      <c r="B541" s="15" t="s">
        <v>98</v>
      </c>
      <c r="C541" s="15" t="s">
        <v>27</v>
      </c>
      <c r="D541" s="15" t="s">
        <v>20</v>
      </c>
      <c r="E541" s="15" t="s">
        <v>232</v>
      </c>
      <c r="F541" s="15"/>
      <c r="G541" s="102">
        <f>G542+G544</f>
        <v>1677000</v>
      </c>
      <c r="H541" s="102">
        <f>H542+H544</f>
        <v>1595974</v>
      </c>
      <c r="I541" s="102">
        <f>I542+I544</f>
        <v>1655974</v>
      </c>
      <c r="J541" s="17">
        <v>50000</v>
      </c>
    </row>
    <row r="542" spans="1:10" s="18" customFormat="1" ht="25.5" customHeight="1">
      <c r="A542" s="16" t="s">
        <v>369</v>
      </c>
      <c r="B542" s="14">
        <v>793</v>
      </c>
      <c r="C542" s="15" t="s">
        <v>71</v>
      </c>
      <c r="D542" s="15" t="s">
        <v>72</v>
      </c>
      <c r="E542" s="15" t="s">
        <v>232</v>
      </c>
      <c r="F542" s="15" t="s">
        <v>156</v>
      </c>
      <c r="G542" s="102">
        <f>G543</f>
        <v>1260000</v>
      </c>
      <c r="H542" s="102">
        <f>H543</f>
        <v>1260000</v>
      </c>
      <c r="I542" s="102">
        <f>I543</f>
        <v>1320000</v>
      </c>
      <c r="J542" s="17">
        <v>630000</v>
      </c>
    </row>
    <row r="543" spans="1:10" s="18" customFormat="1" ht="25.5">
      <c r="A543" s="16" t="s">
        <v>157</v>
      </c>
      <c r="B543" s="14">
        <v>793</v>
      </c>
      <c r="C543" s="15" t="s">
        <v>71</v>
      </c>
      <c r="D543" s="15" t="s">
        <v>72</v>
      </c>
      <c r="E543" s="15" t="s">
        <v>232</v>
      </c>
      <c r="F543" s="15" t="s">
        <v>158</v>
      </c>
      <c r="G543" s="102">
        <f>'прил 6'!G761</f>
        <v>1260000</v>
      </c>
      <c r="H543" s="102">
        <f>'прил 6'!H761</f>
        <v>1260000</v>
      </c>
      <c r="I543" s="102">
        <f>'прил 6'!I761</f>
        <v>1320000</v>
      </c>
      <c r="J543" s="17">
        <f>SUM(J540:J542)</f>
        <v>780000</v>
      </c>
    </row>
    <row r="544" spans="1:10" s="18" customFormat="1" ht="25.5">
      <c r="A544" s="16" t="s">
        <v>31</v>
      </c>
      <c r="B544" s="15" t="s">
        <v>98</v>
      </c>
      <c r="C544" s="15" t="s">
        <v>27</v>
      </c>
      <c r="D544" s="15" t="s">
        <v>20</v>
      </c>
      <c r="E544" s="15" t="s">
        <v>232</v>
      </c>
      <c r="F544" s="15" t="s">
        <v>32</v>
      </c>
      <c r="G544" s="102">
        <f>G545</f>
        <v>417000</v>
      </c>
      <c r="H544" s="102">
        <f>H545</f>
        <v>335974</v>
      </c>
      <c r="I544" s="102">
        <f>I545</f>
        <v>335974</v>
      </c>
      <c r="J544" s="17"/>
    </row>
    <row r="545" spans="1:16" s="18" customFormat="1">
      <c r="A545" s="16" t="s">
        <v>33</v>
      </c>
      <c r="B545" s="15" t="s">
        <v>98</v>
      </c>
      <c r="C545" s="15" t="s">
        <v>27</v>
      </c>
      <c r="D545" s="15" t="s">
        <v>20</v>
      </c>
      <c r="E545" s="15" t="s">
        <v>232</v>
      </c>
      <c r="F545" s="15" t="s">
        <v>34</v>
      </c>
      <c r="G545" s="102">
        <f>'прил 6'!G288+'прил 6'!G357</f>
        <v>417000</v>
      </c>
      <c r="H545" s="102">
        <f>'прил 6'!H288+'прил 6'!H357</f>
        <v>335974</v>
      </c>
      <c r="I545" s="102">
        <f>'прил 6'!I288+'прил 6'!I357</f>
        <v>335974</v>
      </c>
      <c r="J545" s="17"/>
    </row>
    <row r="546" spans="1:16" s="145" customFormat="1" ht="38.25">
      <c r="A546" s="140" t="s">
        <v>519</v>
      </c>
      <c r="B546" s="136">
        <v>793</v>
      </c>
      <c r="C546" s="137" t="s">
        <v>72</v>
      </c>
      <c r="D546" s="137" t="s">
        <v>324</v>
      </c>
      <c r="E546" s="137" t="s">
        <v>268</v>
      </c>
      <c r="F546" s="137"/>
      <c r="G546" s="138">
        <f>G547</f>
        <v>175000</v>
      </c>
      <c r="H546" s="138">
        <f>H549+H550</f>
        <v>175000</v>
      </c>
      <c r="I546" s="138">
        <f>I549+I550</f>
        <v>175000</v>
      </c>
      <c r="J546" s="167">
        <v>100000</v>
      </c>
      <c r="P546" s="167"/>
    </row>
    <row r="547" spans="1:16" ht="38.25">
      <c r="A547" s="16" t="s">
        <v>352</v>
      </c>
      <c r="B547" s="14">
        <v>793</v>
      </c>
      <c r="C547" s="15" t="s">
        <v>72</v>
      </c>
      <c r="D547" s="15" t="s">
        <v>324</v>
      </c>
      <c r="E547" s="15" t="s">
        <v>269</v>
      </c>
      <c r="F547" s="15"/>
      <c r="G547" s="102">
        <f>G548+G550</f>
        <v>175000</v>
      </c>
      <c r="H547" s="102">
        <f t="shared" ref="H547:I547" si="137">H548+H550</f>
        <v>175000</v>
      </c>
      <c r="I547" s="102">
        <f t="shared" si="137"/>
        <v>175000</v>
      </c>
      <c r="J547" s="2">
        <v>75000</v>
      </c>
    </row>
    <row r="548" spans="1:16" ht="25.5">
      <c r="A548" s="16" t="s">
        <v>39</v>
      </c>
      <c r="B548" s="14">
        <v>793</v>
      </c>
      <c r="C548" s="15" t="s">
        <v>72</v>
      </c>
      <c r="D548" s="15" t="s">
        <v>324</v>
      </c>
      <c r="E548" s="15" t="s">
        <v>269</v>
      </c>
      <c r="F548" s="15" t="s">
        <v>38</v>
      </c>
      <c r="G548" s="102">
        <f>G549</f>
        <v>75000</v>
      </c>
      <c r="H548" s="102">
        <f t="shared" ref="H548:I548" si="138">H549</f>
        <v>75000</v>
      </c>
      <c r="I548" s="102">
        <f t="shared" si="138"/>
        <v>75000</v>
      </c>
    </row>
    <row r="549" spans="1:16" ht="31.5" customHeight="1">
      <c r="A549" s="16" t="s">
        <v>39</v>
      </c>
      <c r="B549" s="14">
        <v>793</v>
      </c>
      <c r="C549" s="15" t="s">
        <v>72</v>
      </c>
      <c r="D549" s="15" t="s">
        <v>324</v>
      </c>
      <c r="E549" s="15" t="s">
        <v>269</v>
      </c>
      <c r="F549" s="15" t="s">
        <v>40</v>
      </c>
      <c r="G549" s="102">
        <f>'прил 6'!G696+'прил 6'!G241</f>
        <v>75000</v>
      </c>
      <c r="H549" s="102">
        <f>'прил 6'!H241+'прил 6'!H696</f>
        <v>75000</v>
      </c>
      <c r="I549" s="102">
        <f>'прил 6'!I241+'прил 6'!I696</f>
        <v>75000</v>
      </c>
    </row>
    <row r="550" spans="1:16" s="18" customFormat="1" ht="25.5">
      <c r="A550" s="16" t="s">
        <v>31</v>
      </c>
      <c r="B550" s="14">
        <v>774</v>
      </c>
      <c r="C550" s="15" t="s">
        <v>72</v>
      </c>
      <c r="D550" s="15" t="s">
        <v>324</v>
      </c>
      <c r="E550" s="15" t="s">
        <v>269</v>
      </c>
      <c r="F550" s="15" t="s">
        <v>32</v>
      </c>
      <c r="G550" s="74">
        <f t="shared" ref="G550:I550" si="139">G551</f>
        <v>100000</v>
      </c>
      <c r="H550" s="74">
        <f t="shared" si="139"/>
        <v>100000</v>
      </c>
      <c r="I550" s="74">
        <f t="shared" si="139"/>
        <v>100000</v>
      </c>
    </row>
    <row r="551" spans="1:16" s="18" customFormat="1">
      <c r="A551" s="16" t="s">
        <v>33</v>
      </c>
      <c r="B551" s="14">
        <v>774</v>
      </c>
      <c r="C551" s="15" t="s">
        <v>72</v>
      </c>
      <c r="D551" s="15" t="s">
        <v>324</v>
      </c>
      <c r="E551" s="15" t="s">
        <v>269</v>
      </c>
      <c r="F551" s="15" t="s">
        <v>34</v>
      </c>
      <c r="G551" s="74">
        <f>'прил 6'!G243</f>
        <v>100000</v>
      </c>
      <c r="H551" s="74">
        <f>'прил 6'!H243</f>
        <v>100000</v>
      </c>
      <c r="I551" s="74">
        <f>'прил 6'!I243</f>
        <v>100000</v>
      </c>
      <c r="L551" s="17"/>
    </row>
    <row r="552" spans="1:16" s="154" customFormat="1" ht="45" customHeight="1">
      <c r="A552" s="140" t="s">
        <v>473</v>
      </c>
      <c r="B552" s="136">
        <v>792</v>
      </c>
      <c r="C552" s="137" t="s">
        <v>20</v>
      </c>
      <c r="D552" s="137" t="s">
        <v>56</v>
      </c>
      <c r="E552" s="137" t="s">
        <v>241</v>
      </c>
      <c r="F552" s="142"/>
      <c r="G552" s="138">
        <f>G553+G561+G565</f>
        <v>63223760.900000006</v>
      </c>
      <c r="H552" s="138">
        <f>H553+H561+H565</f>
        <v>45567655.439999998</v>
      </c>
      <c r="I552" s="138">
        <f>I553+I561+I565</f>
        <v>45699166.960000001</v>
      </c>
      <c r="J552" s="171">
        <v>1012500</v>
      </c>
      <c r="P552" s="216"/>
    </row>
    <row r="553" spans="1:16" s="46" customFormat="1" ht="51" customHeight="1">
      <c r="A553" s="16" t="s">
        <v>171</v>
      </c>
      <c r="B553" s="14">
        <v>792</v>
      </c>
      <c r="C553" s="15" t="s">
        <v>20</v>
      </c>
      <c r="D553" s="15" t="s">
        <v>170</v>
      </c>
      <c r="E553" s="15" t="s">
        <v>243</v>
      </c>
      <c r="F553" s="15"/>
      <c r="G553" s="102">
        <f>G554</f>
        <v>13233532</v>
      </c>
      <c r="H553" s="102">
        <f t="shared" ref="H553:I553" si="140">H554</f>
        <v>13364190</v>
      </c>
      <c r="I553" s="102">
        <f t="shared" si="140"/>
        <v>13365627</v>
      </c>
      <c r="J553" s="160">
        <v>11992167</v>
      </c>
    </row>
    <row r="554" spans="1:16" s="46" customFormat="1" ht="34.5" customHeight="1">
      <c r="A554" s="16" t="s">
        <v>79</v>
      </c>
      <c r="B554" s="14">
        <v>792</v>
      </c>
      <c r="C554" s="15" t="s">
        <v>20</v>
      </c>
      <c r="D554" s="15" t="s">
        <v>170</v>
      </c>
      <c r="E554" s="15" t="s">
        <v>244</v>
      </c>
      <c r="F554" s="15"/>
      <c r="G554" s="102">
        <f>G555+G557+G559</f>
        <v>13233532</v>
      </c>
      <c r="H554" s="102">
        <f t="shared" ref="H554:I554" si="141">H555+H557+H559</f>
        <v>13364190</v>
      </c>
      <c r="I554" s="102">
        <f t="shared" si="141"/>
        <v>13365627</v>
      </c>
      <c r="J554" s="160">
        <v>967059</v>
      </c>
    </row>
    <row r="555" spans="1:16" s="46" customFormat="1" ht="51">
      <c r="A555" s="16" t="s">
        <v>57</v>
      </c>
      <c r="B555" s="14">
        <v>792</v>
      </c>
      <c r="C555" s="15" t="s">
        <v>20</v>
      </c>
      <c r="D555" s="15" t="s">
        <v>170</v>
      </c>
      <c r="E555" s="15" t="s">
        <v>244</v>
      </c>
      <c r="F555" s="15" t="s">
        <v>60</v>
      </c>
      <c r="G555" s="102">
        <f>G556</f>
        <v>12042000</v>
      </c>
      <c r="H555" s="102">
        <f>H556</f>
        <v>12172658</v>
      </c>
      <c r="I555" s="102">
        <f>I556</f>
        <v>12174095</v>
      </c>
      <c r="J555" s="160">
        <v>26000</v>
      </c>
      <c r="P555" s="160">
        <f>G556+G558+G560+G564+G568+G571+G574+G578+G581</f>
        <v>63223760.899999999</v>
      </c>
    </row>
    <row r="556" spans="1:16" s="46" customFormat="1" ht="25.5">
      <c r="A556" s="16" t="s">
        <v>58</v>
      </c>
      <c r="B556" s="14">
        <v>792</v>
      </c>
      <c r="C556" s="15" t="s">
        <v>20</v>
      </c>
      <c r="D556" s="15" t="s">
        <v>170</v>
      </c>
      <c r="E556" s="15" t="s">
        <v>244</v>
      </c>
      <c r="F556" s="15" t="s">
        <v>61</v>
      </c>
      <c r="G556" s="102">
        <f>'прил 6'!G501</f>
        <v>12042000</v>
      </c>
      <c r="H556" s="102">
        <f>'прил 6'!H501</f>
        <v>12172658</v>
      </c>
      <c r="I556" s="102">
        <f>'прил 6'!I501</f>
        <v>12174095</v>
      </c>
      <c r="J556" s="160">
        <v>3043600</v>
      </c>
    </row>
    <row r="557" spans="1:16" s="46" customFormat="1" ht="25.5">
      <c r="A557" s="16" t="s">
        <v>37</v>
      </c>
      <c r="B557" s="14">
        <v>792</v>
      </c>
      <c r="C557" s="15" t="s">
        <v>20</v>
      </c>
      <c r="D557" s="15" t="s">
        <v>170</v>
      </c>
      <c r="E557" s="15" t="s">
        <v>244</v>
      </c>
      <c r="F557" s="15" t="s">
        <v>38</v>
      </c>
      <c r="G557" s="102">
        <f>G558</f>
        <v>1165532</v>
      </c>
      <c r="H557" s="102">
        <f>H558</f>
        <v>1165532</v>
      </c>
      <c r="I557" s="102">
        <f>I558</f>
        <v>1165532</v>
      </c>
      <c r="J557" s="160">
        <v>50000</v>
      </c>
    </row>
    <row r="558" spans="1:16" s="46" customFormat="1" ht="25.5">
      <c r="A558" s="16" t="s">
        <v>39</v>
      </c>
      <c r="B558" s="14">
        <v>792</v>
      </c>
      <c r="C558" s="15" t="s">
        <v>20</v>
      </c>
      <c r="D558" s="15" t="s">
        <v>170</v>
      </c>
      <c r="E558" s="15" t="s">
        <v>244</v>
      </c>
      <c r="F558" s="15" t="s">
        <v>40</v>
      </c>
      <c r="G558" s="102">
        <f>'прил 6'!G503</f>
        <v>1165532</v>
      </c>
      <c r="H558" s="102">
        <f>'прил 6'!H503</f>
        <v>1165532</v>
      </c>
      <c r="I558" s="102">
        <f>'прил 6'!I503</f>
        <v>1165532</v>
      </c>
      <c r="J558" s="160">
        <v>15487188</v>
      </c>
    </row>
    <row r="559" spans="1:16" s="46" customFormat="1">
      <c r="A559" s="30" t="s">
        <v>65</v>
      </c>
      <c r="B559" s="14">
        <v>792</v>
      </c>
      <c r="C559" s="15" t="s">
        <v>20</v>
      </c>
      <c r="D559" s="15" t="s">
        <v>170</v>
      </c>
      <c r="E559" s="15" t="s">
        <v>244</v>
      </c>
      <c r="F559" s="15" t="s">
        <v>66</v>
      </c>
      <c r="G559" s="74">
        <f>G560</f>
        <v>26000</v>
      </c>
      <c r="H559" s="74">
        <f>H560</f>
        <v>26000</v>
      </c>
      <c r="I559" s="74">
        <f>I560</f>
        <v>26000</v>
      </c>
      <c r="J559" s="160">
        <v>4802400</v>
      </c>
    </row>
    <row r="560" spans="1:16" s="46" customFormat="1">
      <c r="A560" s="30" t="s">
        <v>151</v>
      </c>
      <c r="B560" s="14">
        <v>792</v>
      </c>
      <c r="C560" s="15" t="s">
        <v>20</v>
      </c>
      <c r="D560" s="15" t="s">
        <v>170</v>
      </c>
      <c r="E560" s="15" t="s">
        <v>244</v>
      </c>
      <c r="F560" s="15" t="s">
        <v>69</v>
      </c>
      <c r="G560" s="74">
        <f>'прил 6'!G505</f>
        <v>26000</v>
      </c>
      <c r="H560" s="74">
        <f>'прил 6'!H505</f>
        <v>26000</v>
      </c>
      <c r="I560" s="74">
        <f>'прил 6'!I505</f>
        <v>26000</v>
      </c>
      <c r="J560" s="160">
        <v>16556640</v>
      </c>
    </row>
    <row r="561" spans="1:10" s="28" customFormat="1" ht="25.5">
      <c r="A561" s="16" t="s">
        <v>317</v>
      </c>
      <c r="B561" s="14">
        <v>792</v>
      </c>
      <c r="C561" s="15" t="s">
        <v>24</v>
      </c>
      <c r="D561" s="15" t="s">
        <v>20</v>
      </c>
      <c r="E561" s="15" t="s">
        <v>247</v>
      </c>
      <c r="F561" s="39"/>
      <c r="G561" s="102">
        <f>G562</f>
        <v>5220000</v>
      </c>
      <c r="H561" s="102">
        <f t="shared" ref="H561:I563" si="142">H562</f>
        <v>5220000</v>
      </c>
      <c r="I561" s="102">
        <f t="shared" si="142"/>
        <v>5220000</v>
      </c>
      <c r="J561" s="159">
        <v>3200000</v>
      </c>
    </row>
    <row r="562" spans="1:10">
      <c r="A562" s="16" t="s">
        <v>318</v>
      </c>
      <c r="B562" s="14">
        <v>792</v>
      </c>
      <c r="C562" s="15" t="s">
        <v>24</v>
      </c>
      <c r="D562" s="15" t="s">
        <v>20</v>
      </c>
      <c r="E562" s="15" t="s">
        <v>248</v>
      </c>
      <c r="F562" s="15"/>
      <c r="G562" s="102">
        <f>G563</f>
        <v>5220000</v>
      </c>
      <c r="H562" s="102">
        <f t="shared" si="142"/>
        <v>5220000</v>
      </c>
      <c r="I562" s="102">
        <f t="shared" si="142"/>
        <v>5220000</v>
      </c>
      <c r="J562" s="2">
        <f>SUM(J552:J561)</f>
        <v>57137554</v>
      </c>
    </row>
    <row r="563" spans="1:10">
      <c r="A563" s="16" t="s">
        <v>319</v>
      </c>
      <c r="B563" s="14">
        <v>792</v>
      </c>
      <c r="C563" s="15" t="s">
        <v>24</v>
      </c>
      <c r="D563" s="15" t="s">
        <v>20</v>
      </c>
      <c r="E563" s="15" t="s">
        <v>248</v>
      </c>
      <c r="F563" s="15" t="s">
        <v>320</v>
      </c>
      <c r="G563" s="102">
        <f>G564</f>
        <v>5220000</v>
      </c>
      <c r="H563" s="102">
        <f t="shared" si="142"/>
        <v>5220000</v>
      </c>
      <c r="I563" s="102">
        <f t="shared" si="142"/>
        <v>5220000</v>
      </c>
      <c r="J563" s="2">
        <f>H552-J562</f>
        <v>-11569898.560000002</v>
      </c>
    </row>
    <row r="564" spans="1:10">
      <c r="A564" s="16" t="s">
        <v>321</v>
      </c>
      <c r="B564" s="14">
        <v>792</v>
      </c>
      <c r="C564" s="15" t="s">
        <v>24</v>
      </c>
      <c r="D564" s="15" t="s">
        <v>20</v>
      </c>
      <c r="E564" s="15" t="s">
        <v>248</v>
      </c>
      <c r="F564" s="15" t="s">
        <v>322</v>
      </c>
      <c r="G564" s="102">
        <f>'прил 6'!G524+'прил 6'!G790</f>
        <v>5220000</v>
      </c>
      <c r="H564" s="102">
        <f>'прил 6'!H524+'прил 6'!H790</f>
        <v>5220000</v>
      </c>
      <c r="I564" s="102">
        <f>'прил 6'!I524+'прил 6'!I790</f>
        <v>5220000</v>
      </c>
    </row>
    <row r="565" spans="1:10" s="18" customFormat="1" ht="38.25">
      <c r="A565" s="16" t="s">
        <v>163</v>
      </c>
      <c r="B565" s="14">
        <v>792</v>
      </c>
      <c r="C565" s="15" t="s">
        <v>324</v>
      </c>
      <c r="D565" s="15" t="s">
        <v>20</v>
      </c>
      <c r="E565" s="15" t="s">
        <v>242</v>
      </c>
      <c r="F565" s="15"/>
      <c r="G565" s="102">
        <f>G574+G578+G581+G566+G569</f>
        <v>44770228.900000006</v>
      </c>
      <c r="H565" s="102">
        <f t="shared" ref="H565:I565" si="143">H574+H578+H581+H566+H569</f>
        <v>26983465.440000001</v>
      </c>
      <c r="I565" s="102">
        <f t="shared" si="143"/>
        <v>27113539.960000001</v>
      </c>
      <c r="J565" s="17"/>
    </row>
    <row r="566" spans="1:10" s="28" customFormat="1" ht="25.5">
      <c r="A566" s="16" t="s">
        <v>176</v>
      </c>
      <c r="B566" s="14">
        <v>792</v>
      </c>
      <c r="C566" s="15" t="s">
        <v>29</v>
      </c>
      <c r="D566" s="15" t="s">
        <v>72</v>
      </c>
      <c r="E566" s="15" t="s">
        <v>402</v>
      </c>
      <c r="F566" s="39"/>
      <c r="G566" s="102">
        <f t="shared" ref="G566:I567" si="144">G567</f>
        <v>3343489.7</v>
      </c>
      <c r="H566" s="102">
        <f t="shared" si="144"/>
        <v>3378621</v>
      </c>
      <c r="I566" s="102">
        <f t="shared" si="144"/>
        <v>3514692</v>
      </c>
      <c r="J566" s="159"/>
    </row>
    <row r="567" spans="1:10">
      <c r="A567" s="16" t="s">
        <v>165</v>
      </c>
      <c r="B567" s="14">
        <v>792</v>
      </c>
      <c r="C567" s="15" t="s">
        <v>29</v>
      </c>
      <c r="D567" s="15" t="s">
        <v>72</v>
      </c>
      <c r="E567" s="15" t="s">
        <v>402</v>
      </c>
      <c r="F567" s="15" t="s">
        <v>166</v>
      </c>
      <c r="G567" s="102">
        <f t="shared" si="144"/>
        <v>3343489.7</v>
      </c>
      <c r="H567" s="102">
        <f t="shared" si="144"/>
        <v>3378621</v>
      </c>
      <c r="I567" s="102">
        <f t="shared" si="144"/>
        <v>3514692</v>
      </c>
    </row>
    <row r="568" spans="1:10">
      <c r="A568" s="16" t="s">
        <v>167</v>
      </c>
      <c r="B568" s="14">
        <v>792</v>
      </c>
      <c r="C568" s="15" t="s">
        <v>29</v>
      </c>
      <c r="D568" s="15" t="s">
        <v>72</v>
      </c>
      <c r="E568" s="15" t="s">
        <v>402</v>
      </c>
      <c r="F568" s="15" t="s">
        <v>168</v>
      </c>
      <c r="G568" s="102">
        <f>'прил 6'!G517</f>
        <v>3343489.7</v>
      </c>
      <c r="H568" s="102">
        <f>'прил 6'!H517</f>
        <v>3378621</v>
      </c>
      <c r="I568" s="102">
        <f>'прил 6'!I517</f>
        <v>3514692</v>
      </c>
    </row>
    <row r="569" spans="1:10" ht="25.5">
      <c r="A569" s="16" t="s">
        <v>164</v>
      </c>
      <c r="B569" s="14">
        <v>792</v>
      </c>
      <c r="C569" s="15" t="s">
        <v>20</v>
      </c>
      <c r="D569" s="15" t="s">
        <v>56</v>
      </c>
      <c r="E569" s="15" t="s">
        <v>403</v>
      </c>
      <c r="F569" s="15"/>
      <c r="G569" s="102">
        <f t="shared" ref="G569:I570" si="145">G570</f>
        <v>1417500</v>
      </c>
      <c r="H569" s="102">
        <f t="shared" si="145"/>
        <v>1417500</v>
      </c>
      <c r="I569" s="102">
        <f t="shared" si="145"/>
        <v>1417500</v>
      </c>
    </row>
    <row r="570" spans="1:10">
      <c r="A570" s="16" t="s">
        <v>165</v>
      </c>
      <c r="B570" s="14">
        <v>792</v>
      </c>
      <c r="C570" s="15" t="s">
        <v>20</v>
      </c>
      <c r="D570" s="15" t="s">
        <v>56</v>
      </c>
      <c r="E570" s="15" t="s">
        <v>403</v>
      </c>
      <c r="F570" s="15" t="s">
        <v>166</v>
      </c>
      <c r="G570" s="102">
        <f t="shared" si="145"/>
        <v>1417500</v>
      </c>
      <c r="H570" s="102">
        <f t="shared" si="145"/>
        <v>1417500</v>
      </c>
      <c r="I570" s="102">
        <f t="shared" si="145"/>
        <v>1417500</v>
      </c>
    </row>
    <row r="571" spans="1:10">
      <c r="A571" s="16" t="s">
        <v>167</v>
      </c>
      <c r="B571" s="14">
        <v>792</v>
      </c>
      <c r="C571" s="15" t="s">
        <v>20</v>
      </c>
      <c r="D571" s="15" t="s">
        <v>56</v>
      </c>
      <c r="E571" s="15" t="s">
        <v>403</v>
      </c>
      <c r="F571" s="15" t="s">
        <v>168</v>
      </c>
      <c r="G571" s="102">
        <f>'прил 6'!G495</f>
        <v>1417500</v>
      </c>
      <c r="H571" s="102">
        <f>'прил 6'!H495</f>
        <v>1417500</v>
      </c>
      <c r="I571" s="102">
        <f>'прил 6'!I495</f>
        <v>1417500</v>
      </c>
    </row>
    <row r="572" spans="1:10" s="28" customFormat="1" ht="29.25" customHeight="1">
      <c r="A572" s="16" t="s">
        <v>329</v>
      </c>
      <c r="B572" s="14">
        <v>792</v>
      </c>
      <c r="C572" s="15" t="s">
        <v>324</v>
      </c>
      <c r="D572" s="15" t="s">
        <v>20</v>
      </c>
      <c r="E572" s="15" t="s">
        <v>249</v>
      </c>
      <c r="F572" s="15"/>
      <c r="G572" s="102">
        <f t="shared" ref="G572:I573" si="146">G573</f>
        <v>6140661.2000000002</v>
      </c>
      <c r="H572" s="102">
        <f t="shared" si="146"/>
        <v>4918525.4400000004</v>
      </c>
      <c r="I572" s="102">
        <f t="shared" si="146"/>
        <v>4912528.96</v>
      </c>
      <c r="J572" s="159"/>
    </row>
    <row r="573" spans="1:10" s="28" customFormat="1">
      <c r="A573" s="16" t="s">
        <v>165</v>
      </c>
      <c r="B573" s="14">
        <v>792</v>
      </c>
      <c r="C573" s="15" t="s">
        <v>324</v>
      </c>
      <c r="D573" s="15" t="s">
        <v>20</v>
      </c>
      <c r="E573" s="15" t="s">
        <v>249</v>
      </c>
      <c r="F573" s="15" t="s">
        <v>166</v>
      </c>
      <c r="G573" s="102">
        <f t="shared" si="146"/>
        <v>6140661.2000000002</v>
      </c>
      <c r="H573" s="102">
        <f t="shared" si="146"/>
        <v>4918525.4400000004</v>
      </c>
      <c r="I573" s="102">
        <f t="shared" si="146"/>
        <v>4912528.96</v>
      </c>
      <c r="J573" s="159"/>
    </row>
    <row r="574" spans="1:10" s="3" customFormat="1">
      <c r="A574" s="16" t="s">
        <v>327</v>
      </c>
      <c r="B574" s="14">
        <v>792</v>
      </c>
      <c r="C574" s="15" t="s">
        <v>324</v>
      </c>
      <c r="D574" s="15" t="s">
        <v>20</v>
      </c>
      <c r="E574" s="15" t="s">
        <v>249</v>
      </c>
      <c r="F574" s="15" t="s">
        <v>328</v>
      </c>
      <c r="G574" s="102">
        <f>'прил 6'!G534</f>
        <v>6140661.2000000002</v>
      </c>
      <c r="H574" s="102">
        <f>'прил 6'!H534</f>
        <v>4918525.4400000004</v>
      </c>
      <c r="I574" s="102">
        <f>'прил 6'!I534</f>
        <v>4912528.96</v>
      </c>
      <c r="J574" s="162"/>
    </row>
    <row r="575" spans="1:10" s="3" customFormat="1" hidden="1">
      <c r="A575" s="16" t="s">
        <v>7</v>
      </c>
      <c r="B575" s="14">
        <v>792</v>
      </c>
      <c r="C575" s="15" t="s">
        <v>324</v>
      </c>
      <c r="D575" s="15" t="s">
        <v>20</v>
      </c>
      <c r="E575" s="15" t="s">
        <v>249</v>
      </c>
      <c r="F575" s="15" t="s">
        <v>6</v>
      </c>
      <c r="G575" s="102"/>
      <c r="H575" s="102"/>
      <c r="I575" s="102"/>
      <c r="J575" s="162"/>
    </row>
    <row r="576" spans="1:10" s="18" customFormat="1" ht="25.5">
      <c r="A576" s="16" t="s">
        <v>326</v>
      </c>
      <c r="B576" s="14">
        <v>792</v>
      </c>
      <c r="C576" s="15" t="s">
        <v>324</v>
      </c>
      <c r="D576" s="15" t="s">
        <v>20</v>
      </c>
      <c r="E576" s="15" t="s">
        <v>297</v>
      </c>
      <c r="F576" s="15"/>
      <c r="G576" s="102">
        <f t="shared" ref="G576:I577" si="147">G577</f>
        <v>17268819</v>
      </c>
      <c r="H576" s="102">
        <f t="shared" si="147"/>
        <v>17268819</v>
      </c>
      <c r="I576" s="102">
        <f t="shared" si="147"/>
        <v>17268819</v>
      </c>
      <c r="J576" s="17"/>
    </row>
    <row r="577" spans="1:16" s="18" customFormat="1">
      <c r="A577" s="16" t="s">
        <v>165</v>
      </c>
      <c r="B577" s="14">
        <v>792</v>
      </c>
      <c r="C577" s="15" t="s">
        <v>324</v>
      </c>
      <c r="D577" s="15" t="s">
        <v>20</v>
      </c>
      <c r="E577" s="15" t="s">
        <v>297</v>
      </c>
      <c r="F577" s="15" t="s">
        <v>166</v>
      </c>
      <c r="G577" s="102">
        <f t="shared" si="147"/>
        <v>17268819</v>
      </c>
      <c r="H577" s="102">
        <f t="shared" si="147"/>
        <v>17268819</v>
      </c>
      <c r="I577" s="102">
        <f t="shared" si="147"/>
        <v>17268819</v>
      </c>
      <c r="J577" s="17"/>
    </row>
    <row r="578" spans="1:16" s="18" customFormat="1">
      <c r="A578" s="16" t="s">
        <v>327</v>
      </c>
      <c r="B578" s="14">
        <v>792</v>
      </c>
      <c r="C578" s="15" t="s">
        <v>324</v>
      </c>
      <c r="D578" s="15" t="s">
        <v>20</v>
      </c>
      <c r="E578" s="15" t="s">
        <v>297</v>
      </c>
      <c r="F578" s="15" t="s">
        <v>328</v>
      </c>
      <c r="G578" s="102">
        <f>'прил 6'!G531</f>
        <v>17268819</v>
      </c>
      <c r="H578" s="102">
        <f>'прил 6'!H531</f>
        <v>17268819</v>
      </c>
      <c r="I578" s="102">
        <f>'прил 6'!I531</f>
        <v>17268819</v>
      </c>
      <c r="J578" s="17"/>
    </row>
    <row r="579" spans="1:16" s="3" customFormat="1" ht="25.5">
      <c r="A579" s="16" t="s">
        <v>511</v>
      </c>
      <c r="B579" s="14"/>
      <c r="C579" s="15"/>
      <c r="D579" s="15"/>
      <c r="E579" s="15" t="s">
        <v>250</v>
      </c>
      <c r="F579" s="15"/>
      <c r="G579" s="102">
        <f t="shared" ref="G579:I580" si="148">G580</f>
        <v>16599759</v>
      </c>
      <c r="H579" s="102">
        <f t="shared" si="148"/>
        <v>0</v>
      </c>
      <c r="I579" s="102">
        <f t="shared" si="148"/>
        <v>0</v>
      </c>
      <c r="J579" s="162"/>
    </row>
    <row r="580" spans="1:16" s="3" customFormat="1">
      <c r="A580" s="16" t="s">
        <v>165</v>
      </c>
      <c r="B580" s="14">
        <v>792</v>
      </c>
      <c r="C580" s="15" t="s">
        <v>324</v>
      </c>
      <c r="D580" s="15" t="s">
        <v>72</v>
      </c>
      <c r="E580" s="15" t="s">
        <v>250</v>
      </c>
      <c r="F580" s="15" t="s">
        <v>166</v>
      </c>
      <c r="G580" s="102">
        <f t="shared" si="148"/>
        <v>16599759</v>
      </c>
      <c r="H580" s="102">
        <f t="shared" si="148"/>
        <v>0</v>
      </c>
      <c r="I580" s="102">
        <f t="shared" si="148"/>
        <v>0</v>
      </c>
      <c r="J580" s="162"/>
    </row>
    <row r="581" spans="1:16" s="3" customFormat="1">
      <c r="A581" s="16" t="s">
        <v>188</v>
      </c>
      <c r="B581" s="14">
        <v>792</v>
      </c>
      <c r="C581" s="15" t="s">
        <v>324</v>
      </c>
      <c r="D581" s="15" t="s">
        <v>72</v>
      </c>
      <c r="E581" s="15" t="s">
        <v>250</v>
      </c>
      <c r="F581" s="15" t="s">
        <v>189</v>
      </c>
      <c r="G581" s="102">
        <f>'прил 6'!G540</f>
        <v>16599759</v>
      </c>
      <c r="H581" s="102">
        <f>'прил 6'!H540</f>
        <v>0</v>
      </c>
      <c r="I581" s="102">
        <f>'прил 6'!I540</f>
        <v>0</v>
      </c>
      <c r="J581" s="162"/>
    </row>
    <row r="582" spans="1:16" s="154" customFormat="1" ht="51">
      <c r="A582" s="157" t="s">
        <v>521</v>
      </c>
      <c r="B582" s="136">
        <v>793</v>
      </c>
      <c r="C582" s="137" t="s">
        <v>72</v>
      </c>
      <c r="D582" s="137" t="s">
        <v>128</v>
      </c>
      <c r="E582" s="137" t="s">
        <v>263</v>
      </c>
      <c r="F582" s="142"/>
      <c r="G582" s="138">
        <f>G589+G594+G597+G600+G603+G588+G583</f>
        <v>340000</v>
      </c>
      <c r="H582" s="138">
        <f>H589+H594+H597+H600+H603</f>
        <v>350000</v>
      </c>
      <c r="I582" s="138">
        <f>I589+I594+I597+I600+I603</f>
        <v>0</v>
      </c>
      <c r="J582" s="171">
        <v>162500</v>
      </c>
      <c r="P582" s="216"/>
    </row>
    <row r="583" spans="1:16" s="28" customFormat="1" ht="25.5" hidden="1">
      <c r="A583" s="239" t="s">
        <v>667</v>
      </c>
      <c r="B583" s="14">
        <v>793</v>
      </c>
      <c r="C583" s="15" t="s">
        <v>72</v>
      </c>
      <c r="D583" s="15" t="s">
        <v>71</v>
      </c>
      <c r="E583" s="15" t="s">
        <v>712</v>
      </c>
      <c r="F583" s="39"/>
      <c r="G583" s="102">
        <f>G584</f>
        <v>0</v>
      </c>
      <c r="H583" s="74"/>
      <c r="I583" s="74"/>
    </row>
    <row r="584" spans="1:16" s="28" customFormat="1" hidden="1">
      <c r="A584" s="16" t="s">
        <v>165</v>
      </c>
      <c r="B584" s="14">
        <v>793</v>
      </c>
      <c r="C584" s="15" t="s">
        <v>72</v>
      </c>
      <c r="D584" s="15" t="s">
        <v>71</v>
      </c>
      <c r="E584" s="15" t="s">
        <v>712</v>
      </c>
      <c r="F584" s="15" t="s">
        <v>166</v>
      </c>
      <c r="G584" s="102">
        <f>G585</f>
        <v>0</v>
      </c>
      <c r="H584" s="74"/>
      <c r="I584" s="74"/>
    </row>
    <row r="585" spans="1:16" s="28" customFormat="1" hidden="1">
      <c r="A585" s="16" t="s">
        <v>180</v>
      </c>
      <c r="B585" s="14">
        <v>793</v>
      </c>
      <c r="C585" s="15" t="s">
        <v>72</v>
      </c>
      <c r="D585" s="15" t="s">
        <v>71</v>
      </c>
      <c r="E585" s="15" t="s">
        <v>712</v>
      </c>
      <c r="F585" s="15" t="s">
        <v>181</v>
      </c>
      <c r="G585" s="102">
        <f>'прил 6'!G679</f>
        <v>0</v>
      </c>
      <c r="H585" s="74"/>
      <c r="I585" s="74"/>
    </row>
    <row r="586" spans="1:16" s="28" customFormat="1" ht="54.75" hidden="1" customHeight="1">
      <c r="A586" s="40" t="s">
        <v>350</v>
      </c>
      <c r="B586" s="14">
        <v>793</v>
      </c>
      <c r="C586" s="15" t="s">
        <v>72</v>
      </c>
      <c r="D586" s="15" t="s">
        <v>128</v>
      </c>
      <c r="E586" s="15" t="s">
        <v>145</v>
      </c>
      <c r="F586" s="39"/>
      <c r="G586" s="74">
        <f>G587</f>
        <v>0</v>
      </c>
      <c r="H586" s="89">
        <v>0</v>
      </c>
      <c r="I586" s="89">
        <v>0</v>
      </c>
    </row>
    <row r="587" spans="1:16" s="28" customFormat="1" hidden="1">
      <c r="A587" s="16" t="s">
        <v>339</v>
      </c>
      <c r="B587" s="14">
        <v>793</v>
      </c>
      <c r="C587" s="15" t="s">
        <v>72</v>
      </c>
      <c r="D587" s="15" t="s">
        <v>128</v>
      </c>
      <c r="E587" s="15" t="s">
        <v>145</v>
      </c>
      <c r="F587" s="15" t="s">
        <v>38</v>
      </c>
      <c r="G587" s="74">
        <f>G588</f>
        <v>0</v>
      </c>
      <c r="H587" s="89">
        <v>0</v>
      </c>
      <c r="I587" s="89">
        <v>0</v>
      </c>
    </row>
    <row r="588" spans="1:16" s="28" customFormat="1" ht="25.5" hidden="1">
      <c r="A588" s="16" t="s">
        <v>39</v>
      </c>
      <c r="B588" s="14">
        <v>793</v>
      </c>
      <c r="C588" s="15" t="s">
        <v>72</v>
      </c>
      <c r="D588" s="15" t="s">
        <v>128</v>
      </c>
      <c r="E588" s="15" t="s">
        <v>145</v>
      </c>
      <c r="F588" s="15" t="s">
        <v>40</v>
      </c>
      <c r="G588" s="74">
        <f>'прил 6'!G653</f>
        <v>0</v>
      </c>
      <c r="H588" s="89">
        <v>0</v>
      </c>
      <c r="I588" s="89">
        <v>0</v>
      </c>
    </row>
    <row r="589" spans="1:16" ht="57.75" customHeight="1">
      <c r="A589" s="57" t="s">
        <v>542</v>
      </c>
      <c r="B589" s="14">
        <v>793</v>
      </c>
      <c r="C589" s="15" t="s">
        <v>72</v>
      </c>
      <c r="D589" s="15" t="s">
        <v>128</v>
      </c>
      <c r="E589" s="15" t="s">
        <v>264</v>
      </c>
      <c r="F589" s="15"/>
      <c r="G589" s="74">
        <f>G590+G592</f>
        <v>80000</v>
      </c>
      <c r="H589" s="74">
        <f>H590+H592</f>
        <v>80000</v>
      </c>
      <c r="I589" s="74">
        <f>I590+I592</f>
        <v>0</v>
      </c>
      <c r="J589" s="2">
        <v>50000</v>
      </c>
    </row>
    <row r="590" spans="1:16">
      <c r="A590" s="16" t="s">
        <v>339</v>
      </c>
      <c r="B590" s="14">
        <v>793</v>
      </c>
      <c r="C590" s="15" t="s">
        <v>72</v>
      </c>
      <c r="D590" s="15" t="s">
        <v>128</v>
      </c>
      <c r="E590" s="15" t="s">
        <v>264</v>
      </c>
      <c r="F590" s="15" t="s">
        <v>38</v>
      </c>
      <c r="G590" s="74">
        <f>G591</f>
        <v>30000</v>
      </c>
      <c r="H590" s="74">
        <f>H591</f>
        <v>30000</v>
      </c>
      <c r="I590" s="74">
        <f>I591</f>
        <v>0</v>
      </c>
      <c r="J590" s="2">
        <v>67500</v>
      </c>
    </row>
    <row r="591" spans="1:16" ht="25.5">
      <c r="A591" s="16" t="s">
        <v>39</v>
      </c>
      <c r="B591" s="14">
        <v>793</v>
      </c>
      <c r="C591" s="15" t="s">
        <v>72</v>
      </c>
      <c r="D591" s="15" t="s">
        <v>128</v>
      </c>
      <c r="E591" s="15" t="s">
        <v>264</v>
      </c>
      <c r="F591" s="15" t="s">
        <v>40</v>
      </c>
      <c r="G591" s="74">
        <f>'прил 6'!G656</f>
        <v>30000</v>
      </c>
      <c r="H591" s="74">
        <f>'прил 6'!H656</f>
        <v>30000</v>
      </c>
      <c r="I591" s="74"/>
      <c r="J591" s="2">
        <v>60000</v>
      </c>
    </row>
    <row r="592" spans="1:16" ht="18" customHeight="1">
      <c r="A592" s="16" t="s">
        <v>120</v>
      </c>
      <c r="B592" s="14">
        <v>793</v>
      </c>
      <c r="C592" s="15" t="s">
        <v>72</v>
      </c>
      <c r="D592" s="15" t="s">
        <v>128</v>
      </c>
      <c r="E592" s="15" t="s">
        <v>265</v>
      </c>
      <c r="F592" s="15" t="s">
        <v>66</v>
      </c>
      <c r="G592" s="74">
        <f>G593</f>
        <v>50000</v>
      </c>
      <c r="H592" s="74">
        <f>H593</f>
        <v>50000</v>
      </c>
      <c r="I592" s="74">
        <f>I593</f>
        <v>0</v>
      </c>
    </row>
    <row r="593" spans="1:16" ht="18.75" customHeight="1">
      <c r="A593" s="238" t="s">
        <v>190</v>
      </c>
      <c r="B593" s="14"/>
      <c r="C593" s="15"/>
      <c r="D593" s="15"/>
      <c r="E593" s="15" t="s">
        <v>265</v>
      </c>
      <c r="F593" s="15" t="s">
        <v>191</v>
      </c>
      <c r="G593" s="74">
        <f>'прил 6'!G658</f>
        <v>50000</v>
      </c>
      <c r="H593" s="74">
        <f>'прил 6'!H658</f>
        <v>50000</v>
      </c>
      <c r="I593" s="74"/>
      <c r="J593" s="2">
        <f>SUM(J582:J592)</f>
        <v>340000</v>
      </c>
    </row>
    <row r="594" spans="1:16" ht="21" customHeight="1">
      <c r="A594" s="238" t="s">
        <v>196</v>
      </c>
      <c r="B594" s="14">
        <v>793</v>
      </c>
      <c r="C594" s="15" t="s">
        <v>72</v>
      </c>
      <c r="D594" s="15" t="s">
        <v>71</v>
      </c>
      <c r="E594" s="15" t="s">
        <v>143</v>
      </c>
      <c r="F594" s="15"/>
      <c r="G594" s="74">
        <f t="shared" ref="G594:G595" si="149">G595</f>
        <v>60000</v>
      </c>
      <c r="H594" s="119">
        <f>H595</f>
        <v>70000</v>
      </c>
      <c r="I594" s="119">
        <f>I595</f>
        <v>0</v>
      </c>
    </row>
    <row r="595" spans="1:16" ht="24.75" customHeight="1">
      <c r="A595" s="16" t="s">
        <v>339</v>
      </c>
      <c r="B595" s="14">
        <v>793</v>
      </c>
      <c r="C595" s="15" t="s">
        <v>72</v>
      </c>
      <c r="D595" s="15" t="s">
        <v>71</v>
      </c>
      <c r="E595" s="15" t="s">
        <v>143</v>
      </c>
      <c r="F595" s="15" t="s">
        <v>38</v>
      </c>
      <c r="G595" s="74">
        <f t="shared" si="149"/>
        <v>60000</v>
      </c>
      <c r="H595" s="119">
        <f>H596</f>
        <v>70000</v>
      </c>
      <c r="I595" s="119">
        <f>I596</f>
        <v>0</v>
      </c>
      <c r="J595" s="2">
        <f>J593-H582</f>
        <v>-10000</v>
      </c>
    </row>
    <row r="596" spans="1:16" ht="25.5">
      <c r="A596" s="16" t="s">
        <v>39</v>
      </c>
      <c r="B596" s="14">
        <v>793</v>
      </c>
      <c r="C596" s="15" t="s">
        <v>72</v>
      </c>
      <c r="D596" s="15" t="s">
        <v>71</v>
      </c>
      <c r="E596" s="15" t="s">
        <v>143</v>
      </c>
      <c r="F596" s="15" t="s">
        <v>40</v>
      </c>
      <c r="G596" s="74">
        <f>'прил 6'!G684</f>
        <v>60000</v>
      </c>
      <c r="H596" s="74">
        <f>'прил 6'!H684</f>
        <v>70000</v>
      </c>
      <c r="I596" s="74"/>
    </row>
    <row r="597" spans="1:16" ht="38.25" customHeight="1">
      <c r="A597" s="16" t="s">
        <v>480</v>
      </c>
      <c r="B597" s="14">
        <v>793</v>
      </c>
      <c r="C597" s="15" t="s">
        <v>72</v>
      </c>
      <c r="D597" s="15" t="s">
        <v>128</v>
      </c>
      <c r="E597" s="15" t="s">
        <v>481</v>
      </c>
      <c r="F597" s="15"/>
      <c r="G597" s="74">
        <f t="shared" ref="G597:I598" si="150">G598</f>
        <v>67500</v>
      </c>
      <c r="H597" s="119">
        <f t="shared" si="150"/>
        <v>67500</v>
      </c>
      <c r="I597" s="119">
        <f t="shared" si="150"/>
        <v>0</v>
      </c>
    </row>
    <row r="598" spans="1:16" ht="21.75" customHeight="1">
      <c r="A598" s="16" t="s">
        <v>39</v>
      </c>
      <c r="B598" s="14">
        <v>793</v>
      </c>
      <c r="C598" s="15" t="s">
        <v>72</v>
      </c>
      <c r="D598" s="15" t="s">
        <v>128</v>
      </c>
      <c r="E598" s="15" t="s">
        <v>481</v>
      </c>
      <c r="F598" s="15" t="s">
        <v>38</v>
      </c>
      <c r="G598" s="74">
        <f t="shared" si="150"/>
        <v>67500</v>
      </c>
      <c r="H598" s="119">
        <f t="shared" si="150"/>
        <v>67500</v>
      </c>
      <c r="I598" s="119">
        <f t="shared" si="150"/>
        <v>0</v>
      </c>
    </row>
    <row r="599" spans="1:16" ht="25.5">
      <c r="A599" s="16" t="s">
        <v>39</v>
      </c>
      <c r="B599" s="14">
        <v>793</v>
      </c>
      <c r="C599" s="15" t="s">
        <v>72</v>
      </c>
      <c r="D599" s="15" t="s">
        <v>128</v>
      </c>
      <c r="E599" s="15" t="s">
        <v>481</v>
      </c>
      <c r="F599" s="15" t="s">
        <v>40</v>
      </c>
      <c r="G599" s="74">
        <f>'прил 6'!G661</f>
        <v>67500</v>
      </c>
      <c r="H599" s="74">
        <f>'прил 6'!H661</f>
        <v>67500</v>
      </c>
      <c r="I599" s="74"/>
    </row>
    <row r="600" spans="1:16" ht="46.5" customHeight="1">
      <c r="A600" s="57" t="s">
        <v>534</v>
      </c>
      <c r="B600" s="14">
        <v>793</v>
      </c>
      <c r="C600" s="15" t="s">
        <v>72</v>
      </c>
      <c r="D600" s="15" t="s">
        <v>128</v>
      </c>
      <c r="E600" s="15" t="s">
        <v>533</v>
      </c>
      <c r="F600" s="15"/>
      <c r="G600" s="74">
        <f>G602</f>
        <v>72500</v>
      </c>
      <c r="H600" s="74">
        <f t="shared" ref="H600:I600" si="151">H602</f>
        <v>42500</v>
      </c>
      <c r="I600" s="74">
        <f t="shared" si="151"/>
        <v>0</v>
      </c>
      <c r="J600" s="1"/>
    </row>
    <row r="601" spans="1:16">
      <c r="A601" s="16" t="s">
        <v>339</v>
      </c>
      <c r="B601" s="14">
        <v>793</v>
      </c>
      <c r="C601" s="15" t="s">
        <v>72</v>
      </c>
      <c r="D601" s="15" t="s">
        <v>128</v>
      </c>
      <c r="E601" s="15" t="s">
        <v>533</v>
      </c>
      <c r="F601" s="15" t="s">
        <v>38</v>
      </c>
      <c r="G601" s="74">
        <f>G602</f>
        <v>72500</v>
      </c>
      <c r="H601" s="74">
        <f>H602</f>
        <v>42500</v>
      </c>
      <c r="I601" s="74">
        <f>I602</f>
        <v>0</v>
      </c>
      <c r="J601" s="1"/>
    </row>
    <row r="602" spans="1:16" ht="25.5">
      <c r="A602" s="16" t="s">
        <v>39</v>
      </c>
      <c r="B602" s="14">
        <v>793</v>
      </c>
      <c r="C602" s="15" t="s">
        <v>72</v>
      </c>
      <c r="D602" s="15" t="s">
        <v>128</v>
      </c>
      <c r="E602" s="15" t="s">
        <v>533</v>
      </c>
      <c r="F602" s="15" t="s">
        <v>40</v>
      </c>
      <c r="G602" s="74">
        <f>'прил 6'!G664</f>
        <v>72500</v>
      </c>
      <c r="H602" s="74">
        <f>'прил 6'!H664</f>
        <v>42500</v>
      </c>
      <c r="I602" s="74">
        <v>0</v>
      </c>
      <c r="J602" s="1"/>
    </row>
    <row r="603" spans="1:16" ht="46.5" customHeight="1">
      <c r="A603" s="57" t="s">
        <v>536</v>
      </c>
      <c r="B603" s="14">
        <v>793</v>
      </c>
      <c r="C603" s="15" t="s">
        <v>72</v>
      </c>
      <c r="D603" s="15" t="s">
        <v>128</v>
      </c>
      <c r="E603" s="15" t="s">
        <v>535</v>
      </c>
      <c r="F603" s="15"/>
      <c r="G603" s="74">
        <f>G604</f>
        <v>60000</v>
      </c>
      <c r="H603" s="74">
        <f t="shared" ref="H603:I603" si="152">H604</f>
        <v>90000</v>
      </c>
      <c r="I603" s="74">
        <f t="shared" si="152"/>
        <v>0</v>
      </c>
      <c r="J603" s="1"/>
    </row>
    <row r="604" spans="1:16">
      <c r="A604" s="16" t="s">
        <v>339</v>
      </c>
      <c r="B604" s="14">
        <v>793</v>
      </c>
      <c r="C604" s="15" t="s">
        <v>72</v>
      </c>
      <c r="D604" s="15" t="s">
        <v>128</v>
      </c>
      <c r="E604" s="15" t="s">
        <v>535</v>
      </c>
      <c r="F604" s="15" t="s">
        <v>38</v>
      </c>
      <c r="G604" s="74">
        <f>G605</f>
        <v>60000</v>
      </c>
      <c r="H604" s="74">
        <f>H605</f>
        <v>90000</v>
      </c>
      <c r="I604" s="74">
        <f>I605</f>
        <v>0</v>
      </c>
      <c r="J604" s="1"/>
    </row>
    <row r="605" spans="1:16" ht="25.5">
      <c r="A605" s="16" t="s">
        <v>39</v>
      </c>
      <c r="B605" s="14">
        <v>793</v>
      </c>
      <c r="C605" s="15" t="s">
        <v>72</v>
      </c>
      <c r="D605" s="15" t="s">
        <v>128</v>
      </c>
      <c r="E605" s="15" t="s">
        <v>535</v>
      </c>
      <c r="F605" s="15" t="s">
        <v>40</v>
      </c>
      <c r="G605" s="74">
        <f>'прил 6'!G667</f>
        <v>60000</v>
      </c>
      <c r="H605" s="74">
        <f>'прил 6'!H667</f>
        <v>90000</v>
      </c>
      <c r="I605" s="74"/>
      <c r="J605" s="1"/>
    </row>
    <row r="606" spans="1:16" s="152" customFormat="1" ht="51">
      <c r="A606" s="140" t="s">
        <v>474</v>
      </c>
      <c r="B606" s="151"/>
      <c r="C606" s="121"/>
      <c r="D606" s="121"/>
      <c r="E606" s="137" t="s">
        <v>261</v>
      </c>
      <c r="F606" s="137"/>
      <c r="G606" s="138">
        <f>G607+G610</f>
        <v>4590370</v>
      </c>
      <c r="H606" s="138">
        <f>H607+H610</f>
        <v>2965000</v>
      </c>
      <c r="I606" s="138">
        <f>I607+I610</f>
        <v>8114630</v>
      </c>
      <c r="J606" s="172">
        <v>3000000</v>
      </c>
      <c r="P606" s="172"/>
    </row>
    <row r="607" spans="1:16">
      <c r="A607" s="40" t="s">
        <v>532</v>
      </c>
      <c r="B607" s="14">
        <v>793</v>
      </c>
      <c r="C607" s="15" t="s">
        <v>20</v>
      </c>
      <c r="D607" s="15" t="s">
        <v>24</v>
      </c>
      <c r="E607" s="15" t="s">
        <v>420</v>
      </c>
      <c r="F607" s="15"/>
      <c r="G607" s="102">
        <f t="shared" ref="G607:I608" si="153">G608</f>
        <v>4550370</v>
      </c>
      <c r="H607" s="102">
        <f t="shared" si="153"/>
        <v>2920000</v>
      </c>
      <c r="I607" s="102">
        <f t="shared" si="153"/>
        <v>8069630</v>
      </c>
      <c r="J607" s="2">
        <v>40000</v>
      </c>
    </row>
    <row r="608" spans="1:16" ht="25.5" customHeight="1">
      <c r="A608" s="16" t="s">
        <v>339</v>
      </c>
      <c r="B608" s="14">
        <v>793</v>
      </c>
      <c r="C608" s="15" t="s">
        <v>20</v>
      </c>
      <c r="D608" s="15" t="s">
        <v>24</v>
      </c>
      <c r="E608" s="15" t="s">
        <v>420</v>
      </c>
      <c r="F608" s="15" t="s">
        <v>38</v>
      </c>
      <c r="G608" s="102">
        <f t="shared" si="153"/>
        <v>4550370</v>
      </c>
      <c r="H608" s="102">
        <f t="shared" si="153"/>
        <v>2920000</v>
      </c>
      <c r="I608" s="102">
        <f t="shared" si="153"/>
        <v>8069630</v>
      </c>
    </row>
    <row r="609" spans="1:16" ht="25.5" customHeight="1">
      <c r="A609" s="16" t="s">
        <v>39</v>
      </c>
      <c r="B609" s="14">
        <v>793</v>
      </c>
      <c r="C609" s="15" t="s">
        <v>20</v>
      </c>
      <c r="D609" s="15" t="s">
        <v>24</v>
      </c>
      <c r="E609" s="15" t="s">
        <v>420</v>
      </c>
      <c r="F609" s="15" t="s">
        <v>40</v>
      </c>
      <c r="G609" s="102">
        <f>'прил 6'!G626</f>
        <v>4550370</v>
      </c>
      <c r="H609" s="102">
        <f>'прил 6'!H625</f>
        <v>2920000</v>
      </c>
      <c r="I609" s="102">
        <f>'прил 6'!I625</f>
        <v>8069630</v>
      </c>
    </row>
    <row r="610" spans="1:16" ht="45" customHeight="1">
      <c r="A610" s="40" t="s">
        <v>22</v>
      </c>
      <c r="B610" s="14">
        <v>793</v>
      </c>
      <c r="C610" s="15" t="s">
        <v>20</v>
      </c>
      <c r="D610" s="15" t="s">
        <v>24</v>
      </c>
      <c r="E610" s="15" t="s">
        <v>21</v>
      </c>
      <c r="F610" s="15"/>
      <c r="G610" s="102">
        <f t="shared" ref="G610:I611" si="154">G611</f>
        <v>40000</v>
      </c>
      <c r="H610" s="102">
        <f t="shared" si="154"/>
        <v>45000</v>
      </c>
      <c r="I610" s="102">
        <f t="shared" si="154"/>
        <v>45000</v>
      </c>
    </row>
    <row r="611" spans="1:16">
      <c r="A611" s="16" t="s">
        <v>339</v>
      </c>
      <c r="B611" s="14">
        <v>793</v>
      </c>
      <c r="C611" s="15" t="s">
        <v>20</v>
      </c>
      <c r="D611" s="15" t="s">
        <v>24</v>
      </c>
      <c r="E611" s="15" t="s">
        <v>21</v>
      </c>
      <c r="F611" s="15" t="s">
        <v>38</v>
      </c>
      <c r="G611" s="102">
        <f t="shared" si="154"/>
        <v>40000</v>
      </c>
      <c r="H611" s="102">
        <f t="shared" si="154"/>
        <v>45000</v>
      </c>
      <c r="I611" s="102">
        <f t="shared" si="154"/>
        <v>45000</v>
      </c>
    </row>
    <row r="612" spans="1:16" ht="30.75" customHeight="1">
      <c r="A612" s="16" t="s">
        <v>39</v>
      </c>
      <c r="B612" s="14">
        <v>793</v>
      </c>
      <c r="C612" s="15" t="s">
        <v>20</v>
      </c>
      <c r="D612" s="15" t="s">
        <v>24</v>
      </c>
      <c r="E612" s="15" t="s">
        <v>21</v>
      </c>
      <c r="F612" s="15" t="s">
        <v>40</v>
      </c>
      <c r="G612" s="102">
        <f>'прил 6'!G629</f>
        <v>40000</v>
      </c>
      <c r="H612" s="102">
        <f>'прил 6'!H629</f>
        <v>45000</v>
      </c>
      <c r="I612" s="102">
        <f>'прил 6'!I629</f>
        <v>45000</v>
      </c>
    </row>
    <row r="613" spans="1:16" s="132" customFormat="1" ht="69" customHeight="1">
      <c r="A613" s="140" t="s">
        <v>530</v>
      </c>
      <c r="B613" s="99">
        <v>795</v>
      </c>
      <c r="C613" s="137" t="s">
        <v>183</v>
      </c>
      <c r="D613" s="137" t="s">
        <v>29</v>
      </c>
      <c r="E613" s="137" t="s">
        <v>309</v>
      </c>
      <c r="F613" s="137"/>
      <c r="G613" s="138">
        <f>G624+G627+G638+G644+G647+G614+G632+G621+G650+G635+G656+G659+G664+G665+G668+G653+G671+G677+G682+G641+G674</f>
        <v>19333800</v>
      </c>
      <c r="H613" s="138">
        <f t="shared" ref="H613:I613" si="155">H624+H627+H638+H644+H647+H614+H632+H621+H650+H635+H656+H659+H664+H665+H668+H653+H671+H677+H682+H641+H674</f>
        <v>19461474</v>
      </c>
      <c r="I613" s="138">
        <f t="shared" si="155"/>
        <v>19590553</v>
      </c>
      <c r="J613" s="174">
        <f>H615+H617+H620+H623+H626+H629+H631+H634+H637+H640+H646+H649+H652</f>
        <v>18561474</v>
      </c>
      <c r="M613" s="132">
        <v>45000</v>
      </c>
      <c r="P613" s="174"/>
    </row>
    <row r="614" spans="1:16" s="22" customFormat="1" ht="25.5">
      <c r="A614" s="16" t="s">
        <v>79</v>
      </c>
      <c r="B614" s="49">
        <v>795</v>
      </c>
      <c r="C614" s="70" t="s">
        <v>56</v>
      </c>
      <c r="D614" s="70" t="s">
        <v>91</v>
      </c>
      <c r="E614" s="41" t="s">
        <v>296</v>
      </c>
      <c r="F614" s="70"/>
      <c r="G614" s="29">
        <f>G615+G618+G619</f>
        <v>12266085</v>
      </c>
      <c r="H614" s="29">
        <f t="shared" ref="H614:I614" si="156">H615+H618+H619</f>
        <v>12393759</v>
      </c>
      <c r="I614" s="29">
        <f t="shared" si="156"/>
        <v>12522838</v>
      </c>
      <c r="J614" s="21"/>
      <c r="M614" s="22">
        <v>10893191</v>
      </c>
    </row>
    <row r="615" spans="1:16" s="127" customFormat="1" ht="51">
      <c r="A615" s="56" t="s">
        <v>57</v>
      </c>
      <c r="B615" s="49">
        <v>795</v>
      </c>
      <c r="C615" s="70" t="s">
        <v>56</v>
      </c>
      <c r="D615" s="70" t="s">
        <v>91</v>
      </c>
      <c r="E615" s="41" t="s">
        <v>296</v>
      </c>
      <c r="F615" s="41" t="s">
        <v>60</v>
      </c>
      <c r="G615" s="29">
        <f>G616</f>
        <v>11750763</v>
      </c>
      <c r="H615" s="29">
        <f t="shared" ref="H615:I615" si="157">H616</f>
        <v>11878437</v>
      </c>
      <c r="I615" s="29">
        <f t="shared" si="157"/>
        <v>12007516</v>
      </c>
      <c r="J615" s="161"/>
      <c r="M615" s="127">
        <v>431322</v>
      </c>
    </row>
    <row r="616" spans="1:16" s="22" customFormat="1" ht="25.5">
      <c r="A616" s="56" t="s">
        <v>58</v>
      </c>
      <c r="B616" s="49">
        <v>795</v>
      </c>
      <c r="C616" s="70" t="s">
        <v>56</v>
      </c>
      <c r="D616" s="70" t="s">
        <v>91</v>
      </c>
      <c r="E616" s="41" t="s">
        <v>296</v>
      </c>
      <c r="F616" s="41" t="s">
        <v>61</v>
      </c>
      <c r="G616" s="29">
        <f>'прил 6'!G902</f>
        <v>11750763</v>
      </c>
      <c r="H616" s="29">
        <f>'прил 6'!H902</f>
        <v>11878437</v>
      </c>
      <c r="I616" s="29">
        <f>'прил 6'!I902</f>
        <v>12007516</v>
      </c>
      <c r="J616" s="21"/>
      <c r="M616" s="22">
        <v>20000</v>
      </c>
    </row>
    <row r="617" spans="1:16" s="177" customFormat="1" ht="25.5">
      <c r="A617" s="16" t="s">
        <v>37</v>
      </c>
      <c r="B617" s="49">
        <v>795</v>
      </c>
      <c r="C617" s="70" t="s">
        <v>56</v>
      </c>
      <c r="D617" s="70" t="s">
        <v>91</v>
      </c>
      <c r="E617" s="41" t="s">
        <v>296</v>
      </c>
      <c r="F617" s="15" t="s">
        <v>38</v>
      </c>
      <c r="G617" s="74">
        <f>G618</f>
        <v>453013</v>
      </c>
      <c r="H617" s="74">
        <f t="shared" ref="H617:I617" si="158">H618</f>
        <v>453013</v>
      </c>
      <c r="I617" s="74">
        <f t="shared" si="158"/>
        <v>453013</v>
      </c>
      <c r="J617" s="161"/>
      <c r="M617" s="127">
        <v>1600000</v>
      </c>
    </row>
    <row r="618" spans="1:16" ht="25.5">
      <c r="A618" s="16" t="s">
        <v>39</v>
      </c>
      <c r="B618" s="49">
        <v>795</v>
      </c>
      <c r="C618" s="70" t="s">
        <v>56</v>
      </c>
      <c r="D618" s="70" t="s">
        <v>91</v>
      </c>
      <c r="E618" s="41" t="s">
        <v>296</v>
      </c>
      <c r="F618" s="15" t="s">
        <v>40</v>
      </c>
      <c r="G618" s="74">
        <f>'прил 6'!G904</f>
        <v>453013</v>
      </c>
      <c r="H618" s="74">
        <f>'прил 6'!H904</f>
        <v>453013</v>
      </c>
      <c r="I618" s="74">
        <f>'прил 6'!I904</f>
        <v>453013</v>
      </c>
      <c r="J618" s="21"/>
      <c r="M618" s="22">
        <v>800000</v>
      </c>
    </row>
    <row r="619" spans="1:16" s="46" customFormat="1" ht="25.5">
      <c r="A619" s="16" t="s">
        <v>39</v>
      </c>
      <c r="B619" s="14">
        <v>792</v>
      </c>
      <c r="C619" s="70" t="s">
        <v>56</v>
      </c>
      <c r="D619" s="70" t="s">
        <v>91</v>
      </c>
      <c r="E619" s="41" t="s">
        <v>296</v>
      </c>
      <c r="F619" s="15" t="s">
        <v>66</v>
      </c>
      <c r="G619" s="74">
        <f>G620</f>
        <v>62309</v>
      </c>
      <c r="H619" s="74">
        <f t="shared" ref="H619:I619" si="159">H620</f>
        <v>62309</v>
      </c>
      <c r="I619" s="74">
        <f t="shared" si="159"/>
        <v>62309</v>
      </c>
      <c r="J619" s="21"/>
      <c r="M619" s="22">
        <v>550000</v>
      </c>
    </row>
    <row r="620" spans="1:16" s="131" customFormat="1">
      <c r="A620" s="16" t="s">
        <v>151</v>
      </c>
      <c r="B620" s="14">
        <v>792</v>
      </c>
      <c r="C620" s="70" t="s">
        <v>56</v>
      </c>
      <c r="D620" s="70" t="s">
        <v>91</v>
      </c>
      <c r="E620" s="41" t="s">
        <v>296</v>
      </c>
      <c r="F620" s="15" t="s">
        <v>69</v>
      </c>
      <c r="G620" s="74">
        <f>'прил 6'!G906</f>
        <v>62309</v>
      </c>
      <c r="H620" s="74">
        <f>'прил 6'!H906</f>
        <v>62309</v>
      </c>
      <c r="I620" s="74">
        <f>'прил 6'!I906</f>
        <v>62309</v>
      </c>
      <c r="J620" s="161"/>
      <c r="M620" s="127">
        <v>97644600</v>
      </c>
    </row>
    <row r="621" spans="1:16" s="3" customFormat="1" ht="67.5" customHeight="1">
      <c r="A621" s="16" t="s">
        <v>336</v>
      </c>
      <c r="B621" s="49">
        <v>795</v>
      </c>
      <c r="C621" s="15" t="s">
        <v>183</v>
      </c>
      <c r="D621" s="15" t="s">
        <v>29</v>
      </c>
      <c r="E621" s="15" t="s">
        <v>337</v>
      </c>
      <c r="F621" s="15"/>
      <c r="G621" s="74">
        <f t="shared" ref="G621:I622" si="160">G622</f>
        <v>662715</v>
      </c>
      <c r="H621" s="74">
        <f t="shared" si="160"/>
        <v>662715</v>
      </c>
      <c r="I621" s="74">
        <f t="shared" si="160"/>
        <v>662715</v>
      </c>
      <c r="J621" s="21"/>
      <c r="M621" s="22">
        <v>1893100</v>
      </c>
    </row>
    <row r="622" spans="1:16" s="3" customFormat="1" ht="21.75" customHeight="1">
      <c r="A622" s="16" t="s">
        <v>165</v>
      </c>
      <c r="B622" s="49">
        <v>795</v>
      </c>
      <c r="C622" s="15" t="s">
        <v>183</v>
      </c>
      <c r="D622" s="15" t="s">
        <v>29</v>
      </c>
      <c r="E622" s="15" t="s">
        <v>337</v>
      </c>
      <c r="F622" s="15" t="s">
        <v>166</v>
      </c>
      <c r="G622" s="74">
        <f t="shared" si="160"/>
        <v>662715</v>
      </c>
      <c r="H622" s="74">
        <f t="shared" si="160"/>
        <v>662715</v>
      </c>
      <c r="I622" s="74">
        <f t="shared" si="160"/>
        <v>662715</v>
      </c>
      <c r="J622" s="21"/>
      <c r="M622" s="22">
        <v>2400000</v>
      </c>
    </row>
    <row r="623" spans="1:16" s="177" customFormat="1" ht="18.75" customHeight="1">
      <c r="A623" s="16" t="s">
        <v>188</v>
      </c>
      <c r="B623" s="49">
        <v>795</v>
      </c>
      <c r="C623" s="15" t="s">
        <v>183</v>
      </c>
      <c r="D623" s="15" t="s">
        <v>29</v>
      </c>
      <c r="E623" s="15" t="s">
        <v>337</v>
      </c>
      <c r="F623" s="15" t="s">
        <v>189</v>
      </c>
      <c r="G623" s="74">
        <f>'прил 6'!G942</f>
        <v>662715</v>
      </c>
      <c r="H623" s="74">
        <f>'прил 6'!H942</f>
        <v>662715</v>
      </c>
      <c r="I623" s="74">
        <f>'прил 6'!I942</f>
        <v>662715</v>
      </c>
      <c r="J623" s="161"/>
      <c r="M623" s="127">
        <v>1000000</v>
      </c>
    </row>
    <row r="624" spans="1:16" ht="27.75" customHeight="1">
      <c r="A624" s="16" t="s">
        <v>311</v>
      </c>
      <c r="B624" s="49">
        <v>795</v>
      </c>
      <c r="C624" s="15" t="s">
        <v>183</v>
      </c>
      <c r="D624" s="15" t="s">
        <v>29</v>
      </c>
      <c r="E624" s="15" t="s">
        <v>310</v>
      </c>
      <c r="F624" s="15"/>
      <c r="G624" s="74">
        <f t="shared" ref="G624:I625" si="161">G625</f>
        <v>1000000</v>
      </c>
      <c r="H624" s="74">
        <f t="shared" si="161"/>
        <v>1000000</v>
      </c>
      <c r="I624" s="74">
        <f t="shared" si="161"/>
        <v>1000000</v>
      </c>
      <c r="J624" s="21"/>
      <c r="M624" s="22">
        <v>662715</v>
      </c>
    </row>
    <row r="625" spans="1:13" ht="25.5">
      <c r="A625" s="16" t="s">
        <v>37</v>
      </c>
      <c r="B625" s="49">
        <v>795</v>
      </c>
      <c r="C625" s="15" t="s">
        <v>183</v>
      </c>
      <c r="D625" s="15" t="s">
        <v>29</v>
      </c>
      <c r="E625" s="15" t="s">
        <v>310</v>
      </c>
      <c r="F625" s="15" t="s">
        <v>38</v>
      </c>
      <c r="G625" s="74">
        <f t="shared" si="161"/>
        <v>1000000</v>
      </c>
      <c r="H625" s="74">
        <f t="shared" si="161"/>
        <v>1000000</v>
      </c>
      <c r="I625" s="74">
        <f t="shared" si="161"/>
        <v>1000000</v>
      </c>
      <c r="J625" s="21"/>
      <c r="M625" s="22">
        <v>1000000</v>
      </c>
    </row>
    <row r="626" spans="1:13" s="177" customFormat="1" ht="25.5">
      <c r="A626" s="16" t="s">
        <v>39</v>
      </c>
      <c r="B626" s="49">
        <v>795</v>
      </c>
      <c r="C626" s="15" t="s">
        <v>183</v>
      </c>
      <c r="D626" s="15" t="s">
        <v>29</v>
      </c>
      <c r="E626" s="15" t="s">
        <v>310</v>
      </c>
      <c r="F626" s="15" t="s">
        <v>40</v>
      </c>
      <c r="G626" s="74">
        <f>'прил 6'!G939</f>
        <v>1000000</v>
      </c>
      <c r="H626" s="74">
        <f>'прил 6'!H939</f>
        <v>1000000</v>
      </c>
      <c r="I626" s="74">
        <f>'прил 6'!I939</f>
        <v>1000000</v>
      </c>
      <c r="J626" s="161"/>
      <c r="M626" s="127">
        <v>200000</v>
      </c>
    </row>
    <row r="627" spans="1:13">
      <c r="A627" s="16" t="s">
        <v>121</v>
      </c>
      <c r="B627" s="49">
        <v>795</v>
      </c>
      <c r="C627" s="15" t="s">
        <v>183</v>
      </c>
      <c r="D627" s="15" t="s">
        <v>72</v>
      </c>
      <c r="E627" s="15" t="s">
        <v>105</v>
      </c>
      <c r="F627" s="15"/>
      <c r="G627" s="74">
        <f>G628+G630</f>
        <v>505000</v>
      </c>
      <c r="H627" s="74">
        <f>H628+H630</f>
        <v>505000</v>
      </c>
      <c r="I627" s="74">
        <f>I628+I630</f>
        <v>505000</v>
      </c>
      <c r="J627" s="21"/>
      <c r="M627" s="22">
        <v>60914</v>
      </c>
    </row>
    <row r="628" spans="1:13" ht="25.5" customHeight="1">
      <c r="A628" s="16" t="s">
        <v>339</v>
      </c>
      <c r="B628" s="14">
        <v>793</v>
      </c>
      <c r="C628" s="15" t="s">
        <v>20</v>
      </c>
      <c r="D628" s="15" t="s">
        <v>24</v>
      </c>
      <c r="E628" s="15" t="s">
        <v>105</v>
      </c>
      <c r="F628" s="15" t="s">
        <v>38</v>
      </c>
      <c r="G628" s="74">
        <f>G629</f>
        <v>120079</v>
      </c>
      <c r="H628" s="74">
        <f>H629</f>
        <v>505000</v>
      </c>
      <c r="I628" s="74">
        <f>I629</f>
        <v>505000</v>
      </c>
      <c r="J628" s="21"/>
      <c r="M628" s="22">
        <v>365000</v>
      </c>
    </row>
    <row r="629" spans="1:13" s="177" customFormat="1" ht="25.5" customHeight="1">
      <c r="A629" s="16" t="s">
        <v>39</v>
      </c>
      <c r="B629" s="14">
        <v>793</v>
      </c>
      <c r="C629" s="15" t="s">
        <v>20</v>
      </c>
      <c r="D629" s="15" t="s">
        <v>24</v>
      </c>
      <c r="E629" s="15" t="s">
        <v>105</v>
      </c>
      <c r="F629" s="15" t="s">
        <v>40</v>
      </c>
      <c r="G629" s="74">
        <f>'прил 6'!G979</f>
        <v>120079</v>
      </c>
      <c r="H629" s="74">
        <f>'прил 6'!H979</f>
        <v>505000</v>
      </c>
      <c r="I629" s="74">
        <f>'прил 6'!I979</f>
        <v>505000</v>
      </c>
      <c r="J629" s="161"/>
      <c r="M629" s="127">
        <v>50000</v>
      </c>
    </row>
    <row r="630" spans="1:13" hidden="1">
      <c r="A630" s="16" t="s">
        <v>165</v>
      </c>
      <c r="B630" s="49">
        <v>795</v>
      </c>
      <c r="C630" s="15" t="s">
        <v>183</v>
      </c>
      <c r="D630" s="15" t="s">
        <v>72</v>
      </c>
      <c r="E630" s="15" t="s">
        <v>105</v>
      </c>
      <c r="F630" s="15" t="s">
        <v>166</v>
      </c>
      <c r="G630" s="74">
        <f>G631</f>
        <v>384921</v>
      </c>
      <c r="H630" s="74">
        <f t="shared" ref="H630:I630" si="162">H631</f>
        <v>0</v>
      </c>
      <c r="I630" s="74">
        <f t="shared" si="162"/>
        <v>0</v>
      </c>
      <c r="M630" s="1">
        <v>500000</v>
      </c>
    </row>
    <row r="631" spans="1:13" s="177" customFormat="1" hidden="1">
      <c r="A631" s="238" t="s">
        <v>188</v>
      </c>
      <c r="B631" s="49">
        <v>795</v>
      </c>
      <c r="C631" s="15" t="s">
        <v>183</v>
      </c>
      <c r="D631" s="15" t="s">
        <v>72</v>
      </c>
      <c r="E631" s="15" t="s">
        <v>105</v>
      </c>
      <c r="F631" s="15" t="s">
        <v>189</v>
      </c>
      <c r="G631" s="74">
        <f>'прил 6'!G981</f>
        <v>384921</v>
      </c>
      <c r="H631" s="74">
        <f>'прил 6'!H981</f>
        <v>0</v>
      </c>
      <c r="I631" s="74">
        <f>'прил 6'!I981</f>
        <v>0</v>
      </c>
      <c r="J631" s="178"/>
      <c r="M631" s="177">
        <f>M613+M614+M615+M616+M617+M618+M619+M620+M621+M622+M623+M624+M625+M626+M627+M628+M629+M630</f>
        <v>120115842</v>
      </c>
    </row>
    <row r="632" spans="1:13" ht="26.25" customHeight="1">
      <c r="A632" s="238" t="s">
        <v>80</v>
      </c>
      <c r="B632" s="49">
        <v>795</v>
      </c>
      <c r="C632" s="15" t="s">
        <v>183</v>
      </c>
      <c r="D632" s="15" t="s">
        <v>72</v>
      </c>
      <c r="E632" s="15" t="s">
        <v>81</v>
      </c>
      <c r="F632" s="15"/>
      <c r="G632" s="74">
        <f t="shared" ref="G632:I633" si="163">G633</f>
        <v>50000</v>
      </c>
      <c r="H632" s="74">
        <f t="shared" si="163"/>
        <v>50000</v>
      </c>
      <c r="I632" s="74">
        <f t="shared" si="163"/>
        <v>50000</v>
      </c>
      <c r="M632" s="2">
        <f>M631-H613</f>
        <v>100654368</v>
      </c>
    </row>
    <row r="633" spans="1:13" ht="26.25" customHeight="1">
      <c r="A633" s="16" t="s">
        <v>37</v>
      </c>
      <c r="B633" s="49">
        <v>795</v>
      </c>
      <c r="C633" s="15" t="s">
        <v>183</v>
      </c>
      <c r="D633" s="15" t="s">
        <v>72</v>
      </c>
      <c r="E633" s="15" t="s">
        <v>81</v>
      </c>
      <c r="F633" s="15" t="s">
        <v>38</v>
      </c>
      <c r="G633" s="74">
        <f t="shared" si="163"/>
        <v>50000</v>
      </c>
      <c r="H633" s="74">
        <f t="shared" si="163"/>
        <v>50000</v>
      </c>
      <c r="I633" s="74">
        <f t="shared" si="163"/>
        <v>50000</v>
      </c>
    </row>
    <row r="634" spans="1:13" s="177" customFormat="1" ht="25.5">
      <c r="A634" s="16" t="s">
        <v>39</v>
      </c>
      <c r="B634" s="49">
        <v>795</v>
      </c>
      <c r="C634" s="15" t="s">
        <v>183</v>
      </c>
      <c r="D634" s="15" t="s">
        <v>72</v>
      </c>
      <c r="E634" s="15" t="s">
        <v>81</v>
      </c>
      <c r="F634" s="15" t="s">
        <v>40</v>
      </c>
      <c r="G634" s="74">
        <f>'прил 6'!G984</f>
        <v>50000</v>
      </c>
      <c r="H634" s="74">
        <f>'прил 6'!H984</f>
        <v>50000</v>
      </c>
      <c r="I634" s="74">
        <f>'прил 6'!I984</f>
        <v>50000</v>
      </c>
      <c r="J634" s="178"/>
    </row>
    <row r="635" spans="1:13" ht="34.5" customHeight="1">
      <c r="A635" s="16" t="s">
        <v>443</v>
      </c>
      <c r="B635" s="49">
        <v>795</v>
      </c>
      <c r="C635" s="15" t="s">
        <v>183</v>
      </c>
      <c r="D635" s="15" t="s">
        <v>72</v>
      </c>
      <c r="E635" s="15" t="s">
        <v>442</v>
      </c>
      <c r="F635" s="15"/>
      <c r="G635" s="74">
        <f t="shared" ref="G635:I636" si="164">G636</f>
        <v>500000</v>
      </c>
      <c r="H635" s="74">
        <f t="shared" si="164"/>
        <v>500000</v>
      </c>
      <c r="I635" s="74">
        <f t="shared" si="164"/>
        <v>500000</v>
      </c>
    </row>
    <row r="636" spans="1:13" ht="34.5" customHeight="1">
      <c r="A636" s="16" t="s">
        <v>37</v>
      </c>
      <c r="B636" s="49">
        <v>795</v>
      </c>
      <c r="C636" s="15" t="s">
        <v>183</v>
      </c>
      <c r="D636" s="15" t="s">
        <v>72</v>
      </c>
      <c r="E636" s="15" t="s">
        <v>442</v>
      </c>
      <c r="F636" s="15" t="s">
        <v>38</v>
      </c>
      <c r="G636" s="74">
        <f t="shared" si="164"/>
        <v>500000</v>
      </c>
      <c r="H636" s="74">
        <f t="shared" si="164"/>
        <v>500000</v>
      </c>
      <c r="I636" s="74">
        <f t="shared" si="164"/>
        <v>500000</v>
      </c>
    </row>
    <row r="637" spans="1:13" s="177" customFormat="1" ht="34.5" customHeight="1">
      <c r="A637" s="16" t="s">
        <v>39</v>
      </c>
      <c r="B637" s="49">
        <v>795</v>
      </c>
      <c r="C637" s="15" t="s">
        <v>183</v>
      </c>
      <c r="D637" s="15" t="s">
        <v>72</v>
      </c>
      <c r="E637" s="15" t="s">
        <v>442</v>
      </c>
      <c r="F637" s="15" t="s">
        <v>40</v>
      </c>
      <c r="G637" s="74">
        <f>'прил 6'!G987</f>
        <v>500000</v>
      </c>
      <c r="H637" s="74">
        <f>'прил 6'!H987</f>
        <v>500000</v>
      </c>
      <c r="I637" s="74">
        <f>'прил 6'!I987</f>
        <v>500000</v>
      </c>
      <c r="J637" s="178"/>
    </row>
    <row r="638" spans="1:13" ht="51">
      <c r="A638" s="16" t="s">
        <v>84</v>
      </c>
      <c r="B638" s="49">
        <v>795</v>
      </c>
      <c r="C638" s="15" t="s">
        <v>183</v>
      </c>
      <c r="D638" s="15" t="s">
        <v>72</v>
      </c>
      <c r="E638" s="15" t="s">
        <v>83</v>
      </c>
      <c r="F638" s="15"/>
      <c r="G638" s="74">
        <f t="shared" ref="G638:I639" si="165">G639</f>
        <v>1600000</v>
      </c>
      <c r="H638" s="74">
        <f t="shared" si="165"/>
        <v>1600000</v>
      </c>
      <c r="I638" s="74">
        <f t="shared" si="165"/>
        <v>1600000</v>
      </c>
    </row>
    <row r="639" spans="1:13" ht="25.5" customHeight="1">
      <c r="A639" s="16" t="s">
        <v>339</v>
      </c>
      <c r="B639" s="14">
        <v>793</v>
      </c>
      <c r="C639" s="15" t="s">
        <v>20</v>
      </c>
      <c r="D639" s="15" t="s">
        <v>24</v>
      </c>
      <c r="E639" s="15" t="s">
        <v>83</v>
      </c>
      <c r="F639" s="15" t="s">
        <v>38</v>
      </c>
      <c r="G639" s="74">
        <f t="shared" si="165"/>
        <v>1600000</v>
      </c>
      <c r="H639" s="74">
        <f t="shared" si="165"/>
        <v>1600000</v>
      </c>
      <c r="I639" s="74">
        <f t="shared" si="165"/>
        <v>1600000</v>
      </c>
    </row>
    <row r="640" spans="1:13" s="177" customFormat="1" ht="25.5" customHeight="1">
      <c r="A640" s="16" t="s">
        <v>39</v>
      </c>
      <c r="B640" s="14">
        <v>793</v>
      </c>
      <c r="C640" s="15" t="s">
        <v>20</v>
      </c>
      <c r="D640" s="15" t="s">
        <v>24</v>
      </c>
      <c r="E640" s="15" t="s">
        <v>83</v>
      </c>
      <c r="F640" s="15" t="s">
        <v>40</v>
      </c>
      <c r="G640" s="74">
        <f>'прил 6'!G912</f>
        <v>1600000</v>
      </c>
      <c r="H640" s="74">
        <f>'прил 6'!H912</f>
        <v>1600000</v>
      </c>
      <c r="I640" s="74">
        <f>'прил 6'!I912</f>
        <v>1600000</v>
      </c>
      <c r="J640" s="178"/>
    </row>
    <row r="641" spans="1:10" ht="20.25" hidden="1" customHeight="1">
      <c r="A641" s="16" t="s">
        <v>679</v>
      </c>
      <c r="B641" s="49">
        <v>795</v>
      </c>
      <c r="C641" s="15" t="s">
        <v>183</v>
      </c>
      <c r="D641" s="15" t="s">
        <v>29</v>
      </c>
      <c r="E641" s="15" t="s">
        <v>678</v>
      </c>
      <c r="F641" s="15"/>
      <c r="G641" s="74">
        <f t="shared" ref="G641:I642" si="166">G642</f>
        <v>0</v>
      </c>
      <c r="H641" s="74">
        <f t="shared" si="166"/>
        <v>0</v>
      </c>
      <c r="I641" s="74">
        <f t="shared" si="166"/>
        <v>0</v>
      </c>
      <c r="J641" s="1"/>
    </row>
    <row r="642" spans="1:10" ht="34.5" hidden="1" customHeight="1">
      <c r="A642" s="16" t="s">
        <v>37</v>
      </c>
      <c r="B642" s="49">
        <v>795</v>
      </c>
      <c r="C642" s="15" t="s">
        <v>183</v>
      </c>
      <c r="D642" s="15" t="s">
        <v>29</v>
      </c>
      <c r="E642" s="15" t="s">
        <v>678</v>
      </c>
      <c r="F642" s="15" t="s">
        <v>38</v>
      </c>
      <c r="G642" s="74">
        <f t="shared" si="166"/>
        <v>0</v>
      </c>
      <c r="H642" s="74">
        <f t="shared" si="166"/>
        <v>0</v>
      </c>
      <c r="I642" s="74">
        <f t="shared" si="166"/>
        <v>0</v>
      </c>
      <c r="J642" s="1"/>
    </row>
    <row r="643" spans="1:10" ht="34.5" hidden="1" customHeight="1">
      <c r="A643" s="16" t="s">
        <v>39</v>
      </c>
      <c r="B643" s="49">
        <v>795</v>
      </c>
      <c r="C643" s="15" t="s">
        <v>183</v>
      </c>
      <c r="D643" s="15" t="s">
        <v>29</v>
      </c>
      <c r="E643" s="15" t="s">
        <v>678</v>
      </c>
      <c r="F643" s="15" t="s">
        <v>40</v>
      </c>
      <c r="G643" s="74">
        <f>'прил 6'!G963</f>
        <v>0</v>
      </c>
      <c r="H643" s="74"/>
      <c r="I643" s="74"/>
      <c r="J643" s="1"/>
    </row>
    <row r="644" spans="1:10" ht="21.75" customHeight="1">
      <c r="A644" s="16" t="s">
        <v>86</v>
      </c>
      <c r="B644" s="49">
        <v>795</v>
      </c>
      <c r="C644" s="15" t="s">
        <v>183</v>
      </c>
      <c r="D644" s="15" t="s">
        <v>72</v>
      </c>
      <c r="E644" s="15" t="s">
        <v>85</v>
      </c>
      <c r="F644" s="15"/>
      <c r="G644" s="74">
        <f t="shared" ref="G644:I645" si="167">G645</f>
        <v>800000</v>
      </c>
      <c r="H644" s="74">
        <f t="shared" si="167"/>
        <v>800000</v>
      </c>
      <c r="I644" s="74">
        <f t="shared" si="167"/>
        <v>800000</v>
      </c>
    </row>
    <row r="645" spans="1:10" ht="21.75" customHeight="1">
      <c r="A645" s="16" t="s">
        <v>339</v>
      </c>
      <c r="B645" s="14">
        <v>793</v>
      </c>
      <c r="C645" s="15" t="s">
        <v>20</v>
      </c>
      <c r="D645" s="15" t="s">
        <v>24</v>
      </c>
      <c r="E645" s="15" t="s">
        <v>85</v>
      </c>
      <c r="F645" s="15" t="s">
        <v>38</v>
      </c>
      <c r="G645" s="74">
        <f t="shared" si="167"/>
        <v>800000</v>
      </c>
      <c r="H645" s="74">
        <f t="shared" si="167"/>
        <v>800000</v>
      </c>
      <c r="I645" s="74">
        <f t="shared" si="167"/>
        <v>800000</v>
      </c>
    </row>
    <row r="646" spans="1:10" s="177" customFormat="1" ht="29.25" customHeight="1">
      <c r="A646" s="16" t="s">
        <v>39</v>
      </c>
      <c r="B646" s="14">
        <v>793</v>
      </c>
      <c r="C646" s="15" t="s">
        <v>20</v>
      </c>
      <c r="D646" s="15" t="s">
        <v>24</v>
      </c>
      <c r="E646" s="15" t="s">
        <v>85</v>
      </c>
      <c r="F646" s="15" t="s">
        <v>40</v>
      </c>
      <c r="G646" s="74">
        <f>'прил 6'!G915</f>
        <v>800000</v>
      </c>
      <c r="H646" s="74">
        <f>'прил 6'!H915</f>
        <v>800000</v>
      </c>
      <c r="I646" s="74">
        <f>'прил 6'!I915</f>
        <v>800000</v>
      </c>
      <c r="J646" s="178"/>
    </row>
    <row r="647" spans="1:10" ht="21.75" customHeight="1">
      <c r="A647" s="16" t="s">
        <v>88</v>
      </c>
      <c r="B647" s="49">
        <v>795</v>
      </c>
      <c r="C647" s="15" t="s">
        <v>183</v>
      </c>
      <c r="D647" s="15" t="s">
        <v>72</v>
      </c>
      <c r="E647" s="15" t="s">
        <v>87</v>
      </c>
      <c r="F647" s="15"/>
      <c r="G647" s="74">
        <f t="shared" ref="G647:I648" si="168">G648</f>
        <v>550000</v>
      </c>
      <c r="H647" s="74">
        <f t="shared" si="168"/>
        <v>550000</v>
      </c>
      <c r="I647" s="74">
        <f t="shared" si="168"/>
        <v>550000</v>
      </c>
    </row>
    <row r="648" spans="1:10" ht="21.75" customHeight="1">
      <c r="A648" s="16" t="s">
        <v>339</v>
      </c>
      <c r="B648" s="14">
        <v>793</v>
      </c>
      <c r="C648" s="15" t="s">
        <v>20</v>
      </c>
      <c r="D648" s="15" t="s">
        <v>24</v>
      </c>
      <c r="E648" s="15" t="s">
        <v>87</v>
      </c>
      <c r="F648" s="15" t="s">
        <v>38</v>
      </c>
      <c r="G648" s="74">
        <f t="shared" si="168"/>
        <v>550000</v>
      </c>
      <c r="H648" s="74">
        <f t="shared" si="168"/>
        <v>550000</v>
      </c>
      <c r="I648" s="74">
        <f t="shared" si="168"/>
        <v>550000</v>
      </c>
    </row>
    <row r="649" spans="1:10" s="177" customFormat="1" ht="30.75" customHeight="1">
      <c r="A649" s="238" t="s">
        <v>39</v>
      </c>
      <c r="B649" s="14">
        <v>793</v>
      </c>
      <c r="C649" s="15" t="s">
        <v>20</v>
      </c>
      <c r="D649" s="15" t="s">
        <v>24</v>
      </c>
      <c r="E649" s="15" t="s">
        <v>87</v>
      </c>
      <c r="F649" s="15" t="s">
        <v>40</v>
      </c>
      <c r="G649" s="74">
        <f>'прил 6'!G918</f>
        <v>550000</v>
      </c>
      <c r="H649" s="74">
        <f>'прил 6'!H918</f>
        <v>550000</v>
      </c>
      <c r="I649" s="74">
        <f>'прил 6'!I918</f>
        <v>550000</v>
      </c>
      <c r="J649" s="178"/>
    </row>
    <row r="650" spans="1:10" s="46" customFormat="1" ht="17.25" customHeight="1">
      <c r="A650" s="238" t="s">
        <v>397</v>
      </c>
      <c r="B650" s="14">
        <v>793</v>
      </c>
      <c r="C650" s="15" t="s">
        <v>183</v>
      </c>
      <c r="D650" s="15" t="s">
        <v>72</v>
      </c>
      <c r="E650" s="15" t="s">
        <v>396</v>
      </c>
      <c r="F650" s="15"/>
      <c r="G650" s="74">
        <f t="shared" ref="G650:I651" si="169">G651</f>
        <v>500000</v>
      </c>
      <c r="H650" s="74">
        <f t="shared" si="169"/>
        <v>500000</v>
      </c>
      <c r="I650" s="74">
        <f t="shared" si="169"/>
        <v>500000</v>
      </c>
      <c r="J650" s="160"/>
    </row>
    <row r="651" spans="1:10" s="46" customFormat="1" ht="17.25" customHeight="1">
      <c r="A651" s="16" t="s">
        <v>339</v>
      </c>
      <c r="B651" s="14">
        <v>793</v>
      </c>
      <c r="C651" s="15" t="s">
        <v>183</v>
      </c>
      <c r="D651" s="15" t="s">
        <v>72</v>
      </c>
      <c r="E651" s="15" t="s">
        <v>396</v>
      </c>
      <c r="F651" s="15" t="s">
        <v>38</v>
      </c>
      <c r="G651" s="74">
        <f t="shared" si="169"/>
        <v>500000</v>
      </c>
      <c r="H651" s="74">
        <f t="shared" si="169"/>
        <v>500000</v>
      </c>
      <c r="I651" s="74">
        <f t="shared" si="169"/>
        <v>500000</v>
      </c>
      <c r="J651" s="160"/>
    </row>
    <row r="652" spans="1:10" s="131" customFormat="1" ht="28.5" customHeight="1">
      <c r="A652" s="238" t="s">
        <v>39</v>
      </c>
      <c r="B652" s="14">
        <v>793</v>
      </c>
      <c r="C652" s="15" t="s">
        <v>183</v>
      </c>
      <c r="D652" s="15" t="s">
        <v>72</v>
      </c>
      <c r="E652" s="15" t="s">
        <v>396</v>
      </c>
      <c r="F652" s="15" t="s">
        <v>41</v>
      </c>
      <c r="G652" s="74">
        <f>'прил 6'!G736+'прил 6'!G976</f>
        <v>500000</v>
      </c>
      <c r="H652" s="74">
        <f>'прил 6'!H736+'прил 6'!H976</f>
        <v>500000</v>
      </c>
      <c r="I652" s="74">
        <f>'прил 6'!I736+'прил 6'!I976</f>
        <v>500000</v>
      </c>
      <c r="J652" s="169"/>
    </row>
    <row r="653" spans="1:10" s="46" customFormat="1" ht="27.75" hidden="1" customHeight="1">
      <c r="A653" s="238" t="s">
        <v>581</v>
      </c>
      <c r="B653" s="49">
        <v>795</v>
      </c>
      <c r="C653" s="10" t="s">
        <v>183</v>
      </c>
      <c r="D653" s="10" t="s">
        <v>20</v>
      </c>
      <c r="E653" s="15" t="s">
        <v>580</v>
      </c>
      <c r="F653" s="15"/>
      <c r="G653" s="74">
        <f t="shared" ref="G653:I654" si="170">G654</f>
        <v>0</v>
      </c>
      <c r="H653" s="74">
        <f t="shared" si="170"/>
        <v>0</v>
      </c>
      <c r="I653" s="74">
        <f t="shared" si="170"/>
        <v>0</v>
      </c>
    </row>
    <row r="654" spans="1:10" s="46" customFormat="1" ht="28.5" hidden="1" customHeight="1">
      <c r="A654" s="16" t="s">
        <v>339</v>
      </c>
      <c r="B654" s="49">
        <v>795</v>
      </c>
      <c r="C654" s="10" t="s">
        <v>183</v>
      </c>
      <c r="D654" s="10" t="s">
        <v>20</v>
      </c>
      <c r="E654" s="15" t="s">
        <v>580</v>
      </c>
      <c r="F654" s="15" t="s">
        <v>38</v>
      </c>
      <c r="G654" s="74">
        <f t="shared" si="170"/>
        <v>0</v>
      </c>
      <c r="H654" s="74">
        <f t="shared" si="170"/>
        <v>0</v>
      </c>
      <c r="I654" s="74">
        <f t="shared" si="170"/>
        <v>0</v>
      </c>
    </row>
    <row r="655" spans="1:10" s="46" customFormat="1" ht="28.5" hidden="1" customHeight="1">
      <c r="A655" s="16" t="s">
        <v>39</v>
      </c>
      <c r="B655" s="49">
        <v>795</v>
      </c>
      <c r="C655" s="10" t="s">
        <v>183</v>
      </c>
      <c r="D655" s="10" t="s">
        <v>20</v>
      </c>
      <c r="E655" s="15" t="s">
        <v>580</v>
      </c>
      <c r="F655" s="15" t="s">
        <v>40</v>
      </c>
      <c r="G655" s="74"/>
      <c r="H655" s="74">
        <v>0</v>
      </c>
      <c r="I655" s="74">
        <v>0</v>
      </c>
    </row>
    <row r="656" spans="1:10" ht="25.5" hidden="1" customHeight="1">
      <c r="A656" s="16" t="s">
        <v>547</v>
      </c>
      <c r="B656" s="49">
        <v>795</v>
      </c>
      <c r="C656" s="15" t="s">
        <v>183</v>
      </c>
      <c r="D656" s="15" t="s">
        <v>29</v>
      </c>
      <c r="E656" s="15" t="s">
        <v>495</v>
      </c>
      <c r="F656" s="15"/>
      <c r="G656" s="74">
        <f t="shared" ref="G656:I657" si="171">G657</f>
        <v>0</v>
      </c>
      <c r="H656" s="74">
        <f t="shared" si="171"/>
        <v>0</v>
      </c>
      <c r="I656" s="74">
        <f t="shared" si="171"/>
        <v>0</v>
      </c>
    </row>
    <row r="657" spans="1:10" ht="34.5" hidden="1" customHeight="1">
      <c r="A657" s="16" t="s">
        <v>37</v>
      </c>
      <c r="B657" s="49">
        <v>795</v>
      </c>
      <c r="C657" s="15" t="s">
        <v>183</v>
      </c>
      <c r="D657" s="15" t="s">
        <v>29</v>
      </c>
      <c r="E657" s="15" t="s">
        <v>495</v>
      </c>
      <c r="F657" s="15" t="s">
        <v>364</v>
      </c>
      <c r="G657" s="74">
        <f t="shared" si="171"/>
        <v>0</v>
      </c>
      <c r="H657" s="74">
        <f t="shared" si="171"/>
        <v>0</v>
      </c>
      <c r="I657" s="74">
        <f t="shared" si="171"/>
        <v>0</v>
      </c>
    </row>
    <row r="658" spans="1:10" ht="34.5" hidden="1" customHeight="1">
      <c r="A658" s="16" t="s">
        <v>39</v>
      </c>
      <c r="B658" s="49">
        <v>795</v>
      </c>
      <c r="C658" s="15" t="s">
        <v>183</v>
      </c>
      <c r="D658" s="15" t="s">
        <v>29</v>
      </c>
      <c r="E658" s="15" t="s">
        <v>495</v>
      </c>
      <c r="F658" s="15" t="s">
        <v>366</v>
      </c>
      <c r="G658" s="74">
        <f>'прил 6'!G945</f>
        <v>0</v>
      </c>
      <c r="H658" s="74">
        <f>'прил 6'!H945</f>
        <v>0</v>
      </c>
      <c r="I658" s="74">
        <f>'прил 6'!I945</f>
        <v>0</v>
      </c>
    </row>
    <row r="659" spans="1:10" ht="34.5" hidden="1" customHeight="1">
      <c r="A659" s="16" t="s">
        <v>497</v>
      </c>
      <c r="B659" s="49">
        <v>795</v>
      </c>
      <c r="C659" s="15" t="s">
        <v>183</v>
      </c>
      <c r="D659" s="15" t="s">
        <v>29</v>
      </c>
      <c r="E659" s="15" t="s">
        <v>496</v>
      </c>
      <c r="F659" s="15"/>
      <c r="G659" s="74">
        <f t="shared" ref="G659:I660" si="172">G660</f>
        <v>0</v>
      </c>
      <c r="H659" s="74">
        <f t="shared" si="172"/>
        <v>0</v>
      </c>
      <c r="I659" s="74">
        <f t="shared" si="172"/>
        <v>0</v>
      </c>
    </row>
    <row r="660" spans="1:10" ht="34.5" hidden="1" customHeight="1">
      <c r="A660" s="16" t="s">
        <v>37</v>
      </c>
      <c r="B660" s="49">
        <v>795</v>
      </c>
      <c r="C660" s="15" t="s">
        <v>183</v>
      </c>
      <c r="D660" s="15" t="s">
        <v>29</v>
      </c>
      <c r="E660" s="15" t="s">
        <v>496</v>
      </c>
      <c r="F660" s="15" t="s">
        <v>38</v>
      </c>
      <c r="G660" s="74">
        <f t="shared" si="172"/>
        <v>0</v>
      </c>
      <c r="H660" s="74">
        <f t="shared" si="172"/>
        <v>0</v>
      </c>
      <c r="I660" s="74">
        <f t="shared" si="172"/>
        <v>0</v>
      </c>
    </row>
    <row r="661" spans="1:10" ht="34.5" hidden="1" customHeight="1">
      <c r="A661" s="16" t="s">
        <v>39</v>
      </c>
      <c r="B661" s="49">
        <v>795</v>
      </c>
      <c r="C661" s="15" t="s">
        <v>183</v>
      </c>
      <c r="D661" s="15" t="s">
        <v>29</v>
      </c>
      <c r="E661" s="15" t="s">
        <v>496</v>
      </c>
      <c r="F661" s="15" t="s">
        <v>40</v>
      </c>
      <c r="G661" s="74">
        <f>'прил 6'!G954</f>
        <v>0</v>
      </c>
      <c r="H661" s="74">
        <f>'прил 6'!H954</f>
        <v>0</v>
      </c>
      <c r="I661" s="74">
        <f>'прил 6'!I954</f>
        <v>0</v>
      </c>
    </row>
    <row r="662" spans="1:10" ht="34.5" hidden="1" customHeight="1">
      <c r="A662" s="16" t="s">
        <v>540</v>
      </c>
      <c r="B662" s="49">
        <v>795</v>
      </c>
      <c r="C662" s="15" t="s">
        <v>183</v>
      </c>
      <c r="D662" s="15" t="s">
        <v>29</v>
      </c>
      <c r="E662" s="15" t="s">
        <v>539</v>
      </c>
      <c r="F662" s="15"/>
      <c r="G662" s="74">
        <f>G663</f>
        <v>0</v>
      </c>
      <c r="H662" s="74">
        <f t="shared" ref="H662:I663" si="173">H663</f>
        <v>0</v>
      </c>
      <c r="I662" s="74">
        <f t="shared" si="173"/>
        <v>0</v>
      </c>
      <c r="J662" s="1"/>
    </row>
    <row r="663" spans="1:10" ht="34.5" hidden="1" customHeight="1">
      <c r="A663" s="16" t="s">
        <v>100</v>
      </c>
      <c r="B663" s="49">
        <v>795</v>
      </c>
      <c r="C663" s="15" t="s">
        <v>183</v>
      </c>
      <c r="D663" s="15" t="s">
        <v>29</v>
      </c>
      <c r="E663" s="15" t="s">
        <v>539</v>
      </c>
      <c r="F663" s="15" t="s">
        <v>364</v>
      </c>
      <c r="G663" s="74">
        <f>G664</f>
        <v>0</v>
      </c>
      <c r="H663" s="74">
        <f t="shared" si="173"/>
        <v>0</v>
      </c>
      <c r="I663" s="74">
        <f t="shared" si="173"/>
        <v>0</v>
      </c>
      <c r="J663" s="1"/>
    </row>
    <row r="664" spans="1:10" ht="34.5" hidden="1" customHeight="1">
      <c r="A664" s="16" t="s">
        <v>365</v>
      </c>
      <c r="B664" s="49">
        <v>795</v>
      </c>
      <c r="C664" s="15" t="s">
        <v>183</v>
      </c>
      <c r="D664" s="15" t="s">
        <v>29</v>
      </c>
      <c r="E664" s="15" t="s">
        <v>539</v>
      </c>
      <c r="F664" s="15" t="s">
        <v>366</v>
      </c>
      <c r="G664" s="74">
        <f>'прил 6'!G957</f>
        <v>0</v>
      </c>
      <c r="H664" s="74">
        <v>0</v>
      </c>
      <c r="I664" s="74">
        <v>0</v>
      </c>
      <c r="J664" s="1"/>
    </row>
    <row r="665" spans="1:10" ht="34.5" hidden="1" customHeight="1">
      <c r="A665" s="16" t="s">
        <v>548</v>
      </c>
      <c r="B665" s="49">
        <v>795</v>
      </c>
      <c r="C665" s="15" t="s">
        <v>183</v>
      </c>
      <c r="D665" s="15" t="s">
        <v>29</v>
      </c>
      <c r="E665" s="15" t="s">
        <v>549</v>
      </c>
      <c r="F665" s="15"/>
      <c r="G665" s="74">
        <f t="shared" ref="G665:I666" si="174">G666</f>
        <v>0</v>
      </c>
      <c r="H665" s="74">
        <f t="shared" si="174"/>
        <v>0</v>
      </c>
      <c r="I665" s="74">
        <f t="shared" si="174"/>
        <v>0</v>
      </c>
      <c r="J665" s="1"/>
    </row>
    <row r="666" spans="1:10" ht="34.5" hidden="1" customHeight="1">
      <c r="A666" s="16" t="s">
        <v>37</v>
      </c>
      <c r="B666" s="49">
        <v>795</v>
      </c>
      <c r="C666" s="15" t="s">
        <v>183</v>
      </c>
      <c r="D666" s="15" t="s">
        <v>29</v>
      </c>
      <c r="E666" s="15" t="s">
        <v>549</v>
      </c>
      <c r="F666" s="15" t="s">
        <v>38</v>
      </c>
      <c r="G666" s="74">
        <f t="shared" si="174"/>
        <v>0</v>
      </c>
      <c r="H666" s="74">
        <f t="shared" si="174"/>
        <v>0</v>
      </c>
      <c r="I666" s="74">
        <f t="shared" si="174"/>
        <v>0</v>
      </c>
      <c r="J666" s="1"/>
    </row>
    <row r="667" spans="1:10" ht="34.5" hidden="1" customHeight="1">
      <c r="A667" s="16" t="s">
        <v>39</v>
      </c>
      <c r="B667" s="49">
        <v>795</v>
      </c>
      <c r="C667" s="15" t="s">
        <v>183</v>
      </c>
      <c r="D667" s="15" t="s">
        <v>29</v>
      </c>
      <c r="E667" s="15" t="s">
        <v>549</v>
      </c>
      <c r="F667" s="15" t="s">
        <v>40</v>
      </c>
      <c r="G667" s="74">
        <f>'прил 6'!G1011+'прил 6'!G948</f>
        <v>0</v>
      </c>
      <c r="H667" s="74">
        <f>'прил 6'!H1011+'прил 6'!H948</f>
        <v>0</v>
      </c>
      <c r="I667" s="74">
        <f>'прил 6'!I1011+'прил 6'!I948</f>
        <v>0</v>
      </c>
      <c r="J667" s="1"/>
    </row>
    <row r="668" spans="1:10" ht="34.5" customHeight="1">
      <c r="A668" s="16" t="s">
        <v>579</v>
      </c>
      <c r="B668" s="49">
        <v>795</v>
      </c>
      <c r="C668" s="15" t="s">
        <v>183</v>
      </c>
      <c r="D668" s="15" t="s">
        <v>29</v>
      </c>
      <c r="E668" s="15" t="s">
        <v>578</v>
      </c>
      <c r="F668" s="15"/>
      <c r="G668" s="74">
        <f t="shared" ref="G668:I668" si="175">G669</f>
        <v>900000</v>
      </c>
      <c r="H668" s="74">
        <f t="shared" si="175"/>
        <v>900000</v>
      </c>
      <c r="I668" s="74">
        <f t="shared" si="175"/>
        <v>900000</v>
      </c>
      <c r="J668" s="1"/>
    </row>
    <row r="669" spans="1:10" ht="34.5" customHeight="1">
      <c r="A669" s="16" t="s">
        <v>37</v>
      </c>
      <c r="B669" s="49">
        <v>795</v>
      </c>
      <c r="C669" s="15" t="s">
        <v>183</v>
      </c>
      <c r="D669" s="15" t="s">
        <v>29</v>
      </c>
      <c r="E669" s="15" t="s">
        <v>578</v>
      </c>
      <c r="F669" s="15" t="s">
        <v>38</v>
      </c>
      <c r="G669" s="74">
        <f>G670</f>
        <v>900000</v>
      </c>
      <c r="H669" s="74">
        <f>H670</f>
        <v>900000</v>
      </c>
      <c r="I669" s="74">
        <f>I670</f>
        <v>900000</v>
      </c>
      <c r="J669" s="1"/>
    </row>
    <row r="670" spans="1:10" ht="34.5" customHeight="1">
      <c r="A670" s="16" t="s">
        <v>39</v>
      </c>
      <c r="B670" s="49">
        <v>795</v>
      </c>
      <c r="C670" s="15" t="s">
        <v>183</v>
      </c>
      <c r="D670" s="15" t="s">
        <v>29</v>
      </c>
      <c r="E670" s="15" t="s">
        <v>578</v>
      </c>
      <c r="F670" s="15" t="s">
        <v>40</v>
      </c>
      <c r="G670" s="74">
        <f>'прил 6'!G951</f>
        <v>900000</v>
      </c>
      <c r="H670" s="74">
        <f>'прил 6'!H951</f>
        <v>900000</v>
      </c>
      <c r="I670" s="74">
        <f>'прил 6'!I951</f>
        <v>900000</v>
      </c>
      <c r="J670" s="1"/>
    </row>
    <row r="671" spans="1:10" ht="32.25" hidden="1" customHeight="1">
      <c r="A671" s="16" t="s">
        <v>582</v>
      </c>
      <c r="B671" s="49">
        <v>795</v>
      </c>
      <c r="C671" s="15" t="s">
        <v>183</v>
      </c>
      <c r="D671" s="15" t="s">
        <v>29</v>
      </c>
      <c r="E671" s="15" t="s">
        <v>583</v>
      </c>
      <c r="F671" s="15"/>
      <c r="G671" s="74">
        <f>G672</f>
        <v>0</v>
      </c>
      <c r="H671" s="74">
        <v>0</v>
      </c>
      <c r="I671" s="74">
        <v>0</v>
      </c>
      <c r="J671" s="1"/>
    </row>
    <row r="672" spans="1:10" ht="30" hidden="1" customHeight="1">
      <c r="A672" s="16" t="s">
        <v>100</v>
      </c>
      <c r="B672" s="49">
        <v>795</v>
      </c>
      <c r="C672" s="15" t="s">
        <v>183</v>
      </c>
      <c r="D672" s="15" t="s">
        <v>29</v>
      </c>
      <c r="E672" s="15" t="s">
        <v>583</v>
      </c>
      <c r="F672" s="15" t="s">
        <v>364</v>
      </c>
      <c r="G672" s="74">
        <f>G673</f>
        <v>0</v>
      </c>
      <c r="H672" s="74">
        <v>0</v>
      </c>
      <c r="I672" s="74">
        <v>0</v>
      </c>
      <c r="J672" s="1"/>
    </row>
    <row r="673" spans="1:16" ht="20.25" hidden="1" customHeight="1">
      <c r="A673" s="16" t="s">
        <v>365</v>
      </c>
      <c r="B673" s="49">
        <v>795</v>
      </c>
      <c r="C673" s="15" t="s">
        <v>183</v>
      </c>
      <c r="D673" s="15" t="s">
        <v>29</v>
      </c>
      <c r="E673" s="15" t="s">
        <v>583</v>
      </c>
      <c r="F673" s="15" t="s">
        <v>366</v>
      </c>
      <c r="G673" s="74">
        <f>'прил 6'!G960</f>
        <v>0</v>
      </c>
      <c r="H673" s="74">
        <v>0</v>
      </c>
      <c r="I673" s="74">
        <v>0</v>
      </c>
      <c r="J673" s="1"/>
    </row>
    <row r="674" spans="1:16" ht="54" hidden="1" customHeight="1">
      <c r="A674" s="37" t="s">
        <v>698</v>
      </c>
      <c r="B674" s="49">
        <v>795</v>
      </c>
      <c r="C674" s="15" t="s">
        <v>183</v>
      </c>
      <c r="D674" s="15" t="s">
        <v>183</v>
      </c>
      <c r="E674" s="15" t="s">
        <v>699</v>
      </c>
      <c r="F674" s="15"/>
      <c r="G674" s="74">
        <f>G675</f>
        <v>0</v>
      </c>
      <c r="H674" s="8">
        <v>0</v>
      </c>
      <c r="I674" s="8">
        <v>0</v>
      </c>
      <c r="J674" s="1"/>
    </row>
    <row r="675" spans="1:16" ht="21" hidden="1" customHeight="1">
      <c r="A675" s="86" t="s">
        <v>165</v>
      </c>
      <c r="B675" s="49">
        <v>795</v>
      </c>
      <c r="C675" s="15" t="s">
        <v>183</v>
      </c>
      <c r="D675" s="15" t="s">
        <v>183</v>
      </c>
      <c r="E675" s="15" t="s">
        <v>699</v>
      </c>
      <c r="F675" s="15" t="s">
        <v>166</v>
      </c>
      <c r="G675" s="74">
        <f>G676</f>
        <v>0</v>
      </c>
      <c r="H675" s="8">
        <v>0</v>
      </c>
      <c r="I675" s="8">
        <v>0</v>
      </c>
      <c r="J675" s="1"/>
    </row>
    <row r="676" spans="1:16" ht="24" hidden="1" customHeight="1">
      <c r="A676" s="86" t="s">
        <v>180</v>
      </c>
      <c r="B676" s="49">
        <v>795</v>
      </c>
      <c r="C676" s="15" t="s">
        <v>183</v>
      </c>
      <c r="D676" s="15" t="s">
        <v>183</v>
      </c>
      <c r="E676" s="15" t="s">
        <v>699</v>
      </c>
      <c r="F676" s="15" t="s">
        <v>181</v>
      </c>
      <c r="G676" s="112">
        <f>'прил 6'!G999</f>
        <v>0</v>
      </c>
      <c r="H676" s="8">
        <v>0</v>
      </c>
      <c r="I676" s="8">
        <v>0</v>
      </c>
      <c r="J676" s="1"/>
    </row>
    <row r="677" spans="1:16" ht="39.75" hidden="1" customHeight="1">
      <c r="A677" s="37" t="s">
        <v>630</v>
      </c>
      <c r="B677" s="49">
        <v>795</v>
      </c>
      <c r="C677" s="15" t="s">
        <v>183</v>
      </c>
      <c r="D677" s="15" t="s">
        <v>183</v>
      </c>
      <c r="E677" s="15" t="s">
        <v>657</v>
      </c>
      <c r="F677" s="15"/>
      <c r="G677" s="74">
        <f>G678+G680</f>
        <v>0</v>
      </c>
      <c r="H677" s="74">
        <f t="shared" ref="H677:I677" si="176">H678+H680</f>
        <v>0</v>
      </c>
      <c r="I677" s="74">
        <f t="shared" si="176"/>
        <v>0</v>
      </c>
      <c r="J677" s="1"/>
    </row>
    <row r="678" spans="1:16" ht="27" hidden="1" customHeight="1">
      <c r="A678" s="16" t="s">
        <v>100</v>
      </c>
      <c r="B678" s="49">
        <v>795</v>
      </c>
      <c r="C678" s="15" t="s">
        <v>183</v>
      </c>
      <c r="D678" s="15" t="s">
        <v>183</v>
      </c>
      <c r="E678" s="15" t="s">
        <v>657</v>
      </c>
      <c r="F678" s="15" t="s">
        <v>364</v>
      </c>
      <c r="G678" s="74">
        <f>G679</f>
        <v>0</v>
      </c>
      <c r="H678" s="8">
        <f>H679</f>
        <v>0</v>
      </c>
      <c r="I678" s="8">
        <v>0</v>
      </c>
      <c r="J678" s="1"/>
    </row>
    <row r="679" spans="1:16" ht="24" hidden="1" customHeight="1">
      <c r="A679" s="16" t="s">
        <v>365</v>
      </c>
      <c r="B679" s="49">
        <v>795</v>
      </c>
      <c r="C679" s="15" t="s">
        <v>183</v>
      </c>
      <c r="D679" s="15" t="s">
        <v>183</v>
      </c>
      <c r="E679" s="15" t="s">
        <v>657</v>
      </c>
      <c r="F679" s="15" t="s">
        <v>366</v>
      </c>
      <c r="G679" s="74">
        <f>'прил 6'!G1006</f>
        <v>0</v>
      </c>
      <c r="H679" s="8">
        <f>'прил 6'!H1006</f>
        <v>0</v>
      </c>
      <c r="I679" s="8">
        <f>'прил 6'!I1006</f>
        <v>0</v>
      </c>
      <c r="J679" s="1"/>
    </row>
    <row r="680" spans="1:16" ht="17.25" hidden="1" customHeight="1">
      <c r="A680" s="86" t="s">
        <v>165</v>
      </c>
      <c r="B680" s="49">
        <v>795</v>
      </c>
      <c r="C680" s="15" t="s">
        <v>183</v>
      </c>
      <c r="D680" s="15" t="s">
        <v>183</v>
      </c>
      <c r="E680" s="15" t="s">
        <v>657</v>
      </c>
      <c r="F680" s="15" t="s">
        <v>166</v>
      </c>
      <c r="G680" s="74">
        <f>G681</f>
        <v>0</v>
      </c>
      <c r="H680" s="8"/>
      <c r="I680" s="8"/>
      <c r="J680" s="1"/>
    </row>
    <row r="681" spans="1:16" ht="21" hidden="1" customHeight="1">
      <c r="A681" s="86" t="s">
        <v>180</v>
      </c>
      <c r="B681" s="49">
        <v>795</v>
      </c>
      <c r="C681" s="15" t="s">
        <v>183</v>
      </c>
      <c r="D681" s="15" t="s">
        <v>183</v>
      </c>
      <c r="E681" s="15" t="s">
        <v>657</v>
      </c>
      <c r="F681" s="15" t="s">
        <v>181</v>
      </c>
      <c r="G681" s="74"/>
      <c r="H681" s="8"/>
      <c r="I681" s="8"/>
      <c r="J681" s="1"/>
    </row>
    <row r="682" spans="1:16" ht="25.5" hidden="1" customHeight="1">
      <c r="A682" s="37" t="s">
        <v>674</v>
      </c>
      <c r="B682" s="49">
        <v>795</v>
      </c>
      <c r="C682" s="15" t="s">
        <v>183</v>
      </c>
      <c r="D682" s="15" t="s">
        <v>183</v>
      </c>
      <c r="E682" s="15" t="s">
        <v>671</v>
      </c>
      <c r="F682" s="15"/>
      <c r="G682" s="74">
        <f>G683</f>
        <v>0</v>
      </c>
      <c r="H682" s="8">
        <v>0</v>
      </c>
      <c r="I682" s="8">
        <v>0</v>
      </c>
      <c r="J682" s="1"/>
    </row>
    <row r="683" spans="1:16" ht="39.75" hidden="1" customHeight="1">
      <c r="A683" s="37" t="s">
        <v>673</v>
      </c>
      <c r="B683" s="49">
        <v>795</v>
      </c>
      <c r="C683" s="15" t="s">
        <v>183</v>
      </c>
      <c r="D683" s="15" t="s">
        <v>183</v>
      </c>
      <c r="E683" s="15" t="s">
        <v>672</v>
      </c>
      <c r="F683" s="15"/>
      <c r="G683" s="74">
        <f>G684</f>
        <v>0</v>
      </c>
      <c r="H683" s="8">
        <v>0</v>
      </c>
      <c r="I683" s="8">
        <v>0</v>
      </c>
      <c r="J683" s="1"/>
    </row>
    <row r="684" spans="1:16" ht="30.75" hidden="1" customHeight="1">
      <c r="A684" s="16" t="s">
        <v>100</v>
      </c>
      <c r="B684" s="49">
        <v>795</v>
      </c>
      <c r="C684" s="15" t="s">
        <v>183</v>
      </c>
      <c r="D684" s="15" t="s">
        <v>183</v>
      </c>
      <c r="E684" s="15" t="s">
        <v>672</v>
      </c>
      <c r="F684" s="15" t="s">
        <v>364</v>
      </c>
      <c r="G684" s="74">
        <f>G685</f>
        <v>0</v>
      </c>
      <c r="H684" s="8">
        <v>0</v>
      </c>
      <c r="I684" s="8">
        <v>0</v>
      </c>
      <c r="J684" s="1"/>
    </row>
    <row r="685" spans="1:16" ht="30.75" hidden="1" customHeight="1">
      <c r="A685" s="16" t="s">
        <v>365</v>
      </c>
      <c r="B685" s="49">
        <v>795</v>
      </c>
      <c r="C685" s="15" t="s">
        <v>183</v>
      </c>
      <c r="D685" s="15" t="s">
        <v>183</v>
      </c>
      <c r="E685" s="15" t="s">
        <v>672</v>
      </c>
      <c r="F685" s="15" t="s">
        <v>366</v>
      </c>
      <c r="G685" s="74">
        <f>'прил 6'!G1003</f>
        <v>0</v>
      </c>
      <c r="H685" s="8">
        <v>0</v>
      </c>
      <c r="I685" s="8">
        <v>0</v>
      </c>
      <c r="J685" s="1"/>
    </row>
    <row r="686" spans="1:16" s="158" customFormat="1" ht="31.5" customHeight="1">
      <c r="A686" s="140" t="s">
        <v>522</v>
      </c>
      <c r="B686" s="137" t="s">
        <v>98</v>
      </c>
      <c r="C686" s="137" t="s">
        <v>71</v>
      </c>
      <c r="D686" s="137" t="s">
        <v>20</v>
      </c>
      <c r="E686" s="137" t="s">
        <v>300</v>
      </c>
      <c r="F686" s="142"/>
      <c r="G686" s="138">
        <f>G687+G690+G693+G696+G702+G699</f>
        <v>22638823.080000002</v>
      </c>
      <c r="H686" s="138">
        <f>H687+H690+H693+H696+H702+H699</f>
        <v>23426873.390000001</v>
      </c>
      <c r="I686" s="138">
        <f>I687+I690+I693+I696+I702+I699</f>
        <v>15427060.32</v>
      </c>
      <c r="J686" s="171" t="s">
        <v>501</v>
      </c>
      <c r="P686" s="215"/>
    </row>
    <row r="687" spans="1:16" s="43" customFormat="1">
      <c r="A687" s="16" t="s">
        <v>154</v>
      </c>
      <c r="B687" s="15" t="s">
        <v>98</v>
      </c>
      <c r="C687" s="15" t="s">
        <v>71</v>
      </c>
      <c r="D687" s="15" t="s">
        <v>20</v>
      </c>
      <c r="E687" s="15" t="s">
        <v>304</v>
      </c>
      <c r="F687" s="39"/>
      <c r="G687" s="102">
        <f t="shared" ref="G687:I688" si="177">G688</f>
        <v>388000</v>
      </c>
      <c r="H687" s="102">
        <f t="shared" si="177"/>
        <v>388000</v>
      </c>
      <c r="I687" s="102">
        <f t="shared" si="177"/>
        <v>388000</v>
      </c>
      <c r="J687" s="159" t="s">
        <v>526</v>
      </c>
    </row>
    <row r="688" spans="1:16" s="43" customFormat="1">
      <c r="A688" s="16" t="s">
        <v>155</v>
      </c>
      <c r="B688" s="15" t="s">
        <v>98</v>
      </c>
      <c r="C688" s="15" t="s">
        <v>71</v>
      </c>
      <c r="D688" s="15" t="s">
        <v>20</v>
      </c>
      <c r="E688" s="15" t="s">
        <v>304</v>
      </c>
      <c r="F688" s="15" t="s">
        <v>156</v>
      </c>
      <c r="G688" s="102">
        <f t="shared" si="177"/>
        <v>388000</v>
      </c>
      <c r="H688" s="102">
        <f t="shared" si="177"/>
        <v>388000</v>
      </c>
      <c r="I688" s="102">
        <f t="shared" si="177"/>
        <v>388000</v>
      </c>
      <c r="J688" s="159" t="s">
        <v>527</v>
      </c>
    </row>
    <row r="689" spans="1:10" s="43" customFormat="1">
      <c r="A689" s="16" t="s">
        <v>370</v>
      </c>
      <c r="B689" s="15" t="s">
        <v>98</v>
      </c>
      <c r="C689" s="15" t="s">
        <v>71</v>
      </c>
      <c r="D689" s="15" t="s">
        <v>20</v>
      </c>
      <c r="E689" s="15" t="s">
        <v>304</v>
      </c>
      <c r="F689" s="15" t="s">
        <v>371</v>
      </c>
      <c r="G689" s="102">
        <f>'прил 6'!G473+'прил 6'!G746</f>
        <v>388000</v>
      </c>
      <c r="H689" s="102">
        <f>'прил 6'!H473+'прил 6'!H746</f>
        <v>388000</v>
      </c>
      <c r="I689" s="102">
        <f>'прил 6'!I473+'прил 6'!I746</f>
        <v>388000</v>
      </c>
      <c r="J689" s="159" t="s">
        <v>528</v>
      </c>
    </row>
    <row r="690" spans="1:10" s="28" customFormat="1" ht="54" customHeight="1">
      <c r="A690" s="16" t="s">
        <v>372</v>
      </c>
      <c r="B690" s="14">
        <v>793</v>
      </c>
      <c r="C690" s="15" t="s">
        <v>71</v>
      </c>
      <c r="D690" s="15" t="s">
        <v>72</v>
      </c>
      <c r="E690" s="15" t="s">
        <v>391</v>
      </c>
      <c r="F690" s="39"/>
      <c r="G690" s="102">
        <f t="shared" ref="G690:I691" si="178">G691</f>
        <v>25879.42</v>
      </c>
      <c r="H690" s="102">
        <f t="shared" si="178"/>
        <v>25879.42</v>
      </c>
      <c r="I690" s="102">
        <f t="shared" si="178"/>
        <v>25879.42</v>
      </c>
      <c r="J690" s="159" t="s">
        <v>529</v>
      </c>
    </row>
    <row r="691" spans="1:10" s="28" customFormat="1" ht="27" customHeight="1">
      <c r="A691" s="16" t="s">
        <v>65</v>
      </c>
      <c r="B691" s="14">
        <v>793</v>
      </c>
      <c r="C691" s="15" t="s">
        <v>71</v>
      </c>
      <c r="D691" s="15" t="s">
        <v>72</v>
      </c>
      <c r="E691" s="15" t="s">
        <v>391</v>
      </c>
      <c r="F691" s="15" t="s">
        <v>66</v>
      </c>
      <c r="G691" s="102">
        <f t="shared" si="178"/>
        <v>25879.42</v>
      </c>
      <c r="H691" s="102">
        <f t="shared" si="178"/>
        <v>25879.42</v>
      </c>
      <c r="I691" s="102">
        <f t="shared" si="178"/>
        <v>25879.42</v>
      </c>
      <c r="J691" s="159">
        <v>10872600</v>
      </c>
    </row>
    <row r="692" spans="1:10" ht="38.25">
      <c r="A692" s="16" t="s">
        <v>356</v>
      </c>
      <c r="B692" s="14">
        <v>793</v>
      </c>
      <c r="C692" s="15" t="s">
        <v>71</v>
      </c>
      <c r="D692" s="15" t="s">
        <v>72</v>
      </c>
      <c r="E692" s="15" t="s">
        <v>391</v>
      </c>
      <c r="F692" s="15" t="s">
        <v>357</v>
      </c>
      <c r="G692" s="102">
        <f>'прил 6'!G765</f>
        <v>25879.42</v>
      </c>
      <c r="H692" s="102">
        <f>'прил 6'!H765</f>
        <v>25879.42</v>
      </c>
      <c r="I692" s="102">
        <f>'прил 6'!I765</f>
        <v>25879.42</v>
      </c>
      <c r="J692" s="2">
        <v>200000</v>
      </c>
    </row>
    <row r="693" spans="1:10" ht="25.5" customHeight="1">
      <c r="A693" s="16" t="s">
        <v>731</v>
      </c>
      <c r="B693" s="14">
        <v>793</v>
      </c>
      <c r="C693" s="15" t="s">
        <v>71</v>
      </c>
      <c r="D693" s="15" t="s">
        <v>72</v>
      </c>
      <c r="E693" s="15" t="s">
        <v>730</v>
      </c>
      <c r="F693" s="15"/>
      <c r="G693" s="102">
        <f t="shared" ref="G693:I694" si="179">G694</f>
        <v>267798</v>
      </c>
      <c r="H693" s="102">
        <f t="shared" si="179"/>
        <v>267798</v>
      </c>
      <c r="I693" s="102">
        <f t="shared" si="179"/>
        <v>267798</v>
      </c>
      <c r="J693" s="2">
        <f>J686+J687+J688+J689+J690+J691</f>
        <v>16407672</v>
      </c>
    </row>
    <row r="694" spans="1:10" ht="25.5" customHeight="1">
      <c r="A694" s="16" t="s">
        <v>374</v>
      </c>
      <c r="B694" s="14">
        <v>793</v>
      </c>
      <c r="C694" s="15" t="s">
        <v>71</v>
      </c>
      <c r="D694" s="15" t="s">
        <v>72</v>
      </c>
      <c r="E694" s="15" t="s">
        <v>730</v>
      </c>
      <c r="F694" s="15" t="s">
        <v>156</v>
      </c>
      <c r="G694" s="102">
        <f t="shared" si="179"/>
        <v>267798</v>
      </c>
      <c r="H694" s="102">
        <f t="shared" si="179"/>
        <v>267798</v>
      </c>
      <c r="I694" s="102">
        <f t="shared" si="179"/>
        <v>267798</v>
      </c>
    </row>
    <row r="695" spans="1:10" ht="25.5" customHeight="1">
      <c r="A695" s="16" t="s">
        <v>740</v>
      </c>
      <c r="B695" s="14">
        <v>793</v>
      </c>
      <c r="C695" s="15" t="s">
        <v>71</v>
      </c>
      <c r="D695" s="15" t="s">
        <v>72</v>
      </c>
      <c r="E695" s="15" t="s">
        <v>730</v>
      </c>
      <c r="F695" s="15" t="s">
        <v>739</v>
      </c>
      <c r="G695" s="102">
        <f>'прил 6'!G768</f>
        <v>267798</v>
      </c>
      <c r="H695" s="102">
        <f>'прил 6'!H768</f>
        <v>267798</v>
      </c>
      <c r="I695" s="102">
        <f>'прил 6'!I768</f>
        <v>267798</v>
      </c>
    </row>
    <row r="696" spans="1:10" ht="57" customHeight="1">
      <c r="A696" s="84" t="s">
        <v>302</v>
      </c>
      <c r="B696" s="14">
        <v>793</v>
      </c>
      <c r="C696" s="15" t="s">
        <v>71</v>
      </c>
      <c r="D696" s="15" t="s">
        <v>56</v>
      </c>
      <c r="E696" s="15" t="s">
        <v>301</v>
      </c>
      <c r="F696" s="15"/>
      <c r="G696" s="102">
        <f>G697</f>
        <v>5594187.8600000003</v>
      </c>
      <c r="H696" s="102">
        <f t="shared" ref="H696:I696" si="180">H697</f>
        <v>5923107.0099999998</v>
      </c>
      <c r="I696" s="102">
        <f t="shared" si="180"/>
        <v>5923107.0099999998</v>
      </c>
    </row>
    <row r="697" spans="1:10" ht="25.5">
      <c r="A697" s="16" t="s">
        <v>363</v>
      </c>
      <c r="B697" s="14">
        <v>793</v>
      </c>
      <c r="C697" s="15" t="s">
        <v>71</v>
      </c>
      <c r="D697" s="15" t="s">
        <v>56</v>
      </c>
      <c r="E697" s="15" t="s">
        <v>301</v>
      </c>
      <c r="F697" s="15" t="s">
        <v>364</v>
      </c>
      <c r="G697" s="102">
        <f>G698</f>
        <v>5594187.8600000003</v>
      </c>
      <c r="H697" s="102">
        <f>H698</f>
        <v>5923107.0099999998</v>
      </c>
      <c r="I697" s="102">
        <f>I698</f>
        <v>5923107.0099999998</v>
      </c>
      <c r="J697" s="2">
        <v>78000</v>
      </c>
    </row>
    <row r="698" spans="1:10">
      <c r="A698" s="16" t="s">
        <v>365</v>
      </c>
      <c r="B698" s="14">
        <v>793</v>
      </c>
      <c r="C698" s="15" t="s">
        <v>71</v>
      </c>
      <c r="D698" s="15" t="s">
        <v>56</v>
      </c>
      <c r="E698" s="15" t="s">
        <v>301</v>
      </c>
      <c r="F698" s="15" t="s">
        <v>366</v>
      </c>
      <c r="G698" s="102">
        <f>'прил 6'!G777</f>
        <v>5594187.8600000003</v>
      </c>
      <c r="H698" s="102">
        <f>'прил 6'!H777</f>
        <v>5923107.0099999998</v>
      </c>
      <c r="I698" s="102">
        <f>'прил 6'!I777</f>
        <v>5923107.0099999998</v>
      </c>
      <c r="J698" s="2">
        <v>390000</v>
      </c>
    </row>
    <row r="699" spans="1:10" ht="51">
      <c r="A699" s="84" t="s">
        <v>303</v>
      </c>
      <c r="B699" s="14">
        <v>793</v>
      </c>
      <c r="C699" s="15" t="s">
        <v>71</v>
      </c>
      <c r="D699" s="15" t="s">
        <v>56</v>
      </c>
      <c r="E699" s="15" t="s">
        <v>389</v>
      </c>
      <c r="F699" s="15"/>
      <c r="G699" s="102">
        <f t="shared" ref="G699:I700" si="181">G700</f>
        <v>16170957.800000001</v>
      </c>
      <c r="H699" s="102">
        <f t="shared" si="181"/>
        <v>16630088.960000001</v>
      </c>
      <c r="I699" s="102">
        <f t="shared" si="181"/>
        <v>8630275.8900000006</v>
      </c>
      <c r="J699" s="2">
        <v>189200</v>
      </c>
    </row>
    <row r="700" spans="1:10" ht="25.5">
      <c r="A700" s="16" t="s">
        <v>363</v>
      </c>
      <c r="B700" s="14">
        <v>793</v>
      </c>
      <c r="C700" s="15" t="s">
        <v>71</v>
      </c>
      <c r="D700" s="15" t="s">
        <v>56</v>
      </c>
      <c r="E700" s="15" t="s">
        <v>389</v>
      </c>
      <c r="F700" s="15" t="s">
        <v>364</v>
      </c>
      <c r="G700" s="102">
        <f t="shared" si="181"/>
        <v>16170957.800000001</v>
      </c>
      <c r="H700" s="102">
        <f t="shared" si="181"/>
        <v>16630088.960000001</v>
      </c>
      <c r="I700" s="102">
        <f t="shared" si="181"/>
        <v>8630275.8900000006</v>
      </c>
      <c r="J700" s="2">
        <v>270072</v>
      </c>
    </row>
    <row r="701" spans="1:10">
      <c r="A701" s="16" t="s">
        <v>365</v>
      </c>
      <c r="B701" s="14">
        <v>793</v>
      </c>
      <c r="C701" s="15" t="s">
        <v>71</v>
      </c>
      <c r="D701" s="15" t="s">
        <v>56</v>
      </c>
      <c r="E701" s="15" t="s">
        <v>389</v>
      </c>
      <c r="F701" s="15" t="s">
        <v>366</v>
      </c>
      <c r="G701" s="102">
        <f>'прил 6'!G780</f>
        <v>16170957.800000001</v>
      </c>
      <c r="H701" s="102">
        <f>'прил 6'!H780</f>
        <v>16630088.960000001</v>
      </c>
      <c r="I701" s="102">
        <f>'прил 6'!I780</f>
        <v>8630275.8900000006</v>
      </c>
      <c r="J701" s="2">
        <v>4607800</v>
      </c>
    </row>
    <row r="702" spans="1:10" s="18" customFormat="1" ht="25.5">
      <c r="A702" s="16" t="s">
        <v>375</v>
      </c>
      <c r="B702" s="14">
        <v>793</v>
      </c>
      <c r="C702" s="15" t="s">
        <v>71</v>
      </c>
      <c r="D702" s="15" t="s">
        <v>56</v>
      </c>
      <c r="E702" s="15" t="s">
        <v>305</v>
      </c>
      <c r="F702" s="15"/>
      <c r="G702" s="102">
        <f t="shared" ref="G702:I703" si="182">G703</f>
        <v>192000</v>
      </c>
      <c r="H702" s="102">
        <f t="shared" si="182"/>
        <v>192000</v>
      </c>
      <c r="I702" s="102">
        <f t="shared" si="182"/>
        <v>192000</v>
      </c>
      <c r="J702" s="17">
        <v>10872600</v>
      </c>
    </row>
    <row r="703" spans="1:10" s="18" customFormat="1" ht="25.5">
      <c r="A703" s="16" t="s">
        <v>373</v>
      </c>
      <c r="B703" s="14">
        <v>793</v>
      </c>
      <c r="C703" s="15" t="s">
        <v>71</v>
      </c>
      <c r="D703" s="15" t="s">
        <v>56</v>
      </c>
      <c r="E703" s="15" t="s">
        <v>305</v>
      </c>
      <c r="F703" s="15" t="s">
        <v>156</v>
      </c>
      <c r="G703" s="102">
        <f t="shared" si="182"/>
        <v>192000</v>
      </c>
      <c r="H703" s="102">
        <f t="shared" si="182"/>
        <v>192000</v>
      </c>
      <c r="I703" s="102">
        <f t="shared" si="182"/>
        <v>192000</v>
      </c>
      <c r="J703" s="17">
        <v>200000</v>
      </c>
    </row>
    <row r="704" spans="1:10" s="18" customFormat="1">
      <c r="A704" s="16" t="s">
        <v>370</v>
      </c>
      <c r="B704" s="14">
        <v>793</v>
      </c>
      <c r="C704" s="15" t="s">
        <v>71</v>
      </c>
      <c r="D704" s="15" t="s">
        <v>56</v>
      </c>
      <c r="E704" s="15" t="s">
        <v>305</v>
      </c>
      <c r="F704" s="15" t="s">
        <v>371</v>
      </c>
      <c r="G704" s="102">
        <f>'прил 6'!G783</f>
        <v>192000</v>
      </c>
      <c r="H704" s="102">
        <f>'прил 6'!H783</f>
        <v>192000</v>
      </c>
      <c r="I704" s="102">
        <f>'прил 6'!I783</f>
        <v>192000</v>
      </c>
      <c r="J704" s="17">
        <f>SUM(J697:J703)</f>
        <v>16607672</v>
      </c>
    </row>
    <row r="705" spans="1:16" s="145" customFormat="1" ht="47.25" customHeight="1">
      <c r="A705" s="140" t="s">
        <v>490</v>
      </c>
      <c r="B705" s="136">
        <v>793</v>
      </c>
      <c r="C705" s="137" t="s">
        <v>56</v>
      </c>
      <c r="D705" s="137" t="s">
        <v>128</v>
      </c>
      <c r="E705" s="137" t="s">
        <v>489</v>
      </c>
      <c r="F705" s="137"/>
      <c r="G705" s="138">
        <f>G709+G706</f>
        <v>63000</v>
      </c>
      <c r="H705" s="138">
        <f t="shared" ref="H705:I705" si="183">H709</f>
        <v>63000</v>
      </c>
      <c r="I705" s="138">
        <f t="shared" si="183"/>
        <v>63000</v>
      </c>
      <c r="J705" s="167">
        <v>343551</v>
      </c>
      <c r="P705" s="167"/>
    </row>
    <row r="706" spans="1:16" ht="91.5" hidden="1" customHeight="1">
      <c r="A706" s="16" t="s">
        <v>659</v>
      </c>
      <c r="B706" s="15" t="s">
        <v>98</v>
      </c>
      <c r="C706" s="15" t="s">
        <v>27</v>
      </c>
      <c r="D706" s="15" t="s">
        <v>72</v>
      </c>
      <c r="E706" s="15" t="s">
        <v>658</v>
      </c>
      <c r="F706" s="15"/>
      <c r="G706" s="74">
        <f>G707</f>
        <v>0</v>
      </c>
      <c r="H706" s="74">
        <f t="shared" ref="H706:I707" si="184">H707</f>
        <v>0</v>
      </c>
      <c r="I706" s="74">
        <f t="shared" si="184"/>
        <v>0</v>
      </c>
      <c r="J706" s="1"/>
    </row>
    <row r="707" spans="1:16" ht="31.5" hidden="1" customHeight="1">
      <c r="A707" s="16" t="s">
        <v>31</v>
      </c>
      <c r="B707" s="15" t="s">
        <v>98</v>
      </c>
      <c r="C707" s="15" t="s">
        <v>27</v>
      </c>
      <c r="D707" s="15" t="s">
        <v>72</v>
      </c>
      <c r="E707" s="15" t="s">
        <v>658</v>
      </c>
      <c r="F707" s="15" t="s">
        <v>32</v>
      </c>
      <c r="G707" s="74">
        <f>G708</f>
        <v>0</v>
      </c>
      <c r="H707" s="74">
        <f t="shared" si="184"/>
        <v>0</v>
      </c>
      <c r="I707" s="74">
        <f t="shared" si="184"/>
        <v>0</v>
      </c>
      <c r="J707" s="1"/>
    </row>
    <row r="708" spans="1:16" ht="17.25" hidden="1" customHeight="1">
      <c r="A708" s="16" t="s">
        <v>33</v>
      </c>
      <c r="B708" s="15" t="s">
        <v>98</v>
      </c>
      <c r="C708" s="15" t="s">
        <v>27</v>
      </c>
      <c r="D708" s="15" t="s">
        <v>72</v>
      </c>
      <c r="E708" s="15" t="s">
        <v>658</v>
      </c>
      <c r="F708" s="15" t="s">
        <v>34</v>
      </c>
      <c r="G708" s="74">
        <f>'прил 6'!G422</f>
        <v>0</v>
      </c>
      <c r="H708" s="119"/>
      <c r="I708" s="119"/>
      <c r="J708" s="1"/>
    </row>
    <row r="709" spans="1:16" ht="33.75" customHeight="1">
      <c r="A709" s="16" t="s">
        <v>488</v>
      </c>
      <c r="B709" s="14">
        <v>793</v>
      </c>
      <c r="C709" s="15" t="s">
        <v>56</v>
      </c>
      <c r="D709" s="15" t="s">
        <v>128</v>
      </c>
      <c r="E709" s="15" t="s">
        <v>486</v>
      </c>
      <c r="F709" s="15"/>
      <c r="G709" s="74">
        <f>G710</f>
        <v>63000</v>
      </c>
      <c r="H709" s="74">
        <f t="shared" ref="H709:I709" si="185">H710</f>
        <v>63000</v>
      </c>
      <c r="I709" s="74">
        <f t="shared" si="185"/>
        <v>63000</v>
      </c>
      <c r="J709" s="2">
        <v>63000</v>
      </c>
    </row>
    <row r="710" spans="1:16" ht="41.25" customHeight="1">
      <c r="A710" s="16" t="s">
        <v>487</v>
      </c>
      <c r="B710" s="14">
        <v>793</v>
      </c>
      <c r="C710" s="15" t="s">
        <v>56</v>
      </c>
      <c r="D710" s="15" t="s">
        <v>128</v>
      </c>
      <c r="E710" s="15" t="s">
        <v>486</v>
      </c>
      <c r="F710" s="15" t="s">
        <v>38</v>
      </c>
      <c r="G710" s="74">
        <f>G711</f>
        <v>63000</v>
      </c>
      <c r="H710" s="74">
        <f t="shared" ref="H710:I710" si="186">H711</f>
        <v>63000</v>
      </c>
      <c r="I710" s="74">
        <f t="shared" si="186"/>
        <v>63000</v>
      </c>
      <c r="J710" s="2">
        <f>SUM(J705:J709)</f>
        <v>406551</v>
      </c>
    </row>
    <row r="711" spans="1:16" ht="30.75" customHeight="1">
      <c r="A711" s="16" t="s">
        <v>39</v>
      </c>
      <c r="B711" s="14">
        <v>793</v>
      </c>
      <c r="C711" s="15" t="s">
        <v>56</v>
      </c>
      <c r="D711" s="15" t="s">
        <v>128</v>
      </c>
      <c r="E711" s="15" t="s">
        <v>486</v>
      </c>
      <c r="F711" s="15" t="s">
        <v>40</v>
      </c>
      <c r="G711" s="74">
        <f>'прил 6'!G708+'прил 6'!G467</f>
        <v>63000</v>
      </c>
      <c r="H711" s="74">
        <f>'прил 6'!H708+'прил 6'!H467</f>
        <v>63000</v>
      </c>
      <c r="I711" s="74">
        <f>'прил 6'!I708+'прил 6'!I467</f>
        <v>63000</v>
      </c>
    </row>
    <row r="712" spans="1:16" s="78" customFormat="1" ht="42" customHeight="1">
      <c r="A712" s="82" t="s">
        <v>122</v>
      </c>
      <c r="B712" s="77"/>
      <c r="C712" s="77"/>
      <c r="D712" s="77"/>
      <c r="E712" s="77"/>
      <c r="F712" s="77"/>
      <c r="G712" s="107">
        <f>G723+G754+G778+G787+G800+G815+G713</f>
        <v>57556101.07</v>
      </c>
      <c r="H712" s="107">
        <f>H723+H754+H778+H787+H800+H815+H713</f>
        <v>57087413.960000008</v>
      </c>
      <c r="I712" s="107">
        <f>I723+I754+I778+I787+I800+I815+I713</f>
        <v>57462643.488449991</v>
      </c>
      <c r="J712" s="163"/>
    </row>
    <row r="713" spans="1:16" s="199" customFormat="1" ht="30.75" hidden="1" customHeight="1">
      <c r="A713" s="128" t="s">
        <v>284</v>
      </c>
      <c r="B713" s="196">
        <v>793</v>
      </c>
      <c r="C713" s="197" t="s">
        <v>183</v>
      </c>
      <c r="D713" s="197" t="s">
        <v>72</v>
      </c>
      <c r="E713" s="124" t="s">
        <v>614</v>
      </c>
      <c r="F713" s="124"/>
      <c r="G713" s="125">
        <f>G714</f>
        <v>0</v>
      </c>
      <c r="H713" s="198">
        <v>0</v>
      </c>
      <c r="I713" s="198">
        <v>0</v>
      </c>
    </row>
    <row r="714" spans="1:16" ht="30.75" hidden="1" customHeight="1">
      <c r="A714" s="16" t="s">
        <v>284</v>
      </c>
      <c r="B714" s="14">
        <v>793</v>
      </c>
      <c r="C714" s="15" t="s">
        <v>183</v>
      </c>
      <c r="D714" s="15" t="s">
        <v>72</v>
      </c>
      <c r="E714" s="15" t="s">
        <v>615</v>
      </c>
      <c r="F714" s="15"/>
      <c r="G714" s="74">
        <f>G717+G719+G715+G721</f>
        <v>0</v>
      </c>
      <c r="H714" s="74">
        <v>0</v>
      </c>
      <c r="I714" s="74">
        <v>0</v>
      </c>
      <c r="J714" s="1"/>
    </row>
    <row r="715" spans="1:16" ht="30.75" hidden="1" customHeight="1">
      <c r="A715" s="16" t="s">
        <v>37</v>
      </c>
      <c r="B715" s="49">
        <v>795</v>
      </c>
      <c r="C715" s="15" t="s">
        <v>183</v>
      </c>
      <c r="D715" s="15" t="s">
        <v>29</v>
      </c>
      <c r="E715" s="15" t="s">
        <v>615</v>
      </c>
      <c r="F715" s="15" t="s">
        <v>38</v>
      </c>
      <c r="G715" s="74">
        <f>G716</f>
        <v>0</v>
      </c>
      <c r="H715" s="74">
        <v>0</v>
      </c>
      <c r="I715" s="74">
        <v>0</v>
      </c>
      <c r="J715" s="1"/>
    </row>
    <row r="716" spans="1:16" ht="30.75" hidden="1" customHeight="1">
      <c r="A716" s="16" t="s">
        <v>39</v>
      </c>
      <c r="B716" s="49">
        <v>795</v>
      </c>
      <c r="C716" s="15" t="s">
        <v>183</v>
      </c>
      <c r="D716" s="15" t="s">
        <v>29</v>
      </c>
      <c r="E716" s="15" t="s">
        <v>615</v>
      </c>
      <c r="F716" s="15" t="s">
        <v>40</v>
      </c>
      <c r="G716" s="74">
        <f>'прил 6'!G971</f>
        <v>0</v>
      </c>
      <c r="H716" s="74">
        <v>0</v>
      </c>
      <c r="I716" s="74">
        <v>0</v>
      </c>
      <c r="J716" s="1"/>
    </row>
    <row r="717" spans="1:16" ht="23.25" hidden="1" customHeight="1">
      <c r="A717" s="16" t="s">
        <v>155</v>
      </c>
      <c r="B717" s="14">
        <v>793</v>
      </c>
      <c r="C717" s="15" t="s">
        <v>72</v>
      </c>
      <c r="D717" s="15" t="s">
        <v>128</v>
      </c>
      <c r="E717" s="15" t="s">
        <v>615</v>
      </c>
      <c r="F717" s="15" t="s">
        <v>156</v>
      </c>
      <c r="G717" s="74">
        <f>G718</f>
        <v>0</v>
      </c>
      <c r="H717" s="74">
        <v>0</v>
      </c>
      <c r="I717" s="74">
        <v>0</v>
      </c>
      <c r="J717" s="1"/>
    </row>
    <row r="718" spans="1:16" ht="30.75" hidden="1" customHeight="1">
      <c r="A718" s="16" t="s">
        <v>157</v>
      </c>
      <c r="B718" s="14">
        <v>793</v>
      </c>
      <c r="C718" s="15" t="s">
        <v>72</v>
      </c>
      <c r="D718" s="15" t="s">
        <v>128</v>
      </c>
      <c r="E718" s="15" t="s">
        <v>615</v>
      </c>
      <c r="F718" s="15" t="s">
        <v>158</v>
      </c>
      <c r="G718" s="74">
        <f>'прил 6'!G670</f>
        <v>0</v>
      </c>
      <c r="H718" s="74">
        <v>0</v>
      </c>
      <c r="I718" s="74">
        <v>0</v>
      </c>
      <c r="J718" s="1"/>
    </row>
    <row r="719" spans="1:16" ht="21.75" hidden="1" customHeight="1">
      <c r="A719" s="16" t="s">
        <v>165</v>
      </c>
      <c r="B719" s="14">
        <v>793</v>
      </c>
      <c r="C719" s="15" t="s">
        <v>183</v>
      </c>
      <c r="D719" s="15" t="s">
        <v>72</v>
      </c>
      <c r="E719" s="15" t="s">
        <v>615</v>
      </c>
      <c r="F719" s="15" t="s">
        <v>166</v>
      </c>
      <c r="G719" s="74">
        <f>G720</f>
        <v>0</v>
      </c>
      <c r="H719" s="74">
        <v>0</v>
      </c>
      <c r="I719" s="74">
        <v>0</v>
      </c>
      <c r="J719" s="1"/>
    </row>
    <row r="720" spans="1:16" ht="22.5" hidden="1" customHeight="1">
      <c r="A720" s="16" t="s">
        <v>188</v>
      </c>
      <c r="B720" s="14">
        <v>793</v>
      </c>
      <c r="C720" s="15" t="s">
        <v>183</v>
      </c>
      <c r="D720" s="15" t="s">
        <v>72</v>
      </c>
      <c r="E720" s="15" t="s">
        <v>615</v>
      </c>
      <c r="F720" s="15" t="s">
        <v>189</v>
      </c>
      <c r="G720" s="74"/>
      <c r="H720" s="74">
        <v>0</v>
      </c>
      <c r="I720" s="74">
        <v>0</v>
      </c>
      <c r="J720" s="1"/>
    </row>
    <row r="721" spans="1:10" ht="25.5" hidden="1">
      <c r="A721" s="16" t="s">
        <v>31</v>
      </c>
      <c r="B721" s="14">
        <v>757</v>
      </c>
      <c r="C721" s="15" t="s">
        <v>46</v>
      </c>
      <c r="D721" s="15" t="s">
        <v>20</v>
      </c>
      <c r="E721" s="15" t="s">
        <v>615</v>
      </c>
      <c r="F721" s="15" t="s">
        <v>32</v>
      </c>
      <c r="G721" s="89">
        <f t="shared" ref="G721:I721" si="187">G722</f>
        <v>0</v>
      </c>
      <c r="H721" s="8">
        <f t="shared" si="187"/>
        <v>0</v>
      </c>
      <c r="I721" s="8">
        <f t="shared" si="187"/>
        <v>0</v>
      </c>
      <c r="J721" s="1"/>
    </row>
    <row r="722" spans="1:10" hidden="1">
      <c r="A722" s="16" t="s">
        <v>33</v>
      </c>
      <c r="B722" s="14">
        <v>757</v>
      </c>
      <c r="C722" s="15" t="s">
        <v>46</v>
      </c>
      <c r="D722" s="15" t="s">
        <v>20</v>
      </c>
      <c r="E722" s="15" t="s">
        <v>615</v>
      </c>
      <c r="F722" s="15" t="s">
        <v>34</v>
      </c>
      <c r="G722" s="89">
        <f>'прил 6'!G131</f>
        <v>0</v>
      </c>
      <c r="H722" s="8"/>
      <c r="I722" s="8"/>
      <c r="J722" s="1"/>
    </row>
    <row r="723" spans="1:10" s="129" customFormat="1" ht="25.5" customHeight="1">
      <c r="A723" s="122" t="s">
        <v>333</v>
      </c>
      <c r="B723" s="123">
        <v>793</v>
      </c>
      <c r="C723" s="124" t="s">
        <v>20</v>
      </c>
      <c r="D723" s="124" t="s">
        <v>29</v>
      </c>
      <c r="E723" s="124" t="s">
        <v>251</v>
      </c>
      <c r="F723" s="124"/>
      <c r="G723" s="125">
        <f>G724+G728</f>
        <v>32759789.850000001</v>
      </c>
      <c r="H723" s="125">
        <f>H724+H728</f>
        <v>33080378.060000002</v>
      </c>
      <c r="I723" s="125">
        <f>I724+I728</f>
        <v>33316802.139999997</v>
      </c>
      <c r="J723" s="173">
        <v>1816051</v>
      </c>
    </row>
    <row r="724" spans="1:10">
      <c r="A724" s="16" t="s">
        <v>334</v>
      </c>
      <c r="B724" s="14">
        <v>793</v>
      </c>
      <c r="C724" s="15" t="s">
        <v>20</v>
      </c>
      <c r="D724" s="15" t="s">
        <v>29</v>
      </c>
      <c r="E724" s="15" t="s">
        <v>252</v>
      </c>
      <c r="F724" s="15"/>
      <c r="G724" s="74">
        <f>G725</f>
        <v>1852193</v>
      </c>
      <c r="H724" s="74">
        <f t="shared" ref="H724:I724" si="188">H725</f>
        <v>1867841</v>
      </c>
      <c r="I724" s="74">
        <f t="shared" si="188"/>
        <v>1868013</v>
      </c>
      <c r="J724" s="2">
        <v>22376720</v>
      </c>
    </row>
    <row r="725" spans="1:10" ht="25.5">
      <c r="A725" s="16" t="s">
        <v>79</v>
      </c>
      <c r="B725" s="14">
        <v>793</v>
      </c>
      <c r="C725" s="15" t="s">
        <v>20</v>
      </c>
      <c r="D725" s="15" t="s">
        <v>29</v>
      </c>
      <c r="E725" s="15" t="s">
        <v>253</v>
      </c>
      <c r="F725" s="15"/>
      <c r="G725" s="74">
        <f>G726</f>
        <v>1852193</v>
      </c>
      <c r="H725" s="74">
        <f t="shared" ref="H725:I726" si="189">H726</f>
        <v>1867841</v>
      </c>
      <c r="I725" s="74">
        <f t="shared" si="189"/>
        <v>1868013</v>
      </c>
      <c r="J725" s="2">
        <v>1931480</v>
      </c>
    </row>
    <row r="726" spans="1:10" ht="51">
      <c r="A726" s="16" t="s">
        <v>335</v>
      </c>
      <c r="B726" s="14">
        <v>793</v>
      </c>
      <c r="C726" s="15" t="s">
        <v>20</v>
      </c>
      <c r="D726" s="15" t="s">
        <v>29</v>
      </c>
      <c r="E726" s="15" t="s">
        <v>253</v>
      </c>
      <c r="F726" s="15" t="s">
        <v>60</v>
      </c>
      <c r="G726" s="74">
        <f>G727</f>
        <v>1852193</v>
      </c>
      <c r="H726" s="74">
        <f t="shared" si="189"/>
        <v>1867841</v>
      </c>
      <c r="I726" s="74">
        <f t="shared" si="189"/>
        <v>1868013</v>
      </c>
      <c r="J726" s="2">
        <v>3861060</v>
      </c>
    </row>
    <row r="727" spans="1:10" ht="25.5">
      <c r="A727" s="16" t="s">
        <v>58</v>
      </c>
      <c r="B727" s="14">
        <v>793</v>
      </c>
      <c r="C727" s="15" t="s">
        <v>20</v>
      </c>
      <c r="D727" s="15" t="s">
        <v>29</v>
      </c>
      <c r="E727" s="15" t="s">
        <v>253</v>
      </c>
      <c r="F727" s="15" t="s">
        <v>61</v>
      </c>
      <c r="G727" s="74">
        <f>'прил 6'!G551</f>
        <v>1852193</v>
      </c>
      <c r="H727" s="74">
        <f>'прил 6'!H551</f>
        <v>1867841</v>
      </c>
      <c r="I727" s="74">
        <f>'прил 6'!I551</f>
        <v>1868013</v>
      </c>
      <c r="J727" s="2">
        <v>36840</v>
      </c>
    </row>
    <row r="728" spans="1:10" s="46" customFormat="1">
      <c r="A728" s="56" t="s">
        <v>340</v>
      </c>
      <c r="B728" s="14">
        <v>793</v>
      </c>
      <c r="C728" s="15" t="s">
        <v>20</v>
      </c>
      <c r="D728" s="15" t="s">
        <v>56</v>
      </c>
      <c r="E728" s="15" t="s">
        <v>256</v>
      </c>
      <c r="F728" s="15"/>
      <c r="G728" s="74">
        <f>G729+G751+G736+G746+G741</f>
        <v>30907596.850000001</v>
      </c>
      <c r="H728" s="74">
        <f>H729+H751+H736+H746+H741</f>
        <v>31212537.060000002</v>
      </c>
      <c r="I728" s="74">
        <f>I729+I751+I736+I746+I741</f>
        <v>31448789.139999997</v>
      </c>
      <c r="J728" s="160">
        <v>1772668</v>
      </c>
    </row>
    <row r="729" spans="1:10" s="46" customFormat="1" ht="25.5">
      <c r="A729" s="16" t="s">
        <v>79</v>
      </c>
      <c r="B729" s="14">
        <v>793</v>
      </c>
      <c r="C729" s="15" t="s">
        <v>20</v>
      </c>
      <c r="D729" s="15" t="s">
        <v>56</v>
      </c>
      <c r="E729" s="15" t="s">
        <v>257</v>
      </c>
      <c r="F729" s="15"/>
      <c r="G729" s="74">
        <f>G730+G732+G734</f>
        <v>24303075</v>
      </c>
      <c r="H729" s="74">
        <f>H730+H732+H734</f>
        <v>24550210</v>
      </c>
      <c r="I729" s="74">
        <f>I730+I732+I734</f>
        <v>24552929</v>
      </c>
      <c r="J729" s="160">
        <v>26732</v>
      </c>
    </row>
    <row r="730" spans="1:10" s="46" customFormat="1" ht="51">
      <c r="A730" s="16" t="s">
        <v>335</v>
      </c>
      <c r="B730" s="14">
        <v>793</v>
      </c>
      <c r="C730" s="15" t="s">
        <v>20</v>
      </c>
      <c r="D730" s="15" t="s">
        <v>56</v>
      </c>
      <c r="E730" s="15" t="s">
        <v>257</v>
      </c>
      <c r="F730" s="15" t="s">
        <v>60</v>
      </c>
      <c r="G730" s="74">
        <f>G731</f>
        <v>22716825</v>
      </c>
      <c r="H730" s="74">
        <f>H731</f>
        <v>22963960</v>
      </c>
      <c r="I730" s="74">
        <f>I731</f>
        <v>22966679</v>
      </c>
      <c r="J730" s="160">
        <v>292420</v>
      </c>
    </row>
    <row r="731" spans="1:10" s="46" customFormat="1" ht="25.5">
      <c r="A731" s="16" t="s">
        <v>58</v>
      </c>
      <c r="B731" s="14">
        <v>793</v>
      </c>
      <c r="C731" s="15" t="s">
        <v>20</v>
      </c>
      <c r="D731" s="15" t="s">
        <v>56</v>
      </c>
      <c r="E731" s="15" t="s">
        <v>257</v>
      </c>
      <c r="F731" s="15" t="s">
        <v>61</v>
      </c>
      <c r="G731" s="74">
        <f>'прил 6'!G561</f>
        <v>22716825</v>
      </c>
      <c r="H731" s="74">
        <f>'прил 6'!H561</f>
        <v>22963960</v>
      </c>
      <c r="I731" s="74">
        <f>'прил 6'!I561</f>
        <v>22966679</v>
      </c>
      <c r="J731" s="160">
        <v>7380</v>
      </c>
    </row>
    <row r="732" spans="1:10" s="46" customFormat="1">
      <c r="A732" s="16" t="s">
        <v>339</v>
      </c>
      <c r="B732" s="14">
        <v>793</v>
      </c>
      <c r="C732" s="15" t="s">
        <v>20</v>
      </c>
      <c r="D732" s="15" t="s">
        <v>56</v>
      </c>
      <c r="E732" s="15" t="s">
        <v>257</v>
      </c>
      <c r="F732" s="15" t="s">
        <v>38</v>
      </c>
      <c r="G732" s="74">
        <f>G733</f>
        <v>1583250</v>
      </c>
      <c r="H732" s="74">
        <f t="shared" ref="H732:I732" si="190">H733</f>
        <v>1583250</v>
      </c>
      <c r="I732" s="74">
        <f t="shared" si="190"/>
        <v>1583250</v>
      </c>
      <c r="J732" s="160">
        <v>10000</v>
      </c>
    </row>
    <row r="733" spans="1:10" s="46" customFormat="1" ht="25.5">
      <c r="A733" s="16" t="s">
        <v>39</v>
      </c>
      <c r="B733" s="14">
        <v>793</v>
      </c>
      <c r="C733" s="15" t="s">
        <v>20</v>
      </c>
      <c r="D733" s="15" t="s">
        <v>56</v>
      </c>
      <c r="E733" s="15" t="s">
        <v>257</v>
      </c>
      <c r="F733" s="15" t="s">
        <v>40</v>
      </c>
      <c r="G733" s="74">
        <f>'прил 6'!G563</f>
        <v>1583250</v>
      </c>
      <c r="H733" s="74">
        <f>'прил 6'!H563</f>
        <v>1583250</v>
      </c>
      <c r="I733" s="74">
        <f>'прил 6'!I563</f>
        <v>1583250</v>
      </c>
      <c r="J733" s="160">
        <f>SUM(J723:J732)</f>
        <v>32131351</v>
      </c>
    </row>
    <row r="734" spans="1:10" s="46" customFormat="1" ht="13.5" customHeight="1">
      <c r="A734" s="16" t="s">
        <v>65</v>
      </c>
      <c r="B734" s="14">
        <v>793</v>
      </c>
      <c r="C734" s="15" t="s">
        <v>20</v>
      </c>
      <c r="D734" s="15" t="s">
        <v>56</v>
      </c>
      <c r="E734" s="15" t="s">
        <v>257</v>
      </c>
      <c r="F734" s="15" t="s">
        <v>66</v>
      </c>
      <c r="G734" s="74">
        <f>G735</f>
        <v>3000</v>
      </c>
      <c r="H734" s="74">
        <f>H735</f>
        <v>3000</v>
      </c>
      <c r="I734" s="74">
        <f>I735</f>
        <v>3000</v>
      </c>
      <c r="J734" s="160"/>
    </row>
    <row r="735" spans="1:10" s="46" customFormat="1">
      <c r="A735" s="16" t="s">
        <v>151</v>
      </c>
      <c r="B735" s="14">
        <v>793</v>
      </c>
      <c r="C735" s="15" t="s">
        <v>20</v>
      </c>
      <c r="D735" s="15" t="s">
        <v>56</v>
      </c>
      <c r="E735" s="15" t="s">
        <v>257</v>
      </c>
      <c r="F735" s="15" t="s">
        <v>69</v>
      </c>
      <c r="G735" s="74">
        <f>'прил 6'!G565</f>
        <v>3000</v>
      </c>
      <c r="H735" s="74">
        <f>'прил 6'!H565</f>
        <v>3000</v>
      </c>
      <c r="I735" s="74">
        <f>'прил 6'!I565</f>
        <v>3000</v>
      </c>
      <c r="J735" s="160"/>
    </row>
    <row r="736" spans="1:10" s="3" customFormat="1" ht="25.5">
      <c r="A736" s="16" t="s">
        <v>439</v>
      </c>
      <c r="B736" s="14">
        <v>793</v>
      </c>
      <c r="C736" s="15" t="s">
        <v>20</v>
      </c>
      <c r="D736" s="15" t="s">
        <v>56</v>
      </c>
      <c r="E736" s="15" t="s">
        <v>401</v>
      </c>
      <c r="F736" s="15"/>
      <c r="G736" s="74">
        <f>G737+G739</f>
        <v>4759821.34</v>
      </c>
      <c r="H736" s="74">
        <f>H737+H739</f>
        <v>4801569.55</v>
      </c>
      <c r="I736" s="74">
        <f>I737+I739</f>
        <v>4970232.33</v>
      </c>
      <c r="J736" s="162"/>
    </row>
    <row r="737" spans="1:10" s="3" customFormat="1" ht="51">
      <c r="A737" s="16" t="s">
        <v>335</v>
      </c>
      <c r="B737" s="14">
        <v>793</v>
      </c>
      <c r="C737" s="15" t="s">
        <v>20</v>
      </c>
      <c r="D737" s="15" t="s">
        <v>56</v>
      </c>
      <c r="E737" s="15" t="s">
        <v>401</v>
      </c>
      <c r="F737" s="15" t="s">
        <v>60</v>
      </c>
      <c r="G737" s="74">
        <f>G738</f>
        <v>3827028.34</v>
      </c>
      <c r="H737" s="74">
        <f t="shared" ref="H737:I737" si="191">H738</f>
        <v>3870820</v>
      </c>
      <c r="I737" s="74">
        <f t="shared" si="191"/>
        <v>4023332</v>
      </c>
      <c r="J737" s="162"/>
    </row>
    <row r="738" spans="1:10" s="3" customFormat="1" ht="25.5">
      <c r="A738" s="16" t="s">
        <v>58</v>
      </c>
      <c r="B738" s="14">
        <v>793</v>
      </c>
      <c r="C738" s="15" t="s">
        <v>20</v>
      </c>
      <c r="D738" s="15" t="s">
        <v>56</v>
      </c>
      <c r="E738" s="15" t="s">
        <v>401</v>
      </c>
      <c r="F738" s="15" t="s">
        <v>61</v>
      </c>
      <c r="G738" s="74">
        <f>'прил 6'!G568</f>
        <v>3827028.34</v>
      </c>
      <c r="H738" s="74">
        <f>'прил 6'!H568</f>
        <v>3870820</v>
      </c>
      <c r="I738" s="74">
        <f>'прил 6'!I568</f>
        <v>4023332</v>
      </c>
      <c r="J738" s="162"/>
    </row>
    <row r="739" spans="1:10" s="3" customFormat="1">
      <c r="A739" s="16" t="s">
        <v>339</v>
      </c>
      <c r="B739" s="14">
        <v>793</v>
      </c>
      <c r="C739" s="15" t="s">
        <v>20</v>
      </c>
      <c r="D739" s="15" t="s">
        <v>56</v>
      </c>
      <c r="E739" s="15" t="s">
        <v>401</v>
      </c>
      <c r="F739" s="15" t="s">
        <v>38</v>
      </c>
      <c r="G739" s="74">
        <f>G740</f>
        <v>932793</v>
      </c>
      <c r="H739" s="74">
        <f>H740</f>
        <v>930749.55</v>
      </c>
      <c r="I739" s="74">
        <f>I740</f>
        <v>946900.33</v>
      </c>
      <c r="J739" s="162"/>
    </row>
    <row r="740" spans="1:10" s="3" customFormat="1" ht="25.5">
      <c r="A740" s="16" t="s">
        <v>39</v>
      </c>
      <c r="B740" s="14">
        <v>793</v>
      </c>
      <c r="C740" s="15" t="s">
        <v>20</v>
      </c>
      <c r="D740" s="15" t="s">
        <v>56</v>
      </c>
      <c r="E740" s="15" t="s">
        <v>401</v>
      </c>
      <c r="F740" s="15" t="s">
        <v>40</v>
      </c>
      <c r="G740" s="74">
        <f>'прил 6'!G570</f>
        <v>932793</v>
      </c>
      <c r="H740" s="74">
        <f>'прил 6'!H570</f>
        <v>930749.55</v>
      </c>
      <c r="I740" s="74">
        <f>'прил 6'!I570</f>
        <v>946900.33</v>
      </c>
      <c r="J740" s="162"/>
    </row>
    <row r="741" spans="1:10" s="3" customFormat="1" ht="38.25">
      <c r="A741" s="16" t="s">
        <v>441</v>
      </c>
      <c r="B741" s="14">
        <v>793</v>
      </c>
      <c r="C741" s="15" t="s">
        <v>20</v>
      </c>
      <c r="D741" s="15" t="s">
        <v>56</v>
      </c>
      <c r="E741" s="15" t="s">
        <v>440</v>
      </c>
      <c r="F741" s="15"/>
      <c r="G741" s="74">
        <f>G742+G744</f>
        <v>1464560.41</v>
      </c>
      <c r="H741" s="74">
        <f>H742+H744</f>
        <v>1477406.01</v>
      </c>
      <c r="I741" s="74">
        <f>I742+I744</f>
        <v>1529302.25</v>
      </c>
      <c r="J741" s="162"/>
    </row>
    <row r="742" spans="1:10" s="3" customFormat="1" ht="51">
      <c r="A742" s="16" t="s">
        <v>335</v>
      </c>
      <c r="B742" s="14">
        <v>793</v>
      </c>
      <c r="C742" s="15" t="s">
        <v>20</v>
      </c>
      <c r="D742" s="15" t="s">
        <v>56</v>
      </c>
      <c r="E742" s="15" t="s">
        <v>440</v>
      </c>
      <c r="F742" s="15" t="s">
        <v>60</v>
      </c>
      <c r="G742" s="74">
        <f>G743</f>
        <v>1423714.52</v>
      </c>
      <c r="H742" s="74">
        <f>H743</f>
        <v>1437851</v>
      </c>
      <c r="I742" s="74">
        <f>I743</f>
        <v>1494966</v>
      </c>
      <c r="J742" s="162"/>
    </row>
    <row r="743" spans="1:10" s="3" customFormat="1" ht="25.5">
      <c r="A743" s="16" t="s">
        <v>58</v>
      </c>
      <c r="B743" s="14">
        <v>793</v>
      </c>
      <c r="C743" s="15" t="s">
        <v>20</v>
      </c>
      <c r="D743" s="15" t="s">
        <v>56</v>
      </c>
      <c r="E743" s="15" t="s">
        <v>440</v>
      </c>
      <c r="F743" s="15" t="s">
        <v>61</v>
      </c>
      <c r="G743" s="74">
        <f>'прил 6'!G573</f>
        <v>1423714.52</v>
      </c>
      <c r="H743" s="74">
        <f>'прил 6'!H573</f>
        <v>1437851</v>
      </c>
      <c r="I743" s="74">
        <f>'прил 6'!I573</f>
        <v>1494966</v>
      </c>
      <c r="J743" s="162"/>
    </row>
    <row r="744" spans="1:10" s="3" customFormat="1">
      <c r="A744" s="16" t="s">
        <v>339</v>
      </c>
      <c r="B744" s="14">
        <v>793</v>
      </c>
      <c r="C744" s="15" t="s">
        <v>20</v>
      </c>
      <c r="D744" s="15" t="s">
        <v>56</v>
      </c>
      <c r="E744" s="15" t="s">
        <v>440</v>
      </c>
      <c r="F744" s="15" t="s">
        <v>38</v>
      </c>
      <c r="G744" s="74">
        <f>G745</f>
        <v>40845.89</v>
      </c>
      <c r="H744" s="74">
        <f>H745</f>
        <v>39555.01</v>
      </c>
      <c r="I744" s="74">
        <f>I745</f>
        <v>34336.25</v>
      </c>
      <c r="J744" s="162"/>
    </row>
    <row r="745" spans="1:10" s="3" customFormat="1" ht="25.5">
      <c r="A745" s="16" t="s">
        <v>39</v>
      </c>
      <c r="B745" s="14">
        <v>793</v>
      </c>
      <c r="C745" s="15" t="s">
        <v>20</v>
      </c>
      <c r="D745" s="15" t="s">
        <v>56</v>
      </c>
      <c r="E745" s="15" t="s">
        <v>440</v>
      </c>
      <c r="F745" s="15" t="s">
        <v>40</v>
      </c>
      <c r="G745" s="74">
        <f>'прил 6'!G577</f>
        <v>40845.89</v>
      </c>
      <c r="H745" s="74">
        <f>'прил 6'!H577</f>
        <v>39555.01</v>
      </c>
      <c r="I745" s="74">
        <f>'прил 6'!I577</f>
        <v>34336.25</v>
      </c>
      <c r="J745" s="162"/>
    </row>
    <row r="746" spans="1:10" ht="25.5" customHeight="1">
      <c r="A746" s="85" t="s">
        <v>345</v>
      </c>
      <c r="B746" s="14">
        <v>793</v>
      </c>
      <c r="C746" s="15" t="s">
        <v>20</v>
      </c>
      <c r="D746" s="15" t="s">
        <v>56</v>
      </c>
      <c r="E746" s="15" t="s">
        <v>258</v>
      </c>
      <c r="F746" s="15"/>
      <c r="G746" s="74">
        <f>G747+G749</f>
        <v>366140.1</v>
      </c>
      <c r="H746" s="74">
        <f>H747+H749</f>
        <v>369351.5</v>
      </c>
      <c r="I746" s="74">
        <f>I747+I749</f>
        <v>382325.56</v>
      </c>
    </row>
    <row r="747" spans="1:10" s="3" customFormat="1" ht="51">
      <c r="A747" s="16" t="s">
        <v>335</v>
      </c>
      <c r="B747" s="14">
        <v>793</v>
      </c>
      <c r="C747" s="15" t="s">
        <v>20</v>
      </c>
      <c r="D747" s="15" t="s">
        <v>56</v>
      </c>
      <c r="E747" s="15" t="s">
        <v>258</v>
      </c>
      <c r="F747" s="15" t="s">
        <v>60</v>
      </c>
      <c r="G747" s="74">
        <f>G748</f>
        <v>357140.1</v>
      </c>
      <c r="H747" s="74">
        <f>H748</f>
        <v>360351.5</v>
      </c>
      <c r="I747" s="74">
        <f>I748</f>
        <v>373325.56</v>
      </c>
      <c r="J747" s="162"/>
    </row>
    <row r="748" spans="1:10" s="3" customFormat="1" ht="25.5">
      <c r="A748" s="16" t="s">
        <v>58</v>
      </c>
      <c r="B748" s="14">
        <v>793</v>
      </c>
      <c r="C748" s="15" t="s">
        <v>20</v>
      </c>
      <c r="D748" s="15" t="s">
        <v>56</v>
      </c>
      <c r="E748" s="15" t="s">
        <v>258</v>
      </c>
      <c r="F748" s="15" t="s">
        <v>61</v>
      </c>
      <c r="G748" s="74">
        <f>'прил 6'!G580</f>
        <v>357140.1</v>
      </c>
      <c r="H748" s="74">
        <f>'прил 6'!H580</f>
        <v>360351.5</v>
      </c>
      <c r="I748" s="74">
        <f>'прил 6'!I580</f>
        <v>373325.56</v>
      </c>
      <c r="J748" s="162"/>
    </row>
    <row r="749" spans="1:10" ht="25.5" customHeight="1">
      <c r="A749" s="16" t="s">
        <v>339</v>
      </c>
      <c r="B749" s="14">
        <v>793</v>
      </c>
      <c r="C749" s="15" t="s">
        <v>20</v>
      </c>
      <c r="D749" s="15" t="s">
        <v>56</v>
      </c>
      <c r="E749" s="15" t="s">
        <v>258</v>
      </c>
      <c r="F749" s="15" t="s">
        <v>38</v>
      </c>
      <c r="G749" s="74">
        <f>G750</f>
        <v>9000</v>
      </c>
      <c r="H749" s="74">
        <f>H750</f>
        <v>9000</v>
      </c>
      <c r="I749" s="74">
        <f>I750</f>
        <v>9000</v>
      </c>
    </row>
    <row r="750" spans="1:10" ht="25.5" customHeight="1">
      <c r="A750" s="16" t="s">
        <v>39</v>
      </c>
      <c r="B750" s="14">
        <v>793</v>
      </c>
      <c r="C750" s="15" t="s">
        <v>20</v>
      </c>
      <c r="D750" s="15" t="s">
        <v>56</v>
      </c>
      <c r="E750" s="15" t="s">
        <v>258</v>
      </c>
      <c r="F750" s="15" t="s">
        <v>40</v>
      </c>
      <c r="G750" s="74">
        <f>'прил 6'!G582</f>
        <v>9000</v>
      </c>
      <c r="H750" s="74">
        <f>'прил 6'!H582</f>
        <v>9000</v>
      </c>
      <c r="I750" s="74">
        <f>'прил 6'!I582</f>
        <v>9000</v>
      </c>
    </row>
    <row r="751" spans="1:10" s="46" customFormat="1" ht="63.75">
      <c r="A751" s="16" t="s">
        <v>346</v>
      </c>
      <c r="B751" s="14">
        <v>793</v>
      </c>
      <c r="C751" s="15" t="s">
        <v>20</v>
      </c>
      <c r="D751" s="15" t="s">
        <v>56</v>
      </c>
      <c r="E751" s="15" t="s">
        <v>404</v>
      </c>
      <c r="F751" s="15"/>
      <c r="G751" s="74">
        <f t="shared" ref="G751:I752" si="192">G752</f>
        <v>14000</v>
      </c>
      <c r="H751" s="74">
        <f t="shared" si="192"/>
        <v>14000</v>
      </c>
      <c r="I751" s="74">
        <f t="shared" si="192"/>
        <v>14000</v>
      </c>
      <c r="J751" s="160"/>
    </row>
    <row r="752" spans="1:10" s="46" customFormat="1">
      <c r="A752" s="16" t="s">
        <v>339</v>
      </c>
      <c r="B752" s="14">
        <v>793</v>
      </c>
      <c r="C752" s="15" t="s">
        <v>20</v>
      </c>
      <c r="D752" s="15" t="s">
        <v>56</v>
      </c>
      <c r="E752" s="15" t="s">
        <v>404</v>
      </c>
      <c r="F752" s="15" t="s">
        <v>38</v>
      </c>
      <c r="G752" s="102">
        <f t="shared" si="192"/>
        <v>14000</v>
      </c>
      <c r="H752" s="102">
        <f t="shared" si="192"/>
        <v>14000</v>
      </c>
      <c r="I752" s="102">
        <f t="shared" si="192"/>
        <v>14000</v>
      </c>
      <c r="J752" s="160"/>
    </row>
    <row r="753" spans="1:10" s="46" customFormat="1" ht="25.5">
      <c r="A753" s="16" t="s">
        <v>39</v>
      </c>
      <c r="B753" s="14">
        <v>793</v>
      </c>
      <c r="C753" s="15" t="s">
        <v>20</v>
      </c>
      <c r="D753" s="15" t="s">
        <v>56</v>
      </c>
      <c r="E753" s="15" t="s">
        <v>404</v>
      </c>
      <c r="F753" s="15" t="s">
        <v>40</v>
      </c>
      <c r="G753" s="102">
        <f>'прил 6'!G585</f>
        <v>14000</v>
      </c>
      <c r="H753" s="102">
        <f>'прил 6'!H585</f>
        <v>14000</v>
      </c>
      <c r="I753" s="102">
        <f>'прил 6'!I585</f>
        <v>14000</v>
      </c>
      <c r="J753" s="160"/>
    </row>
    <row r="754" spans="1:10" s="203" customFormat="1" ht="25.5">
      <c r="A754" s="122" t="s">
        <v>378</v>
      </c>
      <c r="B754" s="123">
        <v>794</v>
      </c>
      <c r="C754" s="124" t="s">
        <v>20</v>
      </c>
      <c r="D754" s="124" t="s">
        <v>72</v>
      </c>
      <c r="E754" s="124" t="s">
        <v>275</v>
      </c>
      <c r="F754" s="124"/>
      <c r="G754" s="125">
        <f>G755+G759+G763+G769</f>
        <v>5161647</v>
      </c>
      <c r="H754" s="125">
        <f>H755+H759+H763+H769</f>
        <v>5235056.95</v>
      </c>
      <c r="I754" s="125">
        <f>I755+I759+I763+I769</f>
        <v>5275810.7984499997</v>
      </c>
      <c r="J754" s="202">
        <v>1141737</v>
      </c>
    </row>
    <row r="755" spans="1:10" s="33" customFormat="1" ht="25.5">
      <c r="A755" s="16" t="s">
        <v>379</v>
      </c>
      <c r="B755" s="14">
        <v>794</v>
      </c>
      <c r="C755" s="15" t="s">
        <v>20</v>
      </c>
      <c r="D755" s="15" t="s">
        <v>72</v>
      </c>
      <c r="E755" s="15" t="s">
        <v>276</v>
      </c>
      <c r="F755" s="39"/>
      <c r="G755" s="102">
        <f>G756</f>
        <v>1164450</v>
      </c>
      <c r="H755" s="102">
        <f t="shared" ref="H755:I757" si="193">H756</f>
        <v>1177258.95</v>
      </c>
      <c r="I755" s="102">
        <f t="shared" si="193"/>
        <v>1190208.7984499999</v>
      </c>
      <c r="J755" s="166">
        <v>541620</v>
      </c>
    </row>
    <row r="756" spans="1:10" s="33" customFormat="1" ht="25.5">
      <c r="A756" s="16" t="s">
        <v>79</v>
      </c>
      <c r="B756" s="14">
        <v>794</v>
      </c>
      <c r="C756" s="15" t="s">
        <v>20</v>
      </c>
      <c r="D756" s="15" t="s">
        <v>72</v>
      </c>
      <c r="E756" s="15" t="s">
        <v>277</v>
      </c>
      <c r="F756" s="15"/>
      <c r="G756" s="102">
        <f>G757</f>
        <v>1164450</v>
      </c>
      <c r="H756" s="102">
        <f t="shared" si="193"/>
        <v>1177258.95</v>
      </c>
      <c r="I756" s="102">
        <f t="shared" si="193"/>
        <v>1190208.7984499999</v>
      </c>
      <c r="J756" s="166">
        <v>797785</v>
      </c>
    </row>
    <row r="757" spans="1:10" s="33" customFormat="1" ht="51">
      <c r="A757" s="56" t="s">
        <v>57</v>
      </c>
      <c r="B757" s="14">
        <v>794</v>
      </c>
      <c r="C757" s="15" t="s">
        <v>20</v>
      </c>
      <c r="D757" s="15" t="s">
        <v>72</v>
      </c>
      <c r="E757" s="15" t="s">
        <v>277</v>
      </c>
      <c r="F757" s="15" t="s">
        <v>60</v>
      </c>
      <c r="G757" s="102">
        <f>G758</f>
        <v>1164450</v>
      </c>
      <c r="H757" s="102">
        <f t="shared" si="193"/>
        <v>1177258.95</v>
      </c>
      <c r="I757" s="102">
        <f t="shared" si="193"/>
        <v>1190208.7984499999</v>
      </c>
      <c r="J757" s="166">
        <v>630505</v>
      </c>
    </row>
    <row r="758" spans="1:10" ht="25.5">
      <c r="A758" s="56" t="s">
        <v>58</v>
      </c>
      <c r="B758" s="14">
        <v>794</v>
      </c>
      <c r="C758" s="15" t="s">
        <v>20</v>
      </c>
      <c r="D758" s="15" t="s">
        <v>72</v>
      </c>
      <c r="E758" s="15" t="s">
        <v>277</v>
      </c>
      <c r="F758" s="15" t="s">
        <v>61</v>
      </c>
      <c r="G758" s="102">
        <f>'прил 6'!G799</f>
        <v>1164450</v>
      </c>
      <c r="H758" s="102">
        <f>'прил 6'!H799</f>
        <v>1177258.95</v>
      </c>
      <c r="I758" s="102">
        <f>'прил 6'!I799</f>
        <v>1190208.7984499999</v>
      </c>
      <c r="J758" s="166">
        <v>1885891</v>
      </c>
    </row>
    <row r="759" spans="1:10" s="33" customFormat="1" ht="25.5">
      <c r="A759" s="16" t="s">
        <v>380</v>
      </c>
      <c r="B759" s="14">
        <v>794</v>
      </c>
      <c r="C759" s="15" t="s">
        <v>20</v>
      </c>
      <c r="D759" s="15" t="s">
        <v>72</v>
      </c>
      <c r="E759" s="15" t="s">
        <v>278</v>
      </c>
      <c r="F759" s="39"/>
      <c r="G759" s="102">
        <f>G760</f>
        <v>541620</v>
      </c>
      <c r="H759" s="102">
        <f t="shared" ref="H759:I761" si="194">H760</f>
        <v>541620</v>
      </c>
      <c r="I759" s="102">
        <f t="shared" si="194"/>
        <v>541620</v>
      </c>
      <c r="J759" s="166">
        <v>61300</v>
      </c>
    </row>
    <row r="760" spans="1:10" s="33" customFormat="1" ht="25.5">
      <c r="A760" s="16" t="s">
        <v>79</v>
      </c>
      <c r="B760" s="14">
        <v>794</v>
      </c>
      <c r="C760" s="15" t="s">
        <v>20</v>
      </c>
      <c r="D760" s="15" t="s">
        <v>72</v>
      </c>
      <c r="E760" s="15" t="s">
        <v>279</v>
      </c>
      <c r="F760" s="15"/>
      <c r="G760" s="102">
        <f>G761</f>
        <v>541620</v>
      </c>
      <c r="H760" s="102">
        <f t="shared" si="194"/>
        <v>541620</v>
      </c>
      <c r="I760" s="102">
        <f t="shared" si="194"/>
        <v>541620</v>
      </c>
      <c r="J760" s="166">
        <f>SUM(J754:J759)</f>
        <v>5058838</v>
      </c>
    </row>
    <row r="761" spans="1:10" s="33" customFormat="1" ht="51">
      <c r="A761" s="56" t="s">
        <v>57</v>
      </c>
      <c r="B761" s="14">
        <v>794</v>
      </c>
      <c r="C761" s="15" t="s">
        <v>20</v>
      </c>
      <c r="D761" s="15" t="s">
        <v>72</v>
      </c>
      <c r="E761" s="15" t="s">
        <v>279</v>
      </c>
      <c r="F761" s="15" t="s">
        <v>60</v>
      </c>
      <c r="G761" s="102">
        <f>G762</f>
        <v>541620</v>
      </c>
      <c r="H761" s="102">
        <f t="shared" si="194"/>
        <v>541620</v>
      </c>
      <c r="I761" s="102">
        <f t="shared" si="194"/>
        <v>541620</v>
      </c>
      <c r="J761" s="166"/>
    </row>
    <row r="762" spans="1:10" s="33" customFormat="1" ht="25.5">
      <c r="A762" s="56" t="s">
        <v>58</v>
      </c>
      <c r="B762" s="14">
        <v>794</v>
      </c>
      <c r="C762" s="15" t="s">
        <v>20</v>
      </c>
      <c r="D762" s="15" t="s">
        <v>72</v>
      </c>
      <c r="E762" s="15" t="s">
        <v>279</v>
      </c>
      <c r="F762" s="15" t="s">
        <v>61</v>
      </c>
      <c r="G762" s="102">
        <f>'прил 6'!G803</f>
        <v>541620</v>
      </c>
      <c r="H762" s="102">
        <f>'прил 6'!H801</f>
        <v>541620</v>
      </c>
      <c r="I762" s="102">
        <f>'прил 6'!I801</f>
        <v>541620</v>
      </c>
      <c r="J762" s="166"/>
    </row>
    <row r="763" spans="1:10">
      <c r="A763" s="56" t="s">
        <v>381</v>
      </c>
      <c r="B763" s="14">
        <v>794</v>
      </c>
      <c r="C763" s="15" t="s">
        <v>20</v>
      </c>
      <c r="D763" s="15" t="s">
        <v>72</v>
      </c>
      <c r="E763" s="15" t="s">
        <v>280</v>
      </c>
      <c r="F763" s="15"/>
      <c r="G763" s="102">
        <f>G764</f>
        <v>1480698</v>
      </c>
      <c r="H763" s="102">
        <f>H764</f>
        <v>1510857</v>
      </c>
      <c r="I763" s="102">
        <f>I764</f>
        <v>1517994</v>
      </c>
    </row>
    <row r="764" spans="1:10" s="33" customFormat="1" ht="25.5">
      <c r="A764" s="16" t="s">
        <v>79</v>
      </c>
      <c r="B764" s="14">
        <v>794</v>
      </c>
      <c r="C764" s="15" t="s">
        <v>20</v>
      </c>
      <c r="D764" s="15" t="s">
        <v>72</v>
      </c>
      <c r="E764" s="15" t="s">
        <v>281</v>
      </c>
      <c r="F764" s="39"/>
      <c r="G764" s="102">
        <f>G765+G767</f>
        <v>1480698</v>
      </c>
      <c r="H764" s="102">
        <f>H765+H767</f>
        <v>1510857</v>
      </c>
      <c r="I764" s="102">
        <f>I765+I767</f>
        <v>1517994</v>
      </c>
      <c r="J764" s="166"/>
    </row>
    <row r="765" spans="1:10" ht="51">
      <c r="A765" s="56" t="s">
        <v>57</v>
      </c>
      <c r="B765" s="14">
        <v>794</v>
      </c>
      <c r="C765" s="15" t="s">
        <v>20</v>
      </c>
      <c r="D765" s="15" t="s">
        <v>72</v>
      </c>
      <c r="E765" s="15" t="s">
        <v>281</v>
      </c>
      <c r="F765" s="15" t="s">
        <v>60</v>
      </c>
      <c r="G765" s="102">
        <f>G766</f>
        <v>788635</v>
      </c>
      <c r="H765" s="102">
        <f>H766</f>
        <v>818794</v>
      </c>
      <c r="I765" s="102">
        <f>I766</f>
        <v>825931</v>
      </c>
    </row>
    <row r="766" spans="1:10" ht="25.5">
      <c r="A766" s="56" t="s">
        <v>58</v>
      </c>
      <c r="B766" s="14">
        <v>794</v>
      </c>
      <c r="C766" s="15" t="s">
        <v>20</v>
      </c>
      <c r="D766" s="15" t="s">
        <v>72</v>
      </c>
      <c r="E766" s="15" t="s">
        <v>281</v>
      </c>
      <c r="F766" s="15" t="s">
        <v>61</v>
      </c>
      <c r="G766" s="102">
        <f>'прил 6'!G807</f>
        <v>788635</v>
      </c>
      <c r="H766" s="102">
        <f>'прил 6'!H807</f>
        <v>818794</v>
      </c>
      <c r="I766" s="102">
        <f>'прил 6'!I807</f>
        <v>825931</v>
      </c>
    </row>
    <row r="767" spans="1:10" ht="25.5">
      <c r="A767" s="16" t="s">
        <v>37</v>
      </c>
      <c r="B767" s="14">
        <v>794</v>
      </c>
      <c r="C767" s="15" t="s">
        <v>20</v>
      </c>
      <c r="D767" s="15" t="s">
        <v>72</v>
      </c>
      <c r="E767" s="15" t="s">
        <v>281</v>
      </c>
      <c r="F767" s="15" t="s">
        <v>38</v>
      </c>
      <c r="G767" s="102">
        <f>G768</f>
        <v>692063</v>
      </c>
      <c r="H767" s="102">
        <f>H768</f>
        <v>692063</v>
      </c>
      <c r="I767" s="102">
        <f>I768</f>
        <v>692063</v>
      </c>
    </row>
    <row r="768" spans="1:10" ht="25.5">
      <c r="A768" s="16" t="s">
        <v>39</v>
      </c>
      <c r="B768" s="14">
        <v>794</v>
      </c>
      <c r="C768" s="15" t="s">
        <v>20</v>
      </c>
      <c r="D768" s="15" t="s">
        <v>72</v>
      </c>
      <c r="E768" s="15" t="s">
        <v>281</v>
      </c>
      <c r="F768" s="15" t="s">
        <v>40</v>
      </c>
      <c r="G768" s="102">
        <f>'прил 6'!G809</f>
        <v>692063</v>
      </c>
      <c r="H768" s="102">
        <f>'прил 6'!H809</f>
        <v>692063</v>
      </c>
      <c r="I768" s="102">
        <f>'прил 6'!I809</f>
        <v>692063</v>
      </c>
    </row>
    <row r="769" spans="1:10" s="46" customFormat="1" ht="25.5">
      <c r="A769" s="56" t="s">
        <v>383</v>
      </c>
      <c r="B769" s="14">
        <v>794</v>
      </c>
      <c r="C769" s="15" t="s">
        <v>20</v>
      </c>
      <c r="D769" s="15" t="s">
        <v>170</v>
      </c>
      <c r="E769" s="15" t="s">
        <v>282</v>
      </c>
      <c r="F769" s="15"/>
      <c r="G769" s="102">
        <f>G770+G775</f>
        <v>1974879</v>
      </c>
      <c r="H769" s="102">
        <f>H770+H775</f>
        <v>2005321</v>
      </c>
      <c r="I769" s="102">
        <f>I770+I775</f>
        <v>2025988</v>
      </c>
      <c r="J769" s="160"/>
    </row>
    <row r="770" spans="1:10" s="46" customFormat="1" ht="25.5">
      <c r="A770" s="16" t="s">
        <v>79</v>
      </c>
      <c r="B770" s="14">
        <v>794</v>
      </c>
      <c r="C770" s="15" t="s">
        <v>20</v>
      </c>
      <c r="D770" s="15" t="s">
        <v>170</v>
      </c>
      <c r="E770" s="15" t="s">
        <v>287</v>
      </c>
      <c r="F770" s="15"/>
      <c r="G770" s="102">
        <f>G771+G773</f>
        <v>1974879</v>
      </c>
      <c r="H770" s="102">
        <f t="shared" ref="H770:I770" si="195">H771+H773</f>
        <v>2005321</v>
      </c>
      <c r="I770" s="102">
        <f t="shared" si="195"/>
        <v>2025988</v>
      </c>
      <c r="J770" s="160"/>
    </row>
    <row r="771" spans="1:10" s="3" customFormat="1" ht="51">
      <c r="A771" s="56" t="s">
        <v>57</v>
      </c>
      <c r="B771" s="14">
        <v>794</v>
      </c>
      <c r="C771" s="15" t="s">
        <v>20</v>
      </c>
      <c r="D771" s="15" t="s">
        <v>170</v>
      </c>
      <c r="E771" s="15" t="s">
        <v>287</v>
      </c>
      <c r="F771" s="15" t="s">
        <v>60</v>
      </c>
      <c r="G771" s="102">
        <f>G772</f>
        <v>1917379</v>
      </c>
      <c r="H771" s="102">
        <f>H772</f>
        <v>1947821</v>
      </c>
      <c r="I771" s="102">
        <f>I772</f>
        <v>1968488</v>
      </c>
      <c r="J771" s="162"/>
    </row>
    <row r="772" spans="1:10" s="3" customFormat="1" ht="25.5">
      <c r="A772" s="56" t="s">
        <v>58</v>
      </c>
      <c r="B772" s="14">
        <v>794</v>
      </c>
      <c r="C772" s="15" t="s">
        <v>20</v>
      </c>
      <c r="D772" s="15" t="s">
        <v>170</v>
      </c>
      <c r="E772" s="15" t="s">
        <v>287</v>
      </c>
      <c r="F772" s="15" t="s">
        <v>61</v>
      </c>
      <c r="G772" s="102">
        <f>'прил 6'!G816</f>
        <v>1917379</v>
      </c>
      <c r="H772" s="102">
        <f>'прил 6'!H816</f>
        <v>1947821</v>
      </c>
      <c r="I772" s="102">
        <f>'прил 6'!I816</f>
        <v>1968488</v>
      </c>
      <c r="J772" s="162"/>
    </row>
    <row r="773" spans="1:10" s="3" customFormat="1" ht="25.5">
      <c r="A773" s="16" t="s">
        <v>37</v>
      </c>
      <c r="B773" s="14">
        <v>794</v>
      </c>
      <c r="C773" s="15" t="s">
        <v>20</v>
      </c>
      <c r="D773" s="15" t="s">
        <v>170</v>
      </c>
      <c r="E773" s="15" t="s">
        <v>287</v>
      </c>
      <c r="F773" s="15" t="s">
        <v>38</v>
      </c>
      <c r="G773" s="102">
        <f>G774</f>
        <v>57500</v>
      </c>
      <c r="H773" s="102">
        <f>H774</f>
        <v>57500</v>
      </c>
      <c r="I773" s="102">
        <f>I774</f>
        <v>57500</v>
      </c>
      <c r="J773" s="162"/>
    </row>
    <row r="774" spans="1:10" s="3" customFormat="1" ht="25.5">
      <c r="A774" s="16" t="s">
        <v>39</v>
      </c>
      <c r="B774" s="14">
        <v>794</v>
      </c>
      <c r="C774" s="15" t="s">
        <v>20</v>
      </c>
      <c r="D774" s="15" t="s">
        <v>170</v>
      </c>
      <c r="E774" s="15" t="s">
        <v>287</v>
      </c>
      <c r="F774" s="15" t="s">
        <v>40</v>
      </c>
      <c r="G774" s="102">
        <f>'прил 6'!G818</f>
        <v>57500</v>
      </c>
      <c r="H774" s="102">
        <f>'прил 6'!H818</f>
        <v>57500</v>
      </c>
      <c r="I774" s="102">
        <f>'прил 6'!I818</f>
        <v>57500</v>
      </c>
      <c r="J774" s="162"/>
    </row>
    <row r="775" spans="1:10" s="3" customFormat="1" ht="74.25" hidden="1" customHeight="1">
      <c r="A775" s="30" t="s">
        <v>147</v>
      </c>
      <c r="B775" s="14">
        <v>794</v>
      </c>
      <c r="C775" s="15" t="s">
        <v>20</v>
      </c>
      <c r="D775" s="15" t="s">
        <v>170</v>
      </c>
      <c r="E775" s="15" t="s">
        <v>288</v>
      </c>
      <c r="F775" s="15"/>
      <c r="G775" s="102">
        <f t="shared" ref="G775:I776" si="196">G776</f>
        <v>0</v>
      </c>
      <c r="H775" s="102">
        <f t="shared" si="196"/>
        <v>0</v>
      </c>
      <c r="I775" s="102">
        <f t="shared" si="196"/>
        <v>0</v>
      </c>
      <c r="J775" s="162"/>
    </row>
    <row r="776" spans="1:10" s="3" customFormat="1" ht="37.5" hidden="1" customHeight="1">
      <c r="A776" s="16" t="s">
        <v>37</v>
      </c>
      <c r="B776" s="14">
        <v>794</v>
      </c>
      <c r="C776" s="15" t="s">
        <v>20</v>
      </c>
      <c r="D776" s="15" t="s">
        <v>170</v>
      </c>
      <c r="E776" s="15" t="s">
        <v>288</v>
      </c>
      <c r="F776" s="15" t="s">
        <v>38</v>
      </c>
      <c r="G776" s="102">
        <f t="shared" si="196"/>
        <v>0</v>
      </c>
      <c r="H776" s="102">
        <f t="shared" si="196"/>
        <v>0</v>
      </c>
      <c r="I776" s="102">
        <f t="shared" si="196"/>
        <v>0</v>
      </c>
      <c r="J776" s="162"/>
    </row>
    <row r="777" spans="1:10" s="3" customFormat="1" ht="38.25" hidden="1" customHeight="1">
      <c r="A777" s="16" t="s">
        <v>39</v>
      </c>
      <c r="B777" s="14">
        <v>794</v>
      </c>
      <c r="C777" s="15" t="s">
        <v>20</v>
      </c>
      <c r="D777" s="15" t="s">
        <v>170</v>
      </c>
      <c r="E777" s="15" t="s">
        <v>288</v>
      </c>
      <c r="F777" s="15" t="s">
        <v>40</v>
      </c>
      <c r="G777" s="102">
        <f>'прил 6'!G821</f>
        <v>0</v>
      </c>
      <c r="H777" s="102">
        <f>'прил 6'!AG821</f>
        <v>0</v>
      </c>
      <c r="I777" s="102">
        <f>'прил 6'!AH821</f>
        <v>0</v>
      </c>
      <c r="J777" s="162"/>
    </row>
    <row r="778" spans="1:10" s="127" customFormat="1" ht="25.5">
      <c r="A778" s="133" t="s">
        <v>348</v>
      </c>
      <c r="B778" s="123">
        <v>793</v>
      </c>
      <c r="C778" s="124" t="s">
        <v>20</v>
      </c>
      <c r="D778" s="124" t="s">
        <v>24</v>
      </c>
      <c r="E778" s="124" t="s">
        <v>262</v>
      </c>
      <c r="F778" s="124"/>
      <c r="G778" s="125">
        <f>G779</f>
        <v>15968330</v>
      </c>
      <c r="H778" s="125">
        <f>H779</f>
        <v>16163011</v>
      </c>
      <c r="I778" s="125">
        <f>I779</f>
        <v>16366025</v>
      </c>
      <c r="J778" s="161">
        <v>8109357</v>
      </c>
    </row>
    <row r="779" spans="1:10" ht="25.5" customHeight="1">
      <c r="A779" s="16" t="s">
        <v>52</v>
      </c>
      <c r="B779" s="14">
        <v>793</v>
      </c>
      <c r="C779" s="15" t="s">
        <v>20</v>
      </c>
      <c r="D779" s="15" t="s">
        <v>24</v>
      </c>
      <c r="E779" s="15" t="s">
        <v>306</v>
      </c>
      <c r="F779" s="15"/>
      <c r="G779" s="102">
        <f>G780+G782+G784</f>
        <v>15968330</v>
      </c>
      <c r="H779" s="102">
        <f>H780+H782+H784</f>
        <v>16163011</v>
      </c>
      <c r="I779" s="102">
        <f>I780+I782+I784</f>
        <v>16366025</v>
      </c>
      <c r="J779" s="2">
        <v>6041147</v>
      </c>
    </row>
    <row r="780" spans="1:10" ht="51">
      <c r="A780" s="16" t="s">
        <v>335</v>
      </c>
      <c r="B780" s="14">
        <v>793</v>
      </c>
      <c r="C780" s="15" t="s">
        <v>20</v>
      </c>
      <c r="D780" s="15" t="s">
        <v>24</v>
      </c>
      <c r="E780" s="15" t="s">
        <v>306</v>
      </c>
      <c r="F780" s="15" t="s">
        <v>60</v>
      </c>
      <c r="G780" s="102">
        <f>G781</f>
        <v>8610171</v>
      </c>
      <c r="H780" s="102">
        <f>H781</f>
        <v>8610171</v>
      </c>
      <c r="I780" s="102">
        <f>I781</f>
        <v>8610171</v>
      </c>
      <c r="J780" s="2">
        <v>496800</v>
      </c>
    </row>
    <row r="781" spans="1:10">
      <c r="A781" s="16" t="s">
        <v>342</v>
      </c>
      <c r="B781" s="14"/>
      <c r="C781" s="15"/>
      <c r="D781" s="15"/>
      <c r="E781" s="15" t="s">
        <v>306</v>
      </c>
      <c r="F781" s="15" t="s">
        <v>341</v>
      </c>
      <c r="G781" s="102">
        <f>'прил 6'!G633</f>
        <v>8610171</v>
      </c>
      <c r="H781" s="102">
        <f>'прил 6'!H633</f>
        <v>8610171</v>
      </c>
      <c r="I781" s="102">
        <f>'прил 6'!I633</f>
        <v>8610171</v>
      </c>
      <c r="J781" s="2">
        <f>SUM(J778:J780)</f>
        <v>14647304</v>
      </c>
    </row>
    <row r="782" spans="1:10" ht="24" customHeight="1">
      <c r="A782" s="16" t="s">
        <v>339</v>
      </c>
      <c r="B782" s="14">
        <v>793</v>
      </c>
      <c r="C782" s="15" t="s">
        <v>20</v>
      </c>
      <c r="D782" s="15" t="s">
        <v>24</v>
      </c>
      <c r="E782" s="15" t="s">
        <v>306</v>
      </c>
      <c r="F782" s="15" t="s">
        <v>38</v>
      </c>
      <c r="G782" s="102">
        <f>G783</f>
        <v>6904579</v>
      </c>
      <c r="H782" s="102">
        <f>H783</f>
        <v>7099260</v>
      </c>
      <c r="I782" s="102">
        <f>I783</f>
        <v>7302274</v>
      </c>
    </row>
    <row r="783" spans="1:10" ht="24" customHeight="1">
      <c r="A783" s="16" t="s">
        <v>39</v>
      </c>
      <c r="B783" s="14">
        <v>793</v>
      </c>
      <c r="C783" s="15" t="s">
        <v>20</v>
      </c>
      <c r="D783" s="15" t="s">
        <v>24</v>
      </c>
      <c r="E783" s="15" t="s">
        <v>306</v>
      </c>
      <c r="F783" s="15" t="s">
        <v>40</v>
      </c>
      <c r="G783" s="102">
        <f>'прил 6'!G635</f>
        <v>6904579</v>
      </c>
      <c r="H783" s="102">
        <f>'прил 6'!H635</f>
        <v>7099260</v>
      </c>
      <c r="I783" s="102">
        <f>'прил 6'!I635</f>
        <v>7302274</v>
      </c>
    </row>
    <row r="784" spans="1:10" ht="24" customHeight="1">
      <c r="A784" s="16" t="s">
        <v>65</v>
      </c>
      <c r="B784" s="14">
        <v>793</v>
      </c>
      <c r="C784" s="15" t="s">
        <v>20</v>
      </c>
      <c r="D784" s="15" t="s">
        <v>24</v>
      </c>
      <c r="E784" s="15" t="s">
        <v>306</v>
      </c>
      <c r="F784" s="15" t="s">
        <v>66</v>
      </c>
      <c r="G784" s="102">
        <f>G786+G785</f>
        <v>453580</v>
      </c>
      <c r="H784" s="102">
        <f>H786+H785</f>
        <v>453580</v>
      </c>
      <c r="I784" s="102">
        <f>I786+I785</f>
        <v>453580</v>
      </c>
    </row>
    <row r="785" spans="1:10" ht="24" customHeight="1">
      <c r="A785" s="16" t="s">
        <v>344</v>
      </c>
      <c r="B785" s="14">
        <v>793</v>
      </c>
      <c r="C785" s="15" t="s">
        <v>20</v>
      </c>
      <c r="D785" s="15" t="s">
        <v>24</v>
      </c>
      <c r="E785" s="15" t="s">
        <v>306</v>
      </c>
      <c r="F785" s="15" t="s">
        <v>343</v>
      </c>
      <c r="G785" s="74">
        <f>'прил 6'!G639</f>
        <v>0</v>
      </c>
      <c r="H785" s="74">
        <f>'прил 6'!AG639</f>
        <v>0</v>
      </c>
      <c r="I785" s="74">
        <f>'прил 6'!AH639</f>
        <v>0</v>
      </c>
    </row>
    <row r="786" spans="1:10" ht="24" customHeight="1">
      <c r="A786" s="16" t="s">
        <v>151</v>
      </c>
      <c r="B786" s="14">
        <v>793</v>
      </c>
      <c r="C786" s="15" t="s">
        <v>20</v>
      </c>
      <c r="D786" s="15" t="s">
        <v>24</v>
      </c>
      <c r="E786" s="15" t="s">
        <v>306</v>
      </c>
      <c r="F786" s="15" t="s">
        <v>69</v>
      </c>
      <c r="G786" s="74">
        <f>'прил 6'!G640</f>
        <v>453580</v>
      </c>
      <c r="H786" s="74">
        <f>'прил 6'!H640</f>
        <v>453580</v>
      </c>
      <c r="I786" s="74">
        <f>'прил 6'!I640</f>
        <v>453580</v>
      </c>
    </row>
    <row r="787" spans="1:10" s="134" customFormat="1" ht="34.5" customHeight="1">
      <c r="A787" s="128" t="s">
        <v>179</v>
      </c>
      <c r="B787" s="123">
        <v>793</v>
      </c>
      <c r="C787" s="124" t="s">
        <v>20</v>
      </c>
      <c r="D787" s="124" t="s">
        <v>74</v>
      </c>
      <c r="E787" s="124" t="s">
        <v>245</v>
      </c>
      <c r="F787" s="126"/>
      <c r="G787" s="125">
        <f>G788</f>
        <v>1000000</v>
      </c>
      <c r="H787" s="125">
        <f t="shared" ref="H787:I787" si="197">H788</f>
        <v>1000000</v>
      </c>
      <c r="I787" s="125">
        <f t="shared" si="197"/>
        <v>1000000</v>
      </c>
      <c r="J787" s="176">
        <v>1000000</v>
      </c>
    </row>
    <row r="788" spans="1:10" ht="25.5">
      <c r="A788" s="37" t="s">
        <v>179</v>
      </c>
      <c r="B788" s="14">
        <v>793</v>
      </c>
      <c r="C788" s="15" t="s">
        <v>20</v>
      </c>
      <c r="D788" s="15" t="s">
        <v>74</v>
      </c>
      <c r="E788" s="15" t="s">
        <v>289</v>
      </c>
      <c r="F788" s="14"/>
      <c r="G788" s="102">
        <f>G789+G796+G798+G794+G791</f>
        <v>1000000</v>
      </c>
      <c r="H788" s="102">
        <f>H789+H796+H798+H794+H791</f>
        <v>1000000</v>
      </c>
      <c r="I788" s="102">
        <f>I789+I796+I798+I794+I791</f>
        <v>1000000</v>
      </c>
    </row>
    <row r="789" spans="1:10" hidden="1">
      <c r="A789" s="16" t="s">
        <v>339</v>
      </c>
      <c r="B789" s="14">
        <v>793</v>
      </c>
      <c r="C789" s="15" t="s">
        <v>56</v>
      </c>
      <c r="D789" s="15" t="s">
        <v>128</v>
      </c>
      <c r="E789" s="15" t="s">
        <v>289</v>
      </c>
      <c r="F789" s="15" t="s">
        <v>38</v>
      </c>
      <c r="G789" s="102">
        <f>G790</f>
        <v>0</v>
      </c>
      <c r="H789" s="102">
        <f>H790</f>
        <v>0</v>
      </c>
      <c r="I789" s="102">
        <f>I790</f>
        <v>0</v>
      </c>
    </row>
    <row r="790" spans="1:10" ht="27.75" hidden="1" customHeight="1">
      <c r="A790" s="16" t="s">
        <v>39</v>
      </c>
      <c r="B790" s="14">
        <v>793</v>
      </c>
      <c r="C790" s="15" t="s">
        <v>56</v>
      </c>
      <c r="D790" s="15" t="s">
        <v>128</v>
      </c>
      <c r="E790" s="15" t="s">
        <v>289</v>
      </c>
      <c r="F790" s="15" t="s">
        <v>40</v>
      </c>
      <c r="G790" s="74">
        <f>'прил 6'!G674+'прил 6'!G897+'прил 6'!G934</f>
        <v>0</v>
      </c>
      <c r="H790" s="74">
        <f>'прил 6'!H674+'прил 6'!H897</f>
        <v>0</v>
      </c>
      <c r="I790" s="74">
        <f>'прил 6'!I674+'прил 6'!I897</f>
        <v>0</v>
      </c>
    </row>
    <row r="791" spans="1:10" ht="30.75" hidden="1" customHeight="1">
      <c r="A791" s="16" t="s">
        <v>374</v>
      </c>
      <c r="B791" s="14">
        <v>793</v>
      </c>
      <c r="C791" s="15" t="s">
        <v>71</v>
      </c>
      <c r="D791" s="15" t="s">
        <v>72</v>
      </c>
      <c r="E791" s="15" t="s">
        <v>289</v>
      </c>
      <c r="F791" s="15" t="s">
        <v>156</v>
      </c>
      <c r="G791" s="74">
        <f>G792</f>
        <v>0</v>
      </c>
      <c r="H791" s="102">
        <f>H792</f>
        <v>0</v>
      </c>
      <c r="I791" s="102">
        <f>I792</f>
        <v>0</v>
      </c>
    </row>
    <row r="792" spans="1:10" ht="30.75" hidden="1" customHeight="1">
      <c r="A792" s="16" t="s">
        <v>370</v>
      </c>
      <c r="B792" s="14">
        <v>793</v>
      </c>
      <c r="C792" s="15" t="s">
        <v>71</v>
      </c>
      <c r="D792" s="15" t="s">
        <v>72</v>
      </c>
      <c r="E792" s="15" t="s">
        <v>289</v>
      </c>
      <c r="F792" s="15" t="s">
        <v>158</v>
      </c>
      <c r="G792" s="74">
        <f>'прил 6'!G772</f>
        <v>0</v>
      </c>
      <c r="H792" s="74">
        <f>'прил 6'!H772</f>
        <v>0</v>
      </c>
      <c r="I792" s="74">
        <f>'прил 6'!I772</f>
        <v>0</v>
      </c>
    </row>
    <row r="793" spans="1:10" ht="30.75" hidden="1" customHeight="1">
      <c r="A793" s="16" t="s">
        <v>165</v>
      </c>
      <c r="B793" s="14">
        <v>793</v>
      </c>
      <c r="C793" s="15" t="s">
        <v>183</v>
      </c>
      <c r="D793" s="15" t="s">
        <v>72</v>
      </c>
      <c r="E793" s="15" t="s">
        <v>289</v>
      </c>
      <c r="F793" s="15" t="s">
        <v>166</v>
      </c>
      <c r="G793" s="74">
        <f>G794</f>
        <v>0</v>
      </c>
      <c r="H793" s="74">
        <v>0</v>
      </c>
      <c r="I793" s="74">
        <v>0</v>
      </c>
      <c r="J793" s="1"/>
    </row>
    <row r="794" spans="1:10" ht="30.75" hidden="1" customHeight="1">
      <c r="A794" s="16" t="s">
        <v>188</v>
      </c>
      <c r="B794" s="14">
        <v>793</v>
      </c>
      <c r="C794" s="15" t="s">
        <v>183</v>
      </c>
      <c r="D794" s="15" t="s">
        <v>72</v>
      </c>
      <c r="E794" s="15" t="s">
        <v>289</v>
      </c>
      <c r="F794" s="15" t="s">
        <v>189</v>
      </c>
      <c r="G794" s="74"/>
      <c r="H794" s="74">
        <v>0</v>
      </c>
      <c r="I794" s="74">
        <v>0</v>
      </c>
      <c r="J794" s="1"/>
    </row>
    <row r="795" spans="1:10" hidden="1">
      <c r="A795" s="16" t="s">
        <v>65</v>
      </c>
      <c r="B795" s="15" t="s">
        <v>98</v>
      </c>
      <c r="C795" s="15" t="s">
        <v>27</v>
      </c>
      <c r="D795" s="15" t="s">
        <v>29</v>
      </c>
      <c r="E795" s="15" t="s">
        <v>289</v>
      </c>
      <c r="F795" s="15" t="s">
        <v>32</v>
      </c>
      <c r="G795" s="74">
        <f>G796</f>
        <v>0</v>
      </c>
      <c r="H795" s="102">
        <f>H796</f>
        <v>0</v>
      </c>
      <c r="I795" s="102">
        <f>I796</f>
        <v>0</v>
      </c>
    </row>
    <row r="796" spans="1:10" ht="19.5" hidden="1" customHeight="1">
      <c r="A796" s="16" t="s">
        <v>190</v>
      </c>
      <c r="B796" s="15" t="s">
        <v>98</v>
      </c>
      <c r="C796" s="15" t="s">
        <v>27</v>
      </c>
      <c r="D796" s="15" t="s">
        <v>29</v>
      </c>
      <c r="E796" s="15" t="s">
        <v>289</v>
      </c>
      <c r="F796" s="15" t="s">
        <v>34</v>
      </c>
      <c r="G796" s="74">
        <f>'прил 6'!G135+'прил 6'!G372</f>
        <v>0</v>
      </c>
      <c r="H796" s="102"/>
      <c r="I796" s="102"/>
    </row>
    <row r="797" spans="1:10">
      <c r="A797" s="16" t="s">
        <v>65</v>
      </c>
      <c r="B797" s="14">
        <v>793</v>
      </c>
      <c r="C797" s="15" t="s">
        <v>20</v>
      </c>
      <c r="D797" s="15" t="s">
        <v>74</v>
      </c>
      <c r="E797" s="15" t="s">
        <v>289</v>
      </c>
      <c r="F797" s="15" t="s">
        <v>66</v>
      </c>
      <c r="G797" s="74">
        <f>G798</f>
        <v>1000000</v>
      </c>
      <c r="H797" s="102">
        <f>H798</f>
        <v>1000000</v>
      </c>
      <c r="I797" s="102">
        <f>I798</f>
        <v>1000000</v>
      </c>
    </row>
    <row r="798" spans="1:10" ht="19.5" customHeight="1">
      <c r="A798" s="16" t="s">
        <v>190</v>
      </c>
      <c r="B798" s="14">
        <v>793</v>
      </c>
      <c r="C798" s="15" t="s">
        <v>20</v>
      </c>
      <c r="D798" s="15" t="s">
        <v>74</v>
      </c>
      <c r="E798" s="15" t="s">
        <v>289</v>
      </c>
      <c r="F798" s="15" t="s">
        <v>191</v>
      </c>
      <c r="G798" s="74">
        <f>'прил 6'!G595</f>
        <v>1000000</v>
      </c>
      <c r="H798" s="102">
        <f>'прил 6'!H595</f>
        <v>1000000</v>
      </c>
      <c r="I798" s="102">
        <f>'прил 6'!I595</f>
        <v>1000000</v>
      </c>
    </row>
    <row r="799" spans="1:10" hidden="1">
      <c r="A799" s="16" t="s">
        <v>33</v>
      </c>
      <c r="B799" s="14">
        <v>757</v>
      </c>
      <c r="C799" s="15" t="s">
        <v>46</v>
      </c>
      <c r="D799" s="15" t="s">
        <v>20</v>
      </c>
      <c r="E799" s="15" t="s">
        <v>289</v>
      </c>
      <c r="F799" s="15" t="s">
        <v>34</v>
      </c>
      <c r="G799" s="8"/>
      <c r="H799" s="89"/>
      <c r="I799" s="89"/>
    </row>
    <row r="800" spans="1:10" s="127" customFormat="1" ht="26.25" customHeight="1">
      <c r="A800" s="122" t="s">
        <v>173</v>
      </c>
      <c r="B800" s="123">
        <v>793</v>
      </c>
      <c r="C800" s="124" t="s">
        <v>20</v>
      </c>
      <c r="D800" s="124" t="s">
        <v>24</v>
      </c>
      <c r="E800" s="130" t="s">
        <v>221</v>
      </c>
      <c r="F800" s="124"/>
      <c r="G800" s="125">
        <f>G801+G804+G809+G812</f>
        <v>2656630</v>
      </c>
      <c r="H800" s="125">
        <f>H808+H811+H814+H803</f>
        <v>1500000</v>
      </c>
      <c r="I800" s="125">
        <f>I808+I811+I814+I803</f>
        <v>1500000</v>
      </c>
      <c r="J800" s="161">
        <v>1487719</v>
      </c>
    </row>
    <row r="801" spans="1:10" s="22" customFormat="1" ht="51.75" hidden="1" customHeight="1">
      <c r="A801" s="16" t="s">
        <v>691</v>
      </c>
      <c r="B801" s="14">
        <v>793</v>
      </c>
      <c r="C801" s="15" t="s">
        <v>20</v>
      </c>
      <c r="D801" s="15" t="s">
        <v>24</v>
      </c>
      <c r="E801" s="15" t="s">
        <v>692</v>
      </c>
      <c r="F801" s="15"/>
      <c r="G801" s="102">
        <f t="shared" ref="G801:I802" si="198">G802</f>
        <v>0</v>
      </c>
      <c r="H801" s="102">
        <f t="shared" si="198"/>
        <v>0</v>
      </c>
      <c r="I801" s="102">
        <f t="shared" si="198"/>
        <v>0</v>
      </c>
      <c r="J801" s="21"/>
    </row>
    <row r="802" spans="1:10" s="22" customFormat="1" ht="26.25" hidden="1" customHeight="1">
      <c r="A802" s="16" t="s">
        <v>339</v>
      </c>
      <c r="B802" s="14">
        <v>793</v>
      </c>
      <c r="C802" s="15" t="s">
        <v>20</v>
      </c>
      <c r="D802" s="15" t="s">
        <v>24</v>
      </c>
      <c r="E802" s="15" t="s">
        <v>692</v>
      </c>
      <c r="F802" s="15" t="s">
        <v>38</v>
      </c>
      <c r="G802" s="102">
        <f t="shared" si="198"/>
        <v>0</v>
      </c>
      <c r="H802" s="102">
        <f t="shared" si="198"/>
        <v>0</v>
      </c>
      <c r="I802" s="102">
        <f t="shared" si="198"/>
        <v>0</v>
      </c>
      <c r="J802" s="21"/>
    </row>
    <row r="803" spans="1:10" s="22" customFormat="1" ht="26.25" hidden="1" customHeight="1">
      <c r="A803" s="16" t="s">
        <v>39</v>
      </c>
      <c r="B803" s="14">
        <v>793</v>
      </c>
      <c r="C803" s="15" t="s">
        <v>20</v>
      </c>
      <c r="D803" s="15" t="s">
        <v>24</v>
      </c>
      <c r="E803" s="15" t="s">
        <v>692</v>
      </c>
      <c r="F803" s="15" t="s">
        <v>40</v>
      </c>
      <c r="G803" s="102">
        <f>'прил 6'!G647</f>
        <v>0</v>
      </c>
      <c r="H803" s="102"/>
      <c r="I803" s="102"/>
      <c r="J803" s="21"/>
    </row>
    <row r="804" spans="1:10" ht="20.25" customHeight="1">
      <c r="A804" s="16" t="s">
        <v>349</v>
      </c>
      <c r="B804" s="14">
        <v>793</v>
      </c>
      <c r="C804" s="15" t="s">
        <v>20</v>
      </c>
      <c r="D804" s="15" t="s">
        <v>24</v>
      </c>
      <c r="E804" s="15" t="s">
        <v>222</v>
      </c>
      <c r="F804" s="15"/>
      <c r="G804" s="102">
        <f>G807+G805</f>
        <v>2656630</v>
      </c>
      <c r="H804" s="102">
        <f>H807</f>
        <v>1500000</v>
      </c>
      <c r="I804" s="102">
        <f>I807</f>
        <v>1500000</v>
      </c>
    </row>
    <row r="805" spans="1:10" ht="29.25" hidden="1" customHeight="1">
      <c r="A805" s="16" t="s">
        <v>31</v>
      </c>
      <c r="B805" s="15" t="s">
        <v>98</v>
      </c>
      <c r="C805" s="15" t="s">
        <v>27</v>
      </c>
      <c r="D805" s="15" t="s">
        <v>29</v>
      </c>
      <c r="E805" s="15" t="s">
        <v>222</v>
      </c>
      <c r="F805" s="15" t="s">
        <v>32</v>
      </c>
      <c r="G805" s="74">
        <f>G806</f>
        <v>0</v>
      </c>
      <c r="H805" s="102"/>
      <c r="I805" s="102"/>
    </row>
    <row r="806" spans="1:10" ht="19.5" hidden="1" customHeight="1">
      <c r="A806" s="16" t="s">
        <v>33</v>
      </c>
      <c r="B806" s="15" t="s">
        <v>98</v>
      </c>
      <c r="C806" s="15" t="s">
        <v>27</v>
      </c>
      <c r="D806" s="15" t="s">
        <v>29</v>
      </c>
      <c r="E806" s="15" t="s">
        <v>222</v>
      </c>
      <c r="F806" s="15" t="s">
        <v>34</v>
      </c>
      <c r="G806" s="74"/>
      <c r="H806" s="102"/>
      <c r="I806" s="102"/>
    </row>
    <row r="807" spans="1:10">
      <c r="A807" s="16" t="s">
        <v>65</v>
      </c>
      <c r="B807" s="14">
        <v>792</v>
      </c>
      <c r="C807" s="15" t="s">
        <v>20</v>
      </c>
      <c r="D807" s="15" t="s">
        <v>24</v>
      </c>
      <c r="E807" s="15" t="s">
        <v>222</v>
      </c>
      <c r="F807" s="15" t="s">
        <v>66</v>
      </c>
      <c r="G807" s="102">
        <f t="shared" ref="G807:I807" si="199">G808</f>
        <v>2656630</v>
      </c>
      <c r="H807" s="102">
        <f t="shared" si="199"/>
        <v>1500000</v>
      </c>
      <c r="I807" s="102">
        <f t="shared" si="199"/>
        <v>1500000</v>
      </c>
    </row>
    <row r="808" spans="1:10" ht="15" customHeight="1">
      <c r="A808" s="16" t="s">
        <v>344</v>
      </c>
      <c r="B808" s="14"/>
      <c r="C808" s="15"/>
      <c r="D808" s="15"/>
      <c r="E808" s="15" t="s">
        <v>222</v>
      </c>
      <c r="F808" s="15" t="s">
        <v>343</v>
      </c>
      <c r="G808" s="74">
        <f>'прил 6'!G510</f>
        <v>2656630</v>
      </c>
      <c r="H808" s="102">
        <f>'прил 6'!H510</f>
        <v>1500000</v>
      </c>
      <c r="I808" s="102">
        <f>'прил 6'!I510</f>
        <v>1500000</v>
      </c>
    </row>
    <row r="809" spans="1:10" ht="30.75" hidden="1" customHeight="1">
      <c r="A809" s="16" t="s">
        <v>426</v>
      </c>
      <c r="B809" s="14">
        <v>793</v>
      </c>
      <c r="C809" s="15" t="s">
        <v>20</v>
      </c>
      <c r="D809" s="15" t="s">
        <v>24</v>
      </c>
      <c r="E809" s="15" t="s">
        <v>425</v>
      </c>
      <c r="F809" s="15"/>
      <c r="G809" s="74">
        <f t="shared" ref="G809:I809" si="200">G810</f>
        <v>0</v>
      </c>
      <c r="H809" s="74">
        <f t="shared" si="200"/>
        <v>0</v>
      </c>
      <c r="I809" s="74">
        <f t="shared" si="200"/>
        <v>0</v>
      </c>
      <c r="J809" s="1"/>
    </row>
    <row r="810" spans="1:10" ht="19.5" hidden="1" customHeight="1">
      <c r="A810" s="16" t="s">
        <v>65</v>
      </c>
      <c r="B810" s="14">
        <v>793</v>
      </c>
      <c r="C810" s="15" t="s">
        <v>20</v>
      </c>
      <c r="D810" s="15" t="s">
        <v>24</v>
      </c>
      <c r="E810" s="15" t="s">
        <v>425</v>
      </c>
      <c r="F810" s="15" t="s">
        <v>66</v>
      </c>
      <c r="G810" s="74">
        <f>G811</f>
        <v>0</v>
      </c>
      <c r="H810" s="74">
        <f>H811+H812</f>
        <v>0</v>
      </c>
      <c r="I810" s="74">
        <f>I811+I812</f>
        <v>0</v>
      </c>
      <c r="J810" s="1"/>
    </row>
    <row r="811" spans="1:10" ht="18.75" hidden="1" customHeight="1">
      <c r="A811" s="16" t="s">
        <v>344</v>
      </c>
      <c r="B811" s="14">
        <v>793</v>
      </c>
      <c r="C811" s="15" t="s">
        <v>20</v>
      </c>
      <c r="D811" s="15" t="s">
        <v>24</v>
      </c>
      <c r="E811" s="15" t="s">
        <v>425</v>
      </c>
      <c r="F811" s="15" t="s">
        <v>343</v>
      </c>
      <c r="G811" s="74">
        <f>'прил 6'!G644+'прил 6'!G829</f>
        <v>0</v>
      </c>
      <c r="H811" s="74">
        <v>0</v>
      </c>
      <c r="I811" s="74">
        <v>0</v>
      </c>
      <c r="J811" s="1"/>
    </row>
    <row r="812" spans="1:10" ht="40.5" hidden="1" customHeight="1">
      <c r="A812" s="16" t="s">
        <v>460</v>
      </c>
      <c r="B812" s="14">
        <v>774</v>
      </c>
      <c r="C812" s="15" t="s">
        <v>20</v>
      </c>
      <c r="D812" s="15" t="s">
        <v>24</v>
      </c>
      <c r="E812" s="15" t="s">
        <v>459</v>
      </c>
      <c r="F812" s="15"/>
      <c r="G812" s="102">
        <f>G813</f>
        <v>0</v>
      </c>
      <c r="H812" s="74">
        <v>0</v>
      </c>
      <c r="I812" s="74">
        <v>0</v>
      </c>
    </row>
    <row r="813" spans="1:10" hidden="1">
      <c r="A813" s="16" t="s">
        <v>65</v>
      </c>
      <c r="B813" s="14">
        <v>774</v>
      </c>
      <c r="C813" s="15" t="s">
        <v>20</v>
      </c>
      <c r="D813" s="15" t="s">
        <v>24</v>
      </c>
      <c r="E813" s="15" t="s">
        <v>459</v>
      </c>
      <c r="F813" s="15" t="s">
        <v>66</v>
      </c>
      <c r="G813" s="102">
        <f>G814</f>
        <v>0</v>
      </c>
      <c r="H813" s="74">
        <v>0</v>
      </c>
      <c r="I813" s="74">
        <v>0</v>
      </c>
    </row>
    <row r="814" spans="1:10" ht="15" hidden="1" customHeight="1">
      <c r="A814" s="16" t="s">
        <v>344</v>
      </c>
      <c r="B814" s="14">
        <v>774</v>
      </c>
      <c r="C814" s="15" t="s">
        <v>20</v>
      </c>
      <c r="D814" s="15" t="s">
        <v>24</v>
      </c>
      <c r="E814" s="15" t="s">
        <v>459</v>
      </c>
      <c r="F814" s="15" t="s">
        <v>343</v>
      </c>
      <c r="G814" s="102">
        <f>'прил 6'!G235+'прил 6'!G205</f>
        <v>0</v>
      </c>
      <c r="H814" s="74">
        <v>0</v>
      </c>
      <c r="I814" s="74">
        <v>0</v>
      </c>
    </row>
    <row r="815" spans="1:10" s="127" customFormat="1">
      <c r="A815" s="122" t="s">
        <v>291</v>
      </c>
      <c r="B815" s="123">
        <v>793</v>
      </c>
      <c r="C815" s="124" t="s">
        <v>20</v>
      </c>
      <c r="D815" s="124" t="s">
        <v>183</v>
      </c>
      <c r="E815" s="124" t="s">
        <v>292</v>
      </c>
      <c r="F815" s="124"/>
      <c r="G815" s="125">
        <f>G818</f>
        <v>9704.2199999999993</v>
      </c>
      <c r="H815" s="125">
        <f>H818</f>
        <v>108967.95</v>
      </c>
      <c r="I815" s="125">
        <f>I818</f>
        <v>4005.55</v>
      </c>
      <c r="J815" s="161"/>
    </row>
    <row r="816" spans="1:10" s="46" customFormat="1" ht="39.75" customHeight="1">
      <c r="A816" s="16" t="s">
        <v>294</v>
      </c>
      <c r="B816" s="14">
        <v>793</v>
      </c>
      <c r="C816" s="15" t="s">
        <v>20</v>
      </c>
      <c r="D816" s="15" t="s">
        <v>183</v>
      </c>
      <c r="E816" s="15" t="s">
        <v>390</v>
      </c>
      <c r="F816" s="15"/>
      <c r="G816" s="102">
        <f t="shared" ref="G816:I817" si="201">G817</f>
        <v>9704.2199999999993</v>
      </c>
      <c r="H816" s="102">
        <f t="shared" si="201"/>
        <v>108967.95</v>
      </c>
      <c r="I816" s="102">
        <f t="shared" si="201"/>
        <v>4005.55</v>
      </c>
      <c r="J816" s="160">
        <v>11200</v>
      </c>
    </row>
    <row r="817" spans="1:12" s="46" customFormat="1">
      <c r="A817" s="16" t="s">
        <v>339</v>
      </c>
      <c r="B817" s="14">
        <v>793</v>
      </c>
      <c r="C817" s="15" t="s">
        <v>20</v>
      </c>
      <c r="D817" s="15" t="s">
        <v>183</v>
      </c>
      <c r="E817" s="15" t="s">
        <v>390</v>
      </c>
      <c r="F817" s="15" t="s">
        <v>38</v>
      </c>
      <c r="G817" s="102">
        <f t="shared" si="201"/>
        <v>9704.2199999999993</v>
      </c>
      <c r="H817" s="102">
        <f t="shared" si="201"/>
        <v>108967.95</v>
      </c>
      <c r="I817" s="102">
        <f t="shared" si="201"/>
        <v>4005.55</v>
      </c>
      <c r="J817" s="160"/>
    </row>
    <row r="818" spans="1:12" s="46" customFormat="1" ht="25.5">
      <c r="A818" s="16" t="s">
        <v>39</v>
      </c>
      <c r="B818" s="14">
        <v>793</v>
      </c>
      <c r="C818" s="15" t="s">
        <v>20</v>
      </c>
      <c r="D818" s="15" t="s">
        <v>183</v>
      </c>
      <c r="E818" s="15" t="s">
        <v>390</v>
      </c>
      <c r="F818" s="15" t="s">
        <v>40</v>
      </c>
      <c r="G818" s="102">
        <f>'прил 6'!G590</f>
        <v>9704.2199999999993</v>
      </c>
      <c r="H818" s="102">
        <f>'прил 6'!H590</f>
        <v>108967.95</v>
      </c>
      <c r="I818" s="102">
        <f>'прил 6'!I590</f>
        <v>4005.55</v>
      </c>
      <c r="J818" s="160"/>
    </row>
    <row r="819" spans="1:12" s="22" customFormat="1" ht="26.25" customHeight="1">
      <c r="A819" s="211" t="s">
        <v>384</v>
      </c>
      <c r="B819" s="212"/>
      <c r="C819" s="212"/>
      <c r="D819" s="212"/>
      <c r="E819" s="212"/>
      <c r="F819" s="212"/>
      <c r="G819" s="213">
        <f>G8+G712</f>
        <v>1343198834.8700001</v>
      </c>
      <c r="H819" s="213">
        <f>H8+H712</f>
        <v>1850737958.21</v>
      </c>
      <c r="I819" s="213">
        <f>I8+I712</f>
        <v>1758125252.4784501</v>
      </c>
      <c r="J819" s="21"/>
      <c r="L819" s="21">
        <f>G779+H779+I779+G770+H770+I770+G764+H764+I764+G756+H756+I756+G729+H729+I729+G725+H725+I725+G614+H614+I614+G453+H453+I453+G348+H348+I348+G37+H37+I37</f>
        <v>275022616.43844998</v>
      </c>
    </row>
    <row r="820" spans="1:12" s="18" customFormat="1" hidden="1">
      <c r="A820" s="16"/>
      <c r="B820" s="14"/>
      <c r="C820" s="15"/>
      <c r="D820" s="15"/>
      <c r="E820" s="15"/>
      <c r="F820" s="15"/>
      <c r="G820" s="102"/>
      <c r="H820" s="102"/>
      <c r="I820" s="102"/>
      <c r="J820" s="17"/>
    </row>
    <row r="821" spans="1:12" s="18" customFormat="1" hidden="1">
      <c r="A821" s="16"/>
      <c r="B821" s="14"/>
      <c r="C821" s="15"/>
      <c r="D821" s="15"/>
      <c r="E821" s="15"/>
      <c r="F821" s="15"/>
      <c r="G821" s="102"/>
      <c r="H821" s="102"/>
      <c r="I821" s="102"/>
      <c r="J821" s="17"/>
    </row>
    <row r="822" spans="1:12" hidden="1"/>
    <row r="823" spans="1:12" hidden="1">
      <c r="G823" s="104">
        <v>1303746913.27</v>
      </c>
      <c r="H823" s="104">
        <v>1303746913.27</v>
      </c>
      <c r="I823" s="104">
        <v>1303746913.27</v>
      </c>
    </row>
    <row r="824" spans="1:12" ht="21.75" hidden="1" customHeight="1">
      <c r="G824" s="104">
        <f>G819-G823</f>
        <v>39451921.600000143</v>
      </c>
      <c r="H824" s="104">
        <f>H819-H823</f>
        <v>546991044.94000006</v>
      </c>
      <c r="I824" s="104">
        <f>I819-I823</f>
        <v>454378339.20845008</v>
      </c>
    </row>
    <row r="825" spans="1:12" hidden="1"/>
    <row r="826" spans="1:12" hidden="1">
      <c r="G826" s="104" t="e">
        <f>#REF!+#REF!+#REF!+G222+#REF!+#REF!+#REF!+#REF!+G593+G798+#REF!</f>
        <v>#REF!</v>
      </c>
      <c r="H826" s="104" t="e">
        <f>#REF!+#REF!+#REF!+H222+#REF!+#REF!+#REF!+#REF!+H593+H798+#REF!</f>
        <v>#REF!</v>
      </c>
      <c r="I826" s="104" t="e">
        <f>#REF!+#REF!+#REF!+I222+#REF!+#REF!+#REF!+#REF!+I593+I798+#REF!</f>
        <v>#REF!</v>
      </c>
    </row>
    <row r="827" spans="1:12" hidden="1">
      <c r="B827" s="1"/>
      <c r="C827" s="1"/>
      <c r="D827" s="1"/>
      <c r="E827" s="1"/>
      <c r="F827" s="1"/>
    </row>
    <row r="828" spans="1:12" hidden="1">
      <c r="B828" s="1"/>
      <c r="C828" s="1"/>
      <c r="D828" s="1"/>
      <c r="E828" s="1"/>
      <c r="F828" s="1"/>
      <c r="G828" s="104">
        <f>'прил 6'!G1054-'прил 7'!G819</f>
        <v>0</v>
      </c>
      <c r="H828" s="104">
        <f>H819-'прил 6'!H1054</f>
        <v>0</v>
      </c>
      <c r="I828" s="104">
        <f>I819-'прил 6'!I1054</f>
        <v>0</v>
      </c>
    </row>
    <row r="829" spans="1:12" hidden="1">
      <c r="B829" s="1"/>
      <c r="C829" s="1"/>
      <c r="D829" s="1"/>
      <c r="E829" s="1"/>
      <c r="F829" s="1"/>
      <c r="G829" s="104" t="e">
        <f>G826-G798</f>
        <v>#REF!</v>
      </c>
      <c r="H829" s="104" t="e">
        <f>H826-H798</f>
        <v>#REF!</v>
      </c>
      <c r="I829" s="104" t="e">
        <f>I826-I798</f>
        <v>#REF!</v>
      </c>
    </row>
    <row r="830" spans="1:12" hidden="1">
      <c r="B830" s="1"/>
      <c r="C830" s="1"/>
      <c r="D830" s="1"/>
      <c r="E830" s="1"/>
      <c r="F830" s="1"/>
    </row>
    <row r="832" spans="1:12">
      <c r="G832" s="104">
        <f>G819-'прил 6'!G1054</f>
        <v>0</v>
      </c>
      <c r="H832" s="104">
        <f>H819-'прил 6'!H1054</f>
        <v>0</v>
      </c>
      <c r="I832" s="104">
        <f>I819-'прил 6'!I1054</f>
        <v>0</v>
      </c>
    </row>
    <row r="834" spans="7:9">
      <c r="G834" s="104">
        <f>G819-'прил 5 '!F55</f>
        <v>0</v>
      </c>
      <c r="H834" s="104">
        <f>H819-'прил 5 '!G55</f>
        <v>0</v>
      </c>
      <c r="I834" s="104">
        <f>I819-'прил 5 '!H55</f>
        <v>0</v>
      </c>
    </row>
  </sheetData>
  <mergeCells count="14">
    <mergeCell ref="G4:I4"/>
    <mergeCell ref="A4:A6"/>
    <mergeCell ref="A3:I3"/>
    <mergeCell ref="B1:D1"/>
    <mergeCell ref="E1:G1"/>
    <mergeCell ref="B2:G2"/>
    <mergeCell ref="G5:G6"/>
    <mergeCell ref="D5:D6"/>
    <mergeCell ref="B5:B6"/>
    <mergeCell ref="C5:C6"/>
    <mergeCell ref="F4:F6"/>
    <mergeCell ref="E4:E6"/>
    <mergeCell ref="H5:H6"/>
    <mergeCell ref="I5:I6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767" max="9" man="1"/>
    <brk id="81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 5 </vt:lpstr>
      <vt:lpstr>прил 6</vt:lpstr>
      <vt:lpstr>прил 7</vt:lpstr>
      <vt:lpstr>Лист1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2020-11-16T08:36:54Z</cp:lastPrinted>
  <dcterms:created xsi:type="dcterms:W3CDTF">2014-11-17T05:43:53Z</dcterms:created>
  <dcterms:modified xsi:type="dcterms:W3CDTF">2020-12-02T14:02:46Z</dcterms:modified>
</cp:coreProperties>
</file>